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15.xml"/>
  <Override ContentType="application/vnd.openxmlformats-officedocument.spreadsheetml.worksheet+xml" PartName="/xl/worksheets/sheet116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22.xml"/>
  <Override ContentType="application/vnd.openxmlformats-officedocument.spreadsheetml.worksheet+xml" PartName="/xl/worksheets/sheet123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26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29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32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38.xml"/>
  <Override ContentType="application/vnd.openxmlformats-officedocument.spreadsheetml.worksheet+xml" PartName="/xl/worksheets/sheet139.xml"/>
  <Override ContentType="application/vnd.openxmlformats-officedocument.spreadsheetml.worksheet+xml" PartName="/xl/worksheets/sheet140.xml"/>
  <Override ContentType="application/vnd.openxmlformats-officedocument.spreadsheetml.worksheet+xml" PartName="/xl/worksheets/sheet141.xml"/>
  <Override ContentType="application/vnd.openxmlformats-officedocument.spreadsheetml.worksheet+xml" PartName="/xl/worksheets/sheet142.xml"/>
  <Override ContentType="application/vnd.openxmlformats-officedocument.spreadsheetml.worksheet+xml" PartName="/xl/worksheets/sheet143.xml"/>
  <Override ContentType="application/vnd.openxmlformats-officedocument.spreadsheetml.worksheet+xml" PartName="/xl/worksheets/sheet144.xml"/>
  <Override ContentType="application/vnd.openxmlformats-officedocument.spreadsheetml.worksheet+xml" PartName="/xl/worksheets/sheet145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48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51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54.xml"/>
  <Override ContentType="application/vnd.openxmlformats-officedocument.spreadsheetml.worksheet+xml" PartName="/xl/worksheets/sheet155.xml"/>
  <Override ContentType="application/vnd.openxmlformats-officedocument.spreadsheetml.worksheet+xml" PartName="/xl/worksheets/sheet156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59.xml"/>
  <Override ContentType="application/vnd.openxmlformats-officedocument.spreadsheetml.worksheet+xml" PartName="/xl/worksheets/sheet160.xml"/>
  <Override ContentType="application/vnd.openxmlformats-officedocument.spreadsheetml.worksheet+xml" PartName="/xl/worksheets/sheet161.xml"/>
  <Override ContentType="application/vnd.openxmlformats-officedocument.spreadsheetml.worksheet+xml" PartName="/xl/worksheets/sheet162.xml"/>
  <Override ContentType="application/vnd.openxmlformats-officedocument.spreadsheetml.worksheet+xml" PartName="/xl/worksheets/sheet163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65.xml"/>
  <Override ContentType="application/vnd.openxmlformats-officedocument.spreadsheetml.worksheet+xml" PartName="/xl/worksheets/sheet166.xml"/>
  <Override ContentType="application/vnd.openxmlformats-officedocument.spreadsheetml.worksheet+xml" PartName="/xl/worksheets/sheet167.xml"/>
  <Override ContentType="application/vnd.openxmlformats-officedocument.spreadsheetml.worksheet+xml" PartName="/xl/worksheets/sheet168.xml"/>
  <Override ContentType="application/vnd.openxmlformats-officedocument.spreadsheetml.worksheet+xml" PartName="/xl/worksheets/sheet169.xml"/>
  <Override ContentType="application/vnd.openxmlformats-officedocument.spreadsheetml.worksheet+xml" PartName="/xl/worksheets/sheet170.xml"/>
  <Override ContentType="application/vnd.openxmlformats-officedocument.spreadsheetml.worksheet+xml" PartName="/xl/worksheets/sheet171.xml"/>
  <Override ContentType="application/vnd.openxmlformats-officedocument.spreadsheetml.worksheet+xml" PartName="/xl/worksheets/sheet172.xml"/>
  <Override ContentType="application/vnd.openxmlformats-officedocument.spreadsheetml.worksheet+xml" PartName="/xl/worksheets/sheet173.xml"/>
  <Override ContentType="application/vnd.openxmlformats-officedocument.spreadsheetml.worksheet+xml" PartName="/xl/worksheets/sheet174.xml"/>
  <Override ContentType="application/vnd.openxmlformats-officedocument.spreadsheetml.worksheet+xml" PartName="/xl/worksheets/sheet175.xml"/>
  <Override ContentType="application/vnd.openxmlformats-officedocument.spreadsheetml.worksheet+xml" PartName="/xl/worksheets/sheet176.xml"/>
  <Override ContentType="application/vnd.openxmlformats-officedocument.spreadsheetml.worksheet+xml" PartName="/xl/worksheets/sheet177.xml"/>
  <Override ContentType="application/vnd.openxmlformats-officedocument.spreadsheetml.worksheet+xml" PartName="/xl/worksheets/sheet178.xml"/>
  <Override ContentType="application/vnd.openxmlformats-officedocument.spreadsheetml.worksheet+xml" PartName="/xl/worksheets/sheet179.xml"/>
  <Override ContentType="application/vnd.openxmlformats-officedocument.spreadsheetml.worksheet+xml" PartName="/xl/worksheets/sheet180.xml"/>
  <Override ContentType="application/vnd.openxmlformats-officedocument.spreadsheetml.worksheet+xml" PartName="/xl/worksheets/sheet181.xml"/>
  <Override ContentType="application/vnd.openxmlformats-officedocument.spreadsheetml.worksheet+xml" PartName="/xl/worksheets/sheet182.xml"/>
  <Override ContentType="application/vnd.openxmlformats-officedocument.spreadsheetml.worksheet+xml" PartName="/xl/worksheets/sheet183.xml"/>
  <Override ContentType="application/vnd.openxmlformats-officedocument.spreadsheetml.worksheet+xml" PartName="/xl/worksheets/sheet184.xml"/>
  <Override ContentType="application/vnd.openxmlformats-officedocument.spreadsheetml.worksheet+xml" PartName="/xl/worksheets/sheet185.xml"/>
  <Override ContentType="application/vnd.openxmlformats-officedocument.spreadsheetml.worksheet+xml" PartName="/xl/worksheets/sheet186.xml"/>
  <Override ContentType="application/vnd.openxmlformats-officedocument.spreadsheetml.worksheet+xml" PartName="/xl/worksheets/sheet187.xml"/>
  <Override ContentType="application/vnd.openxmlformats-officedocument.spreadsheetml.worksheet+xml" PartName="/xl/worksheets/sheet188.xml"/>
  <Override ContentType="application/vnd.openxmlformats-officedocument.spreadsheetml.worksheet+xml" PartName="/xl/worksheets/sheet189.xml"/>
  <Override ContentType="application/vnd.openxmlformats-officedocument.spreadsheetml.worksheet+xml" PartName="/xl/worksheets/sheet190.xml"/>
  <Override ContentType="application/vnd.openxmlformats-officedocument.spreadsheetml.worksheet+xml" PartName="/xl/worksheets/sheet191.xml"/>
  <Override ContentType="application/vnd.openxmlformats-officedocument.spreadsheetml.worksheet+xml" PartName="/xl/worksheets/sheet192.xml"/>
  <Override ContentType="application/vnd.openxmlformats-officedocument.spreadsheetml.worksheet+xml" PartName="/xl/worksheets/sheet193.xml"/>
  <Override ContentType="application/vnd.openxmlformats-officedocument.spreadsheetml.worksheet+xml" PartName="/xl/worksheets/sheet194.xml"/>
  <Override ContentType="application/vnd.openxmlformats-officedocument.spreadsheetml.worksheet+xml" PartName="/xl/worksheets/sheet195.xml"/>
  <Override ContentType="application/vnd.openxmlformats-officedocument.spreadsheetml.worksheet+xml" PartName="/xl/worksheets/sheet196.xml"/>
  <Override ContentType="application/vnd.openxmlformats-officedocument.spreadsheetml.worksheet+xml" PartName="/xl/worksheets/sheet197.xml"/>
  <Override ContentType="application/vnd.openxmlformats-officedocument.spreadsheetml.worksheet+xml" PartName="/xl/worksheets/sheet198.xml"/>
  <Override ContentType="application/vnd.openxmlformats-officedocument.spreadsheetml.worksheet+xml" PartName="/xl/worksheets/sheet19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924"/>
  <workbookPr codeName="ThisWorkbook"/>
  <mc:AlternateContent>
    <mc:Choice Requires="x15">
      <x15ac:absPath xmlns:x15ac="http://schemas.microsoft.com/office/spreadsheetml/2010/11/ac" url="C:\Users\luqma\git\tb-ttap-brivge-v2\Excel Files\Scenario 1\"/>
    </mc:Choice>
  </mc:AlternateContent>
  <xr:revisionPtr documentId="13_ncr:1_{5A833407-846C-4D9B-A200-C41AECB871DB}" revIDLastSave="0" xr10:uidLastSave="{00000000-0000-0000-0000-000000000000}" xr6:coauthVersionLast="47" xr6:coauthVersionMax="47"/>
  <bookViews>
    <workbookView activeTab="19" firstSheet="16" tabRatio="620" windowHeight="12456" windowWidth="23256" xWindow="-108" xr2:uid="{00000000-000D-0000-FFFF-FFFF00000000}" yWindow="-108"/>
  </bookViews>
  <sheets>
    <sheet name="AutoIncrement" r:id="rId1" sheetId="1"/>
    <sheet name="TC001-Req to Parts Master" r:id="rId2" sheetId="2"/>
    <sheet name="TC001-Description" r:id="rId3" sheetId="3"/>
    <sheet name="TC001-Autogen" r:id="rId4" sheetId="4"/>
    <sheet name="TC001.1" r:id="rId5" sheetId="5"/>
    <sheet name="TC2-Contract Parts Info" r:id="rId6" sheetId="13"/>
    <sheet name="TC2-BU1 to Customer Contract" r:id="rId7" sheetId="12"/>
    <sheet name="TC002.1" r:id="rId8" sheetId="6"/>
    <sheet name="TC3-Contract Parts Info" r:id="rId9" sheetId="17"/>
    <sheet name="TC3-BU2 to BU1 Contract" r:id="rId10" sheetId="18"/>
    <sheet name="TC003.1" r:id="rId11" sheetId="7"/>
    <sheet name="TC4-Contract Parts Info" r:id="rId12" sheetId="22"/>
    <sheet name="TC4-Sup2 to BU2 Contract" r:id="rId13" sheetId="23"/>
    <sheet name="TC005.1" r:id="rId14" sheetId="8"/>
    <sheet name="TC6-Contract Parts Info" r:id="rId15" sheetId="24"/>
    <sheet name="TC6-BU3 to BU1 Contract" r:id="rId16" sheetId="25"/>
    <sheet name="TC006.1" r:id="rId17" sheetId="9"/>
    <sheet name="TC7-Contract Parts Info" r:id="rId18" sheetId="26"/>
    <sheet name="TC7-Sup1 to BU3 Contract" r:id="rId19" sheetId="27"/>
    <sheet name="TC10-Supplier2 Cargo Status" r:id="rId20" sheetId="28"/>
    <sheet name="TC11-BU2 Cargo Status" r:id="rId21" sheetId="30"/>
    <sheet name="TC12-Supplier1 Cargo Status" r:id="rId22" sheetId="32"/>
    <sheet name="TC13-BU3 Cargo Status" r:id="rId23" sheetId="31"/>
    <sheet name="TC14-BU1 Cargo Status" r:id="rId24" sheetId="33"/>
    <sheet name="TC15-Customer Place Order" r:id="rId25" sheetId="29"/>
    <sheet name="TC15-Inbound Date" r:id="rId26" sheetId="34"/>
    <sheet name="TC15-Customer Order No" r:id="rId27" sheetId="37"/>
    <sheet name="TC17-Customer Change Order" r:id="rId28" sheetId="35"/>
    <sheet name="TC17-Inbound Date Change" r:id="rId29" sheetId="36"/>
    <sheet name="TC17-AutoGen ChangeRequestNo" r:id="rId30" sheetId="38"/>
    <sheet name="TC18-Customer Change" r:id="rId31" sheetId="145"/>
    <sheet name="TC20-Autogen SOPO" r:id="rId32" sheetId="39"/>
    <sheet name="TC20-Autogen SOPO (2)" r:id="rId33" sheetId="156"/>
    <sheet name="TC022" r:id="rId34" sheetId="146"/>
    <sheet name="TC024" r:id="rId35" sheetId="147"/>
    <sheet name="TC026" r:id="rId36" sheetId="148"/>
    <sheet name="TC027" r:id="rId37" sheetId="149"/>
    <sheet name="TC028" r:id="rId38" sheetId="150"/>
    <sheet name="TC31-AutoGen ChangeRequestNo" r:id="rId39" sheetId="40"/>
    <sheet name="TC34-BU1 Check Change1" r:id="rId40" sheetId="41"/>
    <sheet name="TC34-BU1 Check Change2" r:id="rId41" sheetId="42"/>
    <sheet name="TC35-BU2 Check Change" r:id="rId42" sheetId="43"/>
    <sheet name="TC36-BU3 Check Change" r:id="rId43" sheetId="44"/>
    <sheet name="TC37-Sup1 Check Change" r:id="rId44" sheetId="45"/>
    <sheet name="TC38-Sup2 Check Change" r:id="rId45" sheetId="46"/>
    <sheet name="TC43-BU1-Check Purchase Order2" r:id="rId46" sheetId="48"/>
    <sheet name="TC43-BU1-Check Purchase Order3" r:id="rId47" sheetId="49"/>
    <sheet name="TC44-BU1-Check Sales Order" r:id="rId48" sheetId="47"/>
    <sheet name="TC45-Cus Check Customer Order" r:id="rId49" sheetId="50"/>
    <sheet name="TC46-Cus Spot Order" r:id="rId50" sheetId="51"/>
    <sheet name="TC46-Spot Date" r:id="rId51" sheetId="52"/>
    <sheet name="TC046" r:id="rId52" sheetId="151"/>
    <sheet name="TC47-Autogen OrderNo Spot" r:id="rId53" sheetId="54"/>
    <sheet name="TC47-Autogen OrderNo Spot (2)" r:id="rId54" sheetId="157"/>
    <sheet name="TC048" r:id="rId55" sheetId="152"/>
    <sheet name="TC049" r:id="rId56" sheetId="153"/>
    <sheet name="TC051" r:id="rId57" sheetId="158"/>
    <sheet name="TC054" r:id="rId58" sheetId="154"/>
    <sheet name="TC54-Change RequestNo" r:id="rId59" sheetId="57"/>
    <sheet name="TC54-Sup2 Order Change Reg" r:id="rId60" sheetId="55"/>
    <sheet name="TC54-Change Date" r:id="rId61" sheetId="56"/>
    <sheet name="TC068-BU2" r:id="rId62" sheetId="159"/>
    <sheet name="TC070-BU1" r:id="rId63" sheetId="160"/>
    <sheet name="TC072-Cus" r:id="rId64" sheetId="161"/>
    <sheet name="TC73-BU SO Delivery Plan" r:id="rId65" sheetId="162"/>
    <sheet name="TC73-BU SO Delivery Plan (Date)" r:id="rId66" sheetId="163"/>
    <sheet name="TC73-BU SO Price" r:id="rId67" sheetId="164"/>
    <sheet name="TC74-Sup1 Outbound Details" r:id="rId68" sheetId="58"/>
    <sheet name="TC74-OutboundNo" r:id="rId69" sheetId="59"/>
    <sheet name="TC75.1-Sup1 Cargo Tracking" r:id="rId70" sheetId="60"/>
    <sheet name="TC75.2-Sup1 Cargo Tracking" r:id="rId71" sheetId="84"/>
    <sheet name="TC75.3-Sup1 Cargo Tracking" r:id="rId72" sheetId="85"/>
    <sheet name="TC79" r:id="rId73" sheetId="165"/>
    <sheet name="TC82-Sup1 SO" r:id="rId74" sheetId="62"/>
    <sheet name="TC83-BU3 PO" r:id="rId75" sheetId="63"/>
    <sheet name="TC84-BU3 SO" r:id="rId76" sheetId="64"/>
    <sheet name="TC85-BU1 PO" r:id="rId77" sheetId="65"/>
    <sheet name="TC86-BU1 SO" r:id="rId78" sheetId="66"/>
    <sheet name="TC87-Customer CO" r:id="rId79" sheetId="67"/>
    <sheet name="TC88-Sup1 SellerGI Invoice" r:id="rId80" sheetId="61"/>
    <sheet name="TC90-Sup1 Revise Shipment" r:id="rId81" sheetId="68"/>
    <sheet name="TC93.1-Customer Cargo Tracking" r:id="rId82" sheetId="86"/>
    <sheet name="TC93.2-Customer Cargo Tracking" r:id="rId83" sheetId="87"/>
    <sheet name="TC93.3-Customer Cargo Tracking" r:id="rId84" sheetId="88"/>
    <sheet name="TC97-DC3 Inbound Details" r:id="rId85" sheetId="70"/>
    <sheet name="TC98-Sup1 SO" r:id="rId86" sheetId="71"/>
    <sheet name="TC99-BU3 PO" r:id="rId87" sheetId="72"/>
    <sheet name="TC100-BU3 SO" r:id="rId88" sheetId="73"/>
    <sheet name="TC101-BU1 PO" r:id="rId89" sheetId="74"/>
    <sheet name="TC102-BU1 SO" r:id="rId90" sheetId="75"/>
    <sheet name="TC103-DC3 Revise Shipment" r:id="rId91" sheetId="76"/>
    <sheet name="TC106.1-Sup1 Cargo Tracking" r:id="rId92" sheetId="89"/>
    <sheet name="TC106.2-Sup1 Cargo Tracking" r:id="rId93" sheetId="90"/>
    <sheet name="TC106.3-Sup1 Cargo Tracking" r:id="rId94" sheetId="91"/>
    <sheet name="TC111-DC3 Outbound Details" r:id="rId95" sheetId="79"/>
    <sheet name="TC111-OutboundNo" r:id="rId96" sheetId="80"/>
    <sheet name="TC112-BU3 SO" r:id="rId97" sheetId="96"/>
    <sheet name="TC113-BU1 PO" r:id="rId98" sheetId="97"/>
    <sheet name="TC114-BU1 SO" r:id="rId99" sheetId="166"/>
    <sheet name="TC115-Customer CO" r:id="rId100" sheetId="99"/>
    <sheet name="TC116.1-Customer Cargo Tracking" r:id="rId101" sheetId="92"/>
    <sheet name="TC116.2-Customer Cargo Tracking" r:id="rId102" sheetId="93"/>
    <sheet name="TC116.3-Customer Cargo Tracking" r:id="rId103" sheetId="94"/>
    <sheet name="TC116.4-Customer Cargo Tracking" r:id="rId104" sheetId="95"/>
    <sheet name="TC120-DC3 Shipping Details" r:id="rId105" sheetId="81"/>
    <sheet name="TC124-DC3 Revise Shipment" r:id="rId106" sheetId="82"/>
    <sheet name="TC128.1-Customer Cargo Tracking" r:id="rId107" sheetId="100"/>
    <sheet name="TC128.2-Customer Cargo Tracking" r:id="rId108" sheetId="101"/>
    <sheet name="TC128.3-Customer Cargo Tracking" r:id="rId109" sheetId="102"/>
    <sheet name="TC128.4-Customer Cargo Tracking" r:id="rId110" sheetId="103"/>
    <sheet name="TC132-BU2 SellerGI Invoice" r:id="rId111" sheetId="83"/>
    <sheet name="TC136-BU3 Cargo Tracking" r:id="rId112" sheetId="104"/>
    <sheet name="TC138-BU1 Cargo Tracking" r:id="rId113" sheetId="105"/>
    <sheet name="TC141-SUP2 SO Delivery Plan" r:id="rId114" sheetId="167"/>
    <sheet name="TC141-SUP2 SODeliveryPlan(Date)" r:id="rId115" sheetId="168"/>
    <sheet name="TC141-SUP2 SO Price" r:id="rId116" sheetId="169"/>
    <sheet name="TC142-Sup2 Outbound Details" r:id="rId117" sheetId="106"/>
    <sheet name="TC142-OutboundNo" r:id="rId118" sheetId="107"/>
    <sheet name="TC143" r:id="rId119" sheetId="191"/>
    <sheet name="TC143-Parts Detail" r:id="rId120" sheetId="192"/>
    <sheet name="TC144" r:id="rId121" sheetId="193"/>
    <sheet name="TC144-Shipping Info" r:id="rId122" sheetId="194"/>
    <sheet name="TC145" r:id="rId123" sheetId="195"/>
    <sheet name="TC145-Parts Detail" r:id="rId124" sheetId="196"/>
    <sheet name="TC146" r:id="rId125" sheetId="197"/>
    <sheet name="TC146-Shipping Info" r:id="rId126" sheetId="198"/>
    <sheet name="TC147" r:id="rId127" sheetId="199"/>
    <sheet name="TC147-Parts Detail" r:id="rId128" sheetId="200"/>
    <sheet name="TC148" r:id="rId129" sheetId="201"/>
    <sheet name="TC148-Shipping Plan List" r:id="rId130" sheetId="202"/>
    <sheet name="TC149-Customer Cargo Tracking" r:id="rId131" sheetId="108"/>
    <sheet name="TC151-BU2 Cargo Tracking" r:id="rId132" sheetId="109"/>
    <sheet name="TC156-Sup2 SellerGI Invoice" r:id="rId133" sheetId="110"/>
    <sheet name="TC159-Sup2 Revise Shipment" r:id="rId134" sheetId="111"/>
    <sheet name="TC162-Customer Cargo Tracking" r:id="rId135" sheetId="112"/>
    <sheet name="TC165-Customer Cargo Tracking" r:id="rId136" sheetId="113"/>
    <sheet name="TC168-DC2 Inbound Details" r:id="rId137" sheetId="114"/>
    <sheet name="TC169-Sup2 SO" r:id="rId138" sheetId="117"/>
    <sheet name="TC170-BU2 PO" r:id="rId139" sheetId="118"/>
    <sheet name="TC171-BU2 SO" r:id="rId140" sheetId="119"/>
    <sheet name="TC172-BU1 PO" r:id="rId141" sheetId="120"/>
    <sheet name="TC173-BU1 SO" r:id="rId142" sheetId="121"/>
    <sheet name="TC174-DC2 Outbound Details" r:id="rId143" sheetId="115"/>
    <sheet name="TC174-OutboundNo" r:id="rId144" sheetId="116"/>
    <sheet name="TC175" r:id="rId145" sheetId="203"/>
    <sheet name="TC175-Parts Detail" r:id="rId146" sheetId="204"/>
    <sheet name="TC176" r:id="rId147" sheetId="205"/>
    <sheet name="TC176-Shipping Info" r:id="rId148" sheetId="206"/>
    <sheet name="TC177" r:id="rId149" sheetId="207"/>
    <sheet name="TC178-Customer Cargo Tracking" r:id="rId150" sheetId="208"/>
    <sheet name="TC177-Parts Detail" r:id="rId151" sheetId="209"/>
    <sheet name="TC182-185-Shipping Detail List" r:id="rId152" sheetId="170"/>
    <sheet name="TC186-BU2 SellerGI Invoice" r:id="rId153" sheetId="123"/>
    <sheet name="TC189-Customer Cargo Tracking" r:id="rId154" sheetId="124"/>
    <sheet name="TC192-DC1 Inbound Details" r:id="rId155" sheetId="125"/>
    <sheet name="TC193" r:id="rId156" sheetId="210"/>
    <sheet name="TC193-Parts Detail" r:id="rId157" sheetId="211"/>
    <sheet name="TC194" r:id="rId158" sheetId="212"/>
    <sheet name="TC194-Shipping Info" r:id="rId159" sheetId="213"/>
    <sheet name="TC195" r:id="rId160" sheetId="214"/>
    <sheet name="TC195-Parts Detail" r:id="rId161" sheetId="215"/>
    <sheet name="TC196" r:id="rId162" sheetId="216"/>
    <sheet name="TC196-Shipping Plan List" r:id="rId163" sheetId="217"/>
    <sheet name="TC197-DC1 Shipping Detail" r:id="rId164" sheetId="126"/>
    <sheet name="TC198-Customer Cargo Tracking" r:id="rId165" sheetId="127"/>
    <sheet name="TC202.1-BU3 Cargo Tracking" r:id="rId166" sheetId="131"/>
    <sheet name="TC202.2-BU3 Cargo Tracking" r:id="rId167" sheetId="132"/>
    <sheet name="TC202.3-BU3 Cargo Tracking" r:id="rId168" sheetId="133"/>
    <sheet name="TC202.4-BU3 Cargo Tracking" r:id="rId169" sheetId="134"/>
    <sheet name="TC204-DC1 Outbound Details" r:id="rId170" sheetId="135"/>
    <sheet name="TC204-OutboundNo" r:id="rId171" sheetId="136"/>
    <sheet name="TC205.1-BU1 SO-Regular" r:id="rId172" sheetId="137"/>
    <sheet name="TC205.2-BU1 SO-Spot" r:id="rId173" sheetId="98"/>
    <sheet name="TC206.1-Customer CO-Regular" r:id="rId174" sheetId="139"/>
    <sheet name="TC206.2-Customer CO-Spot" r:id="rId175" sheetId="140"/>
    <sheet name="TC207-BU1 Revise Shipment" r:id="rId176" sheetId="141"/>
    <sheet name="TC208.1-Customer CT-Regular" r:id="rId177" sheetId="174"/>
    <sheet name="TC208.2-Customer CT-Regular" r:id="rId178" sheetId="177"/>
    <sheet name="TC208.3-Customer CT-Regular" r:id="rId179" sheetId="175"/>
    <sheet name="TC208.1-Customer CT-Spot" r:id="rId180" sheetId="144"/>
    <sheet name="TC208.2-Customer CT-Spot" r:id="rId181" sheetId="171"/>
    <sheet name="TC208.3-Customer CT-Spot" r:id="rId182" sheetId="172"/>
    <sheet name="TC208.4-Customer CT-Spot" r:id="rId183" sheetId="173"/>
    <sheet name="TC208.5-Customer CT-Spot" r:id="rId184" sheetId="176"/>
    <sheet name="TC214-BU1 SellerGI Invoice" r:id="rId185" sheetId="142"/>
    <sheet name="TC217-Customer Inbound Details" r:id="rId186" sheetId="143"/>
    <sheet name="TC218.1-BU1 SO-Regular" r:id="rId187" sheetId="178"/>
    <sheet name="TC218.2-BU1 SO-Spot" r:id="rId188" sheetId="179"/>
    <sheet name="TC219.1-Customer CO-Regular" r:id="rId189" sheetId="180"/>
    <sheet name="TC219.2-Customer CO-Spot" r:id="rId190" sheetId="181"/>
    <sheet name="TC220-Cus Shipping Detail" r:id="rId191" sheetId="182"/>
    <sheet name="TC221.1-Customer CT-Regular" r:id="rId192" sheetId="183"/>
    <sheet name="TC221.2-Customer CT-Regular" r:id="rId193" sheetId="184"/>
    <sheet name="TC221.3-Customer CT-Regular" r:id="rId194" sheetId="185"/>
    <sheet name="TC221.1-Customer CT-Spot" r:id="rId195" sheetId="186"/>
    <sheet name="TC221.2-Customer CT-Spot" r:id="rId196" sheetId="187"/>
    <sheet name="TC221.3-Customer CT-Spot" r:id="rId197" sheetId="188"/>
    <sheet name="TC221.4-Customer CT-Spot" r:id="rId198" sheetId="189"/>
    <sheet name="TC221.5-Customer CT-Spot" r:id="rId199" sheetId="190"/>
  </sheets>
  <definedNames>
    <definedName localSheetId="91" name="activeFlagListArr">#REF!</definedName>
    <definedName localSheetId="92" name="activeFlagListArr">#REF!</definedName>
    <definedName localSheetId="93" name="activeFlagListArr">#REF!</definedName>
    <definedName localSheetId="19" name="activeFlagListArr">#REF!</definedName>
    <definedName localSheetId="100" name="activeFlagListArr">#REF!</definedName>
    <definedName localSheetId="101" name="activeFlagListArr">#REF!</definedName>
    <definedName localSheetId="102" name="activeFlagListArr">#REF!</definedName>
    <definedName localSheetId="103" name="activeFlagListArr">#REF!</definedName>
    <definedName localSheetId="20" name="activeFlagListArr">#REF!</definedName>
    <definedName localSheetId="106" name="activeFlagListArr">#REF!</definedName>
    <definedName localSheetId="107" name="activeFlagListArr">#REF!</definedName>
    <definedName localSheetId="108" name="activeFlagListArr">#REF!</definedName>
    <definedName localSheetId="109" name="activeFlagListArr">#REF!</definedName>
    <definedName localSheetId="21" name="activeFlagListArr">#REF!</definedName>
    <definedName localSheetId="111" name="activeFlagListArr">#REF!</definedName>
    <definedName localSheetId="112" name="activeFlagListArr">#REF!</definedName>
    <definedName localSheetId="22" name="activeFlagListArr">#REF!</definedName>
    <definedName localSheetId="130" name="activeFlagListArr">#REF!</definedName>
    <definedName localSheetId="23" name="activeFlagListArr">#REF!</definedName>
    <definedName localSheetId="131" name="activeFlagListArr">#REF!</definedName>
    <definedName localSheetId="134" name="activeFlagListArr">#REF!</definedName>
    <definedName localSheetId="135" name="activeFlagListArr">#REF!</definedName>
    <definedName localSheetId="149" name="activeFlagListArr">#REF!</definedName>
    <definedName localSheetId="153" name="activeFlagListArr">#REF!</definedName>
    <definedName localSheetId="164" name="activeFlagListArr">#REF!</definedName>
    <definedName localSheetId="165" name="activeFlagListArr">#REF!</definedName>
    <definedName localSheetId="166" name="activeFlagListArr">#REF!</definedName>
    <definedName localSheetId="167" name="activeFlagListArr">#REF!</definedName>
    <definedName localSheetId="168" name="activeFlagListArr">#REF!</definedName>
    <definedName localSheetId="176" name="activeFlagListArr">#REF!</definedName>
    <definedName localSheetId="179" name="activeFlagListArr">#REF!</definedName>
    <definedName localSheetId="177" name="activeFlagListArr">#REF!</definedName>
    <definedName localSheetId="178" name="activeFlagListArr">#REF!</definedName>
    <definedName localSheetId="191" name="activeFlagListArr">#REF!</definedName>
    <definedName localSheetId="194" name="activeFlagListArr">#REF!</definedName>
    <definedName localSheetId="192" name="activeFlagListArr">#REF!</definedName>
    <definedName localSheetId="193" name="activeFlagListArr">#REF!</definedName>
    <definedName localSheetId="69" name="activeFlagListArr">#REF!</definedName>
    <definedName localSheetId="70" name="activeFlagListArr">#REF!</definedName>
    <definedName localSheetId="71" name="activeFlagListArr">#REF!</definedName>
    <definedName localSheetId="81" name="activeFlagListArr">#REF!</definedName>
    <definedName localSheetId="82" name="activeFlagListArr">#REF!</definedName>
    <definedName localSheetId="83" name="activeFlagListArr">#REF!</definedName>
    <definedName name="activeFlagListArr">#REF!</definedName>
    <definedName localSheetId="91" name="activeFlagStrArr">#REF!</definedName>
    <definedName localSheetId="92" name="activeFlagStrArr">#REF!</definedName>
    <definedName localSheetId="93" name="activeFlagStrArr">#REF!</definedName>
    <definedName localSheetId="19" name="activeFlagStrArr">#REF!</definedName>
    <definedName localSheetId="100" name="activeFlagStrArr">#REF!</definedName>
    <definedName localSheetId="101" name="activeFlagStrArr">#REF!</definedName>
    <definedName localSheetId="102" name="activeFlagStrArr">#REF!</definedName>
    <definedName localSheetId="103" name="activeFlagStrArr">#REF!</definedName>
    <definedName localSheetId="20" name="activeFlagStrArr">#REF!</definedName>
    <definedName localSheetId="106" name="activeFlagStrArr">#REF!</definedName>
    <definedName localSheetId="107" name="activeFlagStrArr">#REF!</definedName>
    <definedName localSheetId="108" name="activeFlagStrArr">#REF!</definedName>
    <definedName localSheetId="109" name="activeFlagStrArr">#REF!</definedName>
    <definedName localSheetId="21" name="activeFlagStrArr">#REF!</definedName>
    <definedName localSheetId="111" name="activeFlagStrArr">#REF!</definedName>
    <definedName localSheetId="112" name="activeFlagStrArr">#REF!</definedName>
    <definedName localSheetId="22" name="activeFlagStrArr">#REF!</definedName>
    <definedName localSheetId="130" name="activeFlagStrArr">#REF!</definedName>
    <definedName localSheetId="23" name="activeFlagStrArr">#REF!</definedName>
    <definedName localSheetId="131" name="activeFlagStrArr">#REF!</definedName>
    <definedName localSheetId="134" name="activeFlagStrArr">#REF!</definedName>
    <definedName localSheetId="135" name="activeFlagStrArr">#REF!</definedName>
    <definedName localSheetId="149" name="activeFlagStrArr">#REF!</definedName>
    <definedName localSheetId="153" name="activeFlagStrArr">#REF!</definedName>
    <definedName localSheetId="164" name="activeFlagStrArr">#REF!</definedName>
    <definedName localSheetId="165" name="activeFlagStrArr">#REF!</definedName>
    <definedName localSheetId="166" name="activeFlagStrArr">#REF!</definedName>
    <definedName localSheetId="167" name="activeFlagStrArr">#REF!</definedName>
    <definedName localSheetId="168" name="activeFlagStrArr">#REF!</definedName>
    <definedName localSheetId="176" name="activeFlagStrArr">#REF!</definedName>
    <definedName localSheetId="179" name="activeFlagStrArr">#REF!</definedName>
    <definedName localSheetId="177" name="activeFlagStrArr">#REF!</definedName>
    <definedName localSheetId="178" name="activeFlagStrArr">#REF!</definedName>
    <definedName localSheetId="191" name="activeFlagStrArr">#REF!</definedName>
    <definedName localSheetId="194" name="activeFlagStrArr">#REF!</definedName>
    <definedName localSheetId="192" name="activeFlagStrArr">#REF!</definedName>
    <definedName localSheetId="193" name="activeFlagStrArr">#REF!</definedName>
    <definedName localSheetId="69" name="activeFlagStrArr">#REF!</definedName>
    <definedName localSheetId="70" name="activeFlagStrArr">#REF!</definedName>
    <definedName localSheetId="71" name="activeFlagStrArr">#REF!</definedName>
    <definedName localSheetId="81" name="activeFlagStrArr">#REF!</definedName>
    <definedName localSheetId="82" name="activeFlagStrArr">#REF!</definedName>
    <definedName localSheetId="83" name="activeFlagStrArr">#REF!</definedName>
    <definedName name="activeFlagStrArr">#REF!</definedName>
    <definedName name="cargoStatus0">#REF!</definedName>
    <definedName name="cargoStatus1">#REF!</definedName>
    <definedName name="cargoStatus2">#REF!</definedName>
    <definedName localSheetId="91" name="CURRENCY_CODE">#REF!</definedName>
    <definedName localSheetId="92" name="CURRENCY_CODE">#REF!</definedName>
    <definedName localSheetId="93" name="CURRENCY_CODE">#REF!</definedName>
    <definedName localSheetId="19" name="CURRENCY_CODE">#REF!</definedName>
    <definedName localSheetId="100" name="CURRENCY_CODE">#REF!</definedName>
    <definedName localSheetId="101" name="CURRENCY_CODE">#REF!</definedName>
    <definedName localSheetId="102" name="CURRENCY_CODE">#REF!</definedName>
    <definedName localSheetId="103" name="CURRENCY_CODE">#REF!</definedName>
    <definedName localSheetId="20" name="CURRENCY_CODE">#REF!</definedName>
    <definedName localSheetId="106" name="CURRENCY_CODE">#REF!</definedName>
    <definedName localSheetId="107" name="CURRENCY_CODE">#REF!</definedName>
    <definedName localSheetId="108" name="CURRENCY_CODE">#REF!</definedName>
    <definedName localSheetId="109" name="CURRENCY_CODE">#REF!</definedName>
    <definedName localSheetId="21" name="CURRENCY_CODE">#REF!</definedName>
    <definedName localSheetId="111" name="CURRENCY_CODE">#REF!</definedName>
    <definedName localSheetId="112" name="CURRENCY_CODE">#REF!</definedName>
    <definedName localSheetId="22" name="CURRENCY_CODE">#REF!</definedName>
    <definedName localSheetId="130" name="CURRENCY_CODE">#REF!</definedName>
    <definedName localSheetId="23" name="CURRENCY_CODE">#REF!</definedName>
    <definedName localSheetId="131" name="CURRENCY_CODE">#REF!</definedName>
    <definedName localSheetId="134" name="CURRENCY_CODE">#REF!</definedName>
    <definedName localSheetId="135" name="CURRENCY_CODE">#REF!</definedName>
    <definedName localSheetId="149" name="CURRENCY_CODE">#REF!</definedName>
    <definedName localSheetId="153" name="CURRENCY_CODE">#REF!</definedName>
    <definedName localSheetId="164" name="CURRENCY_CODE">#REF!</definedName>
    <definedName localSheetId="165" name="CURRENCY_CODE">#REF!</definedName>
    <definedName localSheetId="166" name="CURRENCY_CODE">#REF!</definedName>
    <definedName localSheetId="167" name="CURRENCY_CODE">#REF!</definedName>
    <definedName localSheetId="168" name="CURRENCY_CODE">#REF!</definedName>
    <definedName localSheetId="176" name="CURRENCY_CODE">#REF!</definedName>
    <definedName localSheetId="179" name="CURRENCY_CODE">#REF!</definedName>
    <definedName localSheetId="177" name="CURRENCY_CODE">#REF!</definedName>
    <definedName localSheetId="178" name="CURRENCY_CODE">#REF!</definedName>
    <definedName localSheetId="191" name="CURRENCY_CODE">#REF!</definedName>
    <definedName localSheetId="194" name="CURRENCY_CODE">#REF!</definedName>
    <definedName localSheetId="192" name="CURRENCY_CODE">#REF!</definedName>
    <definedName localSheetId="193" name="CURRENCY_CODE">#REF!</definedName>
    <definedName localSheetId="69" name="CURRENCY_CODE">#REF!</definedName>
    <definedName localSheetId="70" name="CURRENCY_CODE">#REF!</definedName>
    <definedName localSheetId="71" name="CURRENCY_CODE">#REF!</definedName>
    <definedName localSheetId="81" name="CURRENCY_CODE">#REF!</definedName>
    <definedName localSheetId="82" name="CURRENCY_CODE">#REF!</definedName>
    <definedName localSheetId="83" name="CURRENCY_CODE">#REF!</definedName>
    <definedName name="CURRENCY_CODE">#REF!</definedName>
    <definedName localSheetId="91" name="findAllUomArr">#REF!</definedName>
    <definedName localSheetId="92" name="findAllUomArr">#REF!</definedName>
    <definedName localSheetId="93" name="findAllUomArr">#REF!</definedName>
    <definedName localSheetId="19" name="findAllUomArr">#REF!</definedName>
    <definedName localSheetId="100" name="findAllUomArr">#REF!</definedName>
    <definedName localSheetId="101" name="findAllUomArr">#REF!</definedName>
    <definedName localSheetId="102" name="findAllUomArr">#REF!</definedName>
    <definedName localSheetId="103" name="findAllUomArr">#REF!</definedName>
    <definedName localSheetId="20" name="findAllUomArr">#REF!</definedName>
    <definedName localSheetId="106" name="findAllUomArr">#REF!</definedName>
    <definedName localSheetId="107" name="findAllUomArr">#REF!</definedName>
    <definedName localSheetId="108" name="findAllUomArr">#REF!</definedName>
    <definedName localSheetId="109" name="findAllUomArr">#REF!</definedName>
    <definedName localSheetId="21" name="findAllUomArr">#REF!</definedName>
    <definedName localSheetId="111" name="findAllUomArr">#REF!</definedName>
    <definedName localSheetId="112" name="findAllUomArr">#REF!</definedName>
    <definedName localSheetId="22" name="findAllUomArr">#REF!</definedName>
    <definedName localSheetId="130" name="findAllUomArr">#REF!</definedName>
    <definedName localSheetId="23" name="findAllUomArr">#REF!</definedName>
    <definedName localSheetId="131" name="findAllUomArr">#REF!</definedName>
    <definedName localSheetId="134" name="findAllUomArr">#REF!</definedName>
    <definedName localSheetId="135" name="findAllUomArr">#REF!</definedName>
    <definedName localSheetId="149" name="findAllUomArr">#REF!</definedName>
    <definedName localSheetId="153" name="findAllUomArr">#REF!</definedName>
    <definedName localSheetId="164" name="findAllUomArr">#REF!</definedName>
    <definedName localSheetId="165" name="findAllUomArr">#REF!</definedName>
    <definedName localSheetId="166" name="findAllUomArr">#REF!</definedName>
    <definedName localSheetId="167" name="findAllUomArr">#REF!</definedName>
    <definedName localSheetId="168" name="findAllUomArr">#REF!</definedName>
    <definedName localSheetId="176" name="findAllUomArr">#REF!</definedName>
    <definedName localSheetId="179" name="findAllUomArr">#REF!</definedName>
    <definedName localSheetId="177" name="findAllUomArr">#REF!</definedName>
    <definedName localSheetId="178" name="findAllUomArr">#REF!</definedName>
    <definedName localSheetId="191" name="findAllUomArr">#REF!</definedName>
    <definedName localSheetId="194" name="findAllUomArr">#REF!</definedName>
    <definedName localSheetId="192" name="findAllUomArr">#REF!</definedName>
    <definedName localSheetId="193" name="findAllUomArr">#REF!</definedName>
    <definedName localSheetId="69" name="findAllUomArr">#REF!</definedName>
    <definedName localSheetId="70" name="findAllUomArr">#REF!</definedName>
    <definedName localSheetId="71" name="findAllUomArr">#REF!</definedName>
    <definedName localSheetId="81" name="findAllUomArr">#REF!</definedName>
    <definedName localSheetId="82" name="findAllUomArr">#REF!</definedName>
    <definedName localSheetId="83" name="findAllUomArr">#REF!</definedName>
    <definedName name="findAllUomArr">#REF!</definedName>
    <definedName localSheetId="4" name="PAIRED_FLAG">#REF!</definedName>
    <definedName localSheetId="7" name="PAIRED_FLAG">#REF!</definedName>
    <definedName localSheetId="10" name="PAIRED_FLAG">#REF!</definedName>
    <definedName localSheetId="13" name="PAIRED_FLAG">#REF!</definedName>
    <definedName localSheetId="16" name="PAIRED_FLAG">#REF!</definedName>
    <definedName localSheetId="91" name="PAIRED_FLAG">#REF!</definedName>
    <definedName localSheetId="92" name="PAIRED_FLAG">#REF!</definedName>
    <definedName localSheetId="93" name="PAIRED_FLAG">#REF!</definedName>
    <definedName localSheetId="19" name="PAIRED_FLAG">#REF!</definedName>
    <definedName localSheetId="100" name="PAIRED_FLAG">#REF!</definedName>
    <definedName localSheetId="101" name="PAIRED_FLAG">#REF!</definedName>
    <definedName localSheetId="102" name="PAIRED_FLAG">#REF!</definedName>
    <definedName localSheetId="103" name="PAIRED_FLAG">#REF!</definedName>
    <definedName localSheetId="20" name="PAIRED_FLAG">#REF!</definedName>
    <definedName localSheetId="106" name="PAIRED_FLAG">#REF!</definedName>
    <definedName localSheetId="107" name="PAIRED_FLAG">#REF!</definedName>
    <definedName localSheetId="108" name="PAIRED_FLAG">#REF!</definedName>
    <definedName localSheetId="109" name="PAIRED_FLAG">#REF!</definedName>
    <definedName localSheetId="21" name="PAIRED_FLAG">#REF!</definedName>
    <definedName localSheetId="111" name="PAIRED_FLAG">#REF!</definedName>
    <definedName localSheetId="112" name="PAIRED_FLAG">#REF!</definedName>
    <definedName localSheetId="22" name="PAIRED_FLAG">#REF!</definedName>
    <definedName localSheetId="130" name="PAIRED_FLAG">#REF!</definedName>
    <definedName localSheetId="23" name="PAIRED_FLAG">#REF!</definedName>
    <definedName localSheetId="131" name="PAIRED_FLAG">#REF!</definedName>
    <definedName localSheetId="134" name="PAIRED_FLAG">#REF!</definedName>
    <definedName localSheetId="135" name="PAIRED_FLAG">#REF!</definedName>
    <definedName localSheetId="149" name="PAIRED_FLAG">#REF!</definedName>
    <definedName localSheetId="153" name="PAIRED_FLAG">#REF!</definedName>
    <definedName localSheetId="164" name="PAIRED_FLAG">#REF!</definedName>
    <definedName localSheetId="165" name="PAIRED_FLAG">#REF!</definedName>
    <definedName localSheetId="166" name="PAIRED_FLAG">#REF!</definedName>
    <definedName localSheetId="167" name="PAIRED_FLAG">#REF!</definedName>
    <definedName localSheetId="168" name="PAIRED_FLAG">#REF!</definedName>
    <definedName localSheetId="176" name="PAIRED_FLAG">#REF!</definedName>
    <definedName localSheetId="179" name="PAIRED_FLAG">#REF!</definedName>
    <definedName localSheetId="177" name="PAIRED_FLAG">#REF!</definedName>
    <definedName localSheetId="178" name="PAIRED_FLAG">#REF!</definedName>
    <definedName localSheetId="191" name="PAIRED_FLAG">#REF!</definedName>
    <definedName localSheetId="194" name="PAIRED_FLAG">#REF!</definedName>
    <definedName localSheetId="192" name="PAIRED_FLAG">#REF!</definedName>
    <definedName localSheetId="193" name="PAIRED_FLAG">#REF!</definedName>
    <definedName localSheetId="69" name="PAIRED_FLAG">#REF!</definedName>
    <definedName localSheetId="70" name="PAIRED_FLAG">#REF!</definedName>
    <definedName localSheetId="71" name="PAIRED_FLAG">#REF!</definedName>
    <definedName localSheetId="81" name="PAIRED_FLAG">#REF!</definedName>
    <definedName localSheetId="82" name="PAIRED_FLAG">#REF!</definedName>
    <definedName localSheetId="83" name="PAIRED_FLAG">#REF!</definedName>
    <definedName name="PAIRED_FLAG">#REF!</definedName>
    <definedName localSheetId="4" name="PAIRED_ORDER_FLAG">#REF!</definedName>
    <definedName localSheetId="7" name="PAIRED_ORDER_FLAG">#REF!</definedName>
    <definedName localSheetId="10" name="PAIRED_ORDER_FLAG">#REF!</definedName>
    <definedName localSheetId="13" name="PAIRED_ORDER_FLAG">#REF!</definedName>
    <definedName localSheetId="16" name="PAIRED_ORDER_FLAG">#REF!</definedName>
    <definedName localSheetId="91" name="PAIRED_ORDER_FLAG">#REF!</definedName>
    <definedName localSheetId="92" name="PAIRED_ORDER_FLAG">#REF!</definedName>
    <definedName localSheetId="93" name="PAIRED_ORDER_FLAG">#REF!</definedName>
    <definedName localSheetId="19" name="PAIRED_ORDER_FLAG">#REF!</definedName>
    <definedName localSheetId="100" name="PAIRED_ORDER_FLAG">#REF!</definedName>
    <definedName localSheetId="101" name="PAIRED_ORDER_FLAG">#REF!</definedName>
    <definedName localSheetId="102" name="PAIRED_ORDER_FLAG">#REF!</definedName>
    <definedName localSheetId="103" name="PAIRED_ORDER_FLAG">#REF!</definedName>
    <definedName localSheetId="20" name="PAIRED_ORDER_FLAG">#REF!</definedName>
    <definedName localSheetId="106" name="PAIRED_ORDER_FLAG">#REF!</definedName>
    <definedName localSheetId="107" name="PAIRED_ORDER_FLAG">#REF!</definedName>
    <definedName localSheetId="108" name="PAIRED_ORDER_FLAG">#REF!</definedName>
    <definedName localSheetId="109" name="PAIRED_ORDER_FLAG">#REF!</definedName>
    <definedName localSheetId="21" name="PAIRED_ORDER_FLAG">#REF!</definedName>
    <definedName localSheetId="111" name="PAIRED_ORDER_FLAG">#REF!</definedName>
    <definedName localSheetId="112" name="PAIRED_ORDER_FLAG">#REF!</definedName>
    <definedName localSheetId="22" name="PAIRED_ORDER_FLAG">#REF!</definedName>
    <definedName localSheetId="130" name="PAIRED_ORDER_FLAG">#REF!</definedName>
    <definedName localSheetId="23" name="PAIRED_ORDER_FLAG">#REF!</definedName>
    <definedName localSheetId="131" name="PAIRED_ORDER_FLAG">#REF!</definedName>
    <definedName localSheetId="134" name="PAIRED_ORDER_FLAG">#REF!</definedName>
    <definedName localSheetId="135" name="PAIRED_ORDER_FLAG">#REF!</definedName>
    <definedName localSheetId="149" name="PAIRED_ORDER_FLAG">#REF!</definedName>
    <definedName localSheetId="153" name="PAIRED_ORDER_FLAG">#REF!</definedName>
    <definedName localSheetId="164" name="PAIRED_ORDER_FLAG">#REF!</definedName>
    <definedName localSheetId="165" name="PAIRED_ORDER_FLAG">#REF!</definedName>
    <definedName localSheetId="166" name="PAIRED_ORDER_FLAG">#REF!</definedName>
    <definedName localSheetId="167" name="PAIRED_ORDER_FLAG">#REF!</definedName>
    <definedName localSheetId="168" name="PAIRED_ORDER_FLAG">#REF!</definedName>
    <definedName localSheetId="176" name="PAIRED_ORDER_FLAG">#REF!</definedName>
    <definedName localSheetId="179" name="PAIRED_ORDER_FLAG">#REF!</definedName>
    <definedName localSheetId="177" name="PAIRED_ORDER_FLAG">#REF!</definedName>
    <definedName localSheetId="178" name="PAIRED_ORDER_FLAG">#REF!</definedName>
    <definedName localSheetId="191" name="PAIRED_ORDER_FLAG">#REF!</definedName>
    <definedName localSheetId="194" name="PAIRED_ORDER_FLAG">#REF!</definedName>
    <definedName localSheetId="192" name="PAIRED_ORDER_FLAG">#REF!</definedName>
    <definedName localSheetId="193" name="PAIRED_ORDER_FLAG">#REF!</definedName>
    <definedName localSheetId="69" name="PAIRED_ORDER_FLAG">#REF!</definedName>
    <definedName localSheetId="70" name="PAIRED_ORDER_FLAG">#REF!</definedName>
    <definedName localSheetId="71" name="PAIRED_ORDER_FLAG">#REF!</definedName>
    <definedName localSheetId="81" name="PAIRED_ORDER_FLAG">#REF!</definedName>
    <definedName localSheetId="82" name="PAIRED_ORDER_FLAG">#REF!</definedName>
    <definedName localSheetId="83" name="PAIRED_ORDER_FLAG">#REF!</definedName>
    <definedName name="PAIRED_ORDER_FLAG">#REF!</definedName>
    <definedName localSheetId="91" name="pairedPartsFlagStrArr">#REF!</definedName>
    <definedName localSheetId="92" name="pairedPartsFlagStrArr">#REF!</definedName>
    <definedName localSheetId="93" name="pairedPartsFlagStrArr">#REF!</definedName>
    <definedName localSheetId="19" name="pairedPartsFlagStrArr">#REF!</definedName>
    <definedName localSheetId="100" name="pairedPartsFlagStrArr">#REF!</definedName>
    <definedName localSheetId="101" name="pairedPartsFlagStrArr">#REF!</definedName>
    <definedName localSheetId="102" name="pairedPartsFlagStrArr">#REF!</definedName>
    <definedName localSheetId="103" name="pairedPartsFlagStrArr">#REF!</definedName>
    <definedName localSheetId="20" name="pairedPartsFlagStrArr">#REF!</definedName>
    <definedName localSheetId="106" name="pairedPartsFlagStrArr">#REF!</definedName>
    <definedName localSheetId="107" name="pairedPartsFlagStrArr">#REF!</definedName>
    <definedName localSheetId="108" name="pairedPartsFlagStrArr">#REF!</definedName>
    <definedName localSheetId="109" name="pairedPartsFlagStrArr">#REF!</definedName>
    <definedName localSheetId="21" name="pairedPartsFlagStrArr">#REF!</definedName>
    <definedName localSheetId="111" name="pairedPartsFlagStrArr">#REF!</definedName>
    <definedName localSheetId="112" name="pairedPartsFlagStrArr">#REF!</definedName>
    <definedName localSheetId="22" name="pairedPartsFlagStrArr">#REF!</definedName>
    <definedName localSheetId="130" name="pairedPartsFlagStrArr">#REF!</definedName>
    <definedName localSheetId="23" name="pairedPartsFlagStrArr">#REF!</definedName>
    <definedName localSheetId="131" name="pairedPartsFlagStrArr">#REF!</definedName>
    <definedName localSheetId="134" name="pairedPartsFlagStrArr">#REF!</definedName>
    <definedName localSheetId="135" name="pairedPartsFlagStrArr">#REF!</definedName>
    <definedName localSheetId="149" name="pairedPartsFlagStrArr">#REF!</definedName>
    <definedName localSheetId="153" name="pairedPartsFlagStrArr">#REF!</definedName>
    <definedName localSheetId="164" name="pairedPartsFlagStrArr">#REF!</definedName>
    <definedName localSheetId="165" name="pairedPartsFlagStrArr">#REF!</definedName>
    <definedName localSheetId="166" name="pairedPartsFlagStrArr">#REF!</definedName>
    <definedName localSheetId="167" name="pairedPartsFlagStrArr">#REF!</definedName>
    <definedName localSheetId="168" name="pairedPartsFlagStrArr">#REF!</definedName>
    <definedName localSheetId="176" name="pairedPartsFlagStrArr">#REF!</definedName>
    <definedName localSheetId="179" name="pairedPartsFlagStrArr">#REF!</definedName>
    <definedName localSheetId="177" name="pairedPartsFlagStrArr">#REF!</definedName>
    <definedName localSheetId="178" name="pairedPartsFlagStrArr">#REF!</definedName>
    <definedName localSheetId="191" name="pairedPartsFlagStrArr">#REF!</definedName>
    <definedName localSheetId="194" name="pairedPartsFlagStrArr">#REF!</definedName>
    <definedName localSheetId="192" name="pairedPartsFlagStrArr">#REF!</definedName>
    <definedName localSheetId="193" name="pairedPartsFlagStrArr">#REF!</definedName>
    <definedName localSheetId="69" name="pairedPartsFlagStrArr">#REF!</definedName>
    <definedName localSheetId="70" name="pairedPartsFlagStrArr">#REF!</definedName>
    <definedName localSheetId="71" name="pairedPartsFlagStrArr">#REF!</definedName>
    <definedName localSheetId="81" name="pairedPartsFlagStrArr">#REF!</definedName>
    <definedName localSheetId="82" name="pairedPartsFlagStrArr">#REF!</definedName>
    <definedName localSheetId="83" name="pairedPartsFlagStrArr">#REF!</definedName>
    <definedName name="pairedPartsFlagStrArr">#REF!</definedName>
    <definedName localSheetId="91" name="partsTypeArr">#REF!</definedName>
    <definedName localSheetId="92" name="partsTypeArr">#REF!</definedName>
    <definedName localSheetId="93" name="partsTypeArr">#REF!</definedName>
    <definedName localSheetId="19" name="partsTypeArr">#REF!</definedName>
    <definedName localSheetId="100" name="partsTypeArr">#REF!</definedName>
    <definedName localSheetId="101" name="partsTypeArr">#REF!</definedName>
    <definedName localSheetId="102" name="partsTypeArr">#REF!</definedName>
    <definedName localSheetId="103" name="partsTypeArr">#REF!</definedName>
    <definedName localSheetId="20" name="partsTypeArr">#REF!</definedName>
    <definedName localSheetId="106" name="partsTypeArr">#REF!</definedName>
    <definedName localSheetId="107" name="partsTypeArr">#REF!</definedName>
    <definedName localSheetId="108" name="partsTypeArr">#REF!</definedName>
    <definedName localSheetId="109" name="partsTypeArr">#REF!</definedName>
    <definedName localSheetId="21" name="partsTypeArr">#REF!</definedName>
    <definedName localSheetId="111" name="partsTypeArr">#REF!</definedName>
    <definedName localSheetId="112" name="partsTypeArr">#REF!</definedName>
    <definedName localSheetId="22" name="partsTypeArr">#REF!</definedName>
    <definedName localSheetId="130" name="partsTypeArr">#REF!</definedName>
    <definedName localSheetId="23" name="partsTypeArr">#REF!</definedName>
    <definedName localSheetId="131" name="partsTypeArr">#REF!</definedName>
    <definedName localSheetId="134" name="partsTypeArr">#REF!</definedName>
    <definedName localSheetId="135" name="partsTypeArr">#REF!</definedName>
    <definedName localSheetId="149" name="partsTypeArr">#REF!</definedName>
    <definedName localSheetId="153" name="partsTypeArr">#REF!</definedName>
    <definedName localSheetId="164" name="partsTypeArr">#REF!</definedName>
    <definedName localSheetId="165" name="partsTypeArr">#REF!</definedName>
    <definedName localSheetId="166" name="partsTypeArr">#REF!</definedName>
    <definedName localSheetId="167" name="partsTypeArr">#REF!</definedName>
    <definedName localSheetId="168" name="partsTypeArr">#REF!</definedName>
    <definedName localSheetId="176" name="partsTypeArr">#REF!</definedName>
    <definedName localSheetId="179" name="partsTypeArr">#REF!</definedName>
    <definedName localSheetId="177" name="partsTypeArr">#REF!</definedName>
    <definedName localSheetId="178" name="partsTypeArr">#REF!</definedName>
    <definedName localSheetId="191" name="partsTypeArr">#REF!</definedName>
    <definedName localSheetId="194" name="partsTypeArr">#REF!</definedName>
    <definedName localSheetId="192" name="partsTypeArr">#REF!</definedName>
    <definedName localSheetId="193" name="partsTypeArr">#REF!</definedName>
    <definedName localSheetId="69" name="partsTypeArr">#REF!</definedName>
    <definedName localSheetId="70" name="partsTypeArr">#REF!</definedName>
    <definedName localSheetId="71" name="partsTypeArr">#REF!</definedName>
    <definedName localSheetId="81" name="partsTypeArr">#REF!</definedName>
    <definedName localSheetId="82" name="partsTypeArr">#REF!</definedName>
    <definedName localSheetId="83" name="partsTypeArr">#REF!</definedName>
    <definedName name="partsTypeArr">#REF!</definedName>
    <definedName localSheetId="4" name="REPACKING_TYPE">#REF!</definedName>
    <definedName localSheetId="7" name="REPACKING_TYPE">#REF!</definedName>
    <definedName localSheetId="10" name="REPACKING_TYPE">#REF!</definedName>
    <definedName localSheetId="13" name="REPACKING_TYPE">#REF!</definedName>
    <definedName localSheetId="16" name="REPACKING_TYPE">#REF!</definedName>
    <definedName localSheetId="91" name="REPACKING_TYPE">#REF!</definedName>
    <definedName localSheetId="92" name="REPACKING_TYPE">#REF!</definedName>
    <definedName localSheetId="93" name="REPACKING_TYPE">#REF!</definedName>
    <definedName localSheetId="19" name="REPACKING_TYPE">#REF!</definedName>
    <definedName localSheetId="100" name="REPACKING_TYPE">#REF!</definedName>
    <definedName localSheetId="101" name="REPACKING_TYPE">#REF!</definedName>
    <definedName localSheetId="102" name="REPACKING_TYPE">#REF!</definedName>
    <definedName localSheetId="103" name="REPACKING_TYPE">#REF!</definedName>
    <definedName localSheetId="20" name="REPACKING_TYPE">#REF!</definedName>
    <definedName localSheetId="106" name="REPACKING_TYPE">#REF!</definedName>
    <definedName localSheetId="107" name="REPACKING_TYPE">#REF!</definedName>
    <definedName localSheetId="108" name="REPACKING_TYPE">#REF!</definedName>
    <definedName localSheetId="109" name="REPACKING_TYPE">#REF!</definedName>
    <definedName localSheetId="21" name="REPACKING_TYPE">#REF!</definedName>
    <definedName localSheetId="111" name="REPACKING_TYPE">#REF!</definedName>
    <definedName localSheetId="112" name="REPACKING_TYPE">#REF!</definedName>
    <definedName localSheetId="22" name="REPACKING_TYPE">#REF!</definedName>
    <definedName localSheetId="130" name="REPACKING_TYPE">#REF!</definedName>
    <definedName localSheetId="23" name="REPACKING_TYPE">#REF!</definedName>
    <definedName localSheetId="131" name="REPACKING_TYPE">#REF!</definedName>
    <definedName localSheetId="134" name="REPACKING_TYPE">#REF!</definedName>
    <definedName localSheetId="135" name="REPACKING_TYPE">#REF!</definedName>
    <definedName localSheetId="149" name="REPACKING_TYPE">#REF!</definedName>
    <definedName localSheetId="153" name="REPACKING_TYPE">#REF!</definedName>
    <definedName localSheetId="164" name="REPACKING_TYPE">#REF!</definedName>
    <definedName localSheetId="165" name="REPACKING_TYPE">#REF!</definedName>
    <definedName localSheetId="166" name="REPACKING_TYPE">#REF!</definedName>
    <definedName localSheetId="167" name="REPACKING_TYPE">#REF!</definedName>
    <definedName localSheetId="168" name="REPACKING_TYPE">#REF!</definedName>
    <definedName localSheetId="176" name="REPACKING_TYPE">#REF!</definedName>
    <definedName localSheetId="179" name="REPACKING_TYPE">#REF!</definedName>
    <definedName localSheetId="177" name="REPACKING_TYPE">#REF!</definedName>
    <definedName localSheetId="178" name="REPACKING_TYPE">#REF!</definedName>
    <definedName localSheetId="191" name="REPACKING_TYPE">#REF!</definedName>
    <definedName localSheetId="194" name="REPACKING_TYPE">#REF!</definedName>
    <definedName localSheetId="192" name="REPACKING_TYPE">#REF!</definedName>
    <definedName localSheetId="193" name="REPACKING_TYPE">#REF!</definedName>
    <definedName localSheetId="69" name="REPACKING_TYPE">#REF!</definedName>
    <definedName localSheetId="70" name="REPACKING_TYPE">#REF!</definedName>
    <definedName localSheetId="71" name="REPACKING_TYPE">#REF!</definedName>
    <definedName localSheetId="81" name="REPACKING_TYPE">#REF!</definedName>
    <definedName localSheetId="82" name="REPACKING_TYPE">#REF!</definedName>
    <definedName localSheetId="83" name="REPACKING_TYPE">#REF!</definedName>
    <definedName name="REPACKING_TYPE">#REF!</definedName>
    <definedName localSheetId="91" name="rolledPartsFlagArr">#REF!</definedName>
    <definedName localSheetId="92" name="rolledPartsFlagArr">#REF!</definedName>
    <definedName localSheetId="93" name="rolledPartsFlagArr">#REF!</definedName>
    <definedName localSheetId="19" name="rolledPartsFlagArr">#REF!</definedName>
    <definedName localSheetId="100" name="rolledPartsFlagArr">#REF!</definedName>
    <definedName localSheetId="101" name="rolledPartsFlagArr">#REF!</definedName>
    <definedName localSheetId="102" name="rolledPartsFlagArr">#REF!</definedName>
    <definedName localSheetId="103" name="rolledPartsFlagArr">#REF!</definedName>
    <definedName localSheetId="20" name="rolledPartsFlagArr">#REF!</definedName>
    <definedName localSheetId="106" name="rolledPartsFlagArr">#REF!</definedName>
    <definedName localSheetId="107" name="rolledPartsFlagArr">#REF!</definedName>
    <definedName localSheetId="108" name="rolledPartsFlagArr">#REF!</definedName>
    <definedName localSheetId="109" name="rolledPartsFlagArr">#REF!</definedName>
    <definedName localSheetId="21" name="rolledPartsFlagArr">#REF!</definedName>
    <definedName localSheetId="111" name="rolledPartsFlagArr">#REF!</definedName>
    <definedName localSheetId="112" name="rolledPartsFlagArr">#REF!</definedName>
    <definedName localSheetId="22" name="rolledPartsFlagArr">#REF!</definedName>
    <definedName localSheetId="130" name="rolledPartsFlagArr">#REF!</definedName>
    <definedName localSheetId="23" name="rolledPartsFlagArr">#REF!</definedName>
    <definedName localSheetId="131" name="rolledPartsFlagArr">#REF!</definedName>
    <definedName localSheetId="134" name="rolledPartsFlagArr">#REF!</definedName>
    <definedName localSheetId="135" name="rolledPartsFlagArr">#REF!</definedName>
    <definedName localSheetId="149" name="rolledPartsFlagArr">#REF!</definedName>
    <definedName localSheetId="153" name="rolledPartsFlagArr">#REF!</definedName>
    <definedName localSheetId="164" name="rolledPartsFlagArr">#REF!</definedName>
    <definedName localSheetId="165" name="rolledPartsFlagArr">#REF!</definedName>
    <definedName localSheetId="166" name="rolledPartsFlagArr">#REF!</definedName>
    <definedName localSheetId="167" name="rolledPartsFlagArr">#REF!</definedName>
    <definedName localSheetId="168" name="rolledPartsFlagArr">#REF!</definedName>
    <definedName localSheetId="176" name="rolledPartsFlagArr">#REF!</definedName>
    <definedName localSheetId="179" name="rolledPartsFlagArr">#REF!</definedName>
    <definedName localSheetId="177" name="rolledPartsFlagArr">#REF!</definedName>
    <definedName localSheetId="178" name="rolledPartsFlagArr">#REF!</definedName>
    <definedName localSheetId="191" name="rolledPartsFlagArr">#REF!</definedName>
    <definedName localSheetId="194" name="rolledPartsFlagArr">#REF!</definedName>
    <definedName localSheetId="192" name="rolledPartsFlagArr">#REF!</definedName>
    <definedName localSheetId="193" name="rolledPartsFlagArr">#REF!</definedName>
    <definedName localSheetId="69" name="rolledPartsFlagArr">#REF!</definedName>
    <definedName localSheetId="70" name="rolledPartsFlagArr">#REF!</definedName>
    <definedName localSheetId="71" name="rolledPartsFlagArr">#REF!</definedName>
    <definedName localSheetId="81" name="rolledPartsFlagArr">#REF!</definedName>
    <definedName localSheetId="82" name="rolledPartsFlagArr">#REF!</definedName>
    <definedName localSheetId="83" name="rolledPartsFlagArr">#REF!</definedName>
    <definedName name="rolledPartsFlagArr">#REF!</definedName>
    <definedName localSheetId="91" name="rolledPartsUomArr">#REF!</definedName>
    <definedName localSheetId="92" name="rolledPartsUomArr">#REF!</definedName>
    <definedName localSheetId="93" name="rolledPartsUomArr">#REF!</definedName>
    <definedName localSheetId="19" name="rolledPartsUomArr">#REF!</definedName>
    <definedName localSheetId="100" name="rolledPartsUomArr">#REF!</definedName>
    <definedName localSheetId="101" name="rolledPartsUomArr">#REF!</definedName>
    <definedName localSheetId="102" name="rolledPartsUomArr">#REF!</definedName>
    <definedName localSheetId="103" name="rolledPartsUomArr">#REF!</definedName>
    <definedName localSheetId="20" name="rolledPartsUomArr">#REF!</definedName>
    <definedName localSheetId="106" name="rolledPartsUomArr">#REF!</definedName>
    <definedName localSheetId="107" name="rolledPartsUomArr">#REF!</definedName>
    <definedName localSheetId="108" name="rolledPartsUomArr">#REF!</definedName>
    <definedName localSheetId="109" name="rolledPartsUomArr">#REF!</definedName>
    <definedName localSheetId="21" name="rolledPartsUomArr">#REF!</definedName>
    <definedName localSheetId="111" name="rolledPartsUomArr">#REF!</definedName>
    <definedName localSheetId="112" name="rolledPartsUomArr">#REF!</definedName>
    <definedName localSheetId="22" name="rolledPartsUomArr">#REF!</definedName>
    <definedName localSheetId="130" name="rolledPartsUomArr">#REF!</definedName>
    <definedName localSheetId="23" name="rolledPartsUomArr">#REF!</definedName>
    <definedName localSheetId="131" name="rolledPartsUomArr">#REF!</definedName>
    <definedName localSheetId="134" name="rolledPartsUomArr">#REF!</definedName>
    <definedName localSheetId="135" name="rolledPartsUomArr">#REF!</definedName>
    <definedName localSheetId="149" name="rolledPartsUomArr">#REF!</definedName>
    <definedName localSheetId="153" name="rolledPartsUomArr">#REF!</definedName>
    <definedName localSheetId="164" name="rolledPartsUomArr">#REF!</definedName>
    <definedName localSheetId="165" name="rolledPartsUomArr">#REF!</definedName>
    <definedName localSheetId="166" name="rolledPartsUomArr">#REF!</definedName>
    <definedName localSheetId="167" name="rolledPartsUomArr">#REF!</definedName>
    <definedName localSheetId="168" name="rolledPartsUomArr">#REF!</definedName>
    <definedName localSheetId="176" name="rolledPartsUomArr">#REF!</definedName>
    <definedName localSheetId="179" name="rolledPartsUomArr">#REF!</definedName>
    <definedName localSheetId="177" name="rolledPartsUomArr">#REF!</definedName>
    <definedName localSheetId="178" name="rolledPartsUomArr">#REF!</definedName>
    <definedName localSheetId="191" name="rolledPartsUomArr">#REF!</definedName>
    <definedName localSheetId="194" name="rolledPartsUomArr">#REF!</definedName>
    <definedName localSheetId="192" name="rolledPartsUomArr">#REF!</definedName>
    <definedName localSheetId="193" name="rolledPartsUomArr">#REF!</definedName>
    <definedName localSheetId="69" name="rolledPartsUomArr">#REF!</definedName>
    <definedName localSheetId="70" name="rolledPartsUomArr">#REF!</definedName>
    <definedName localSheetId="71" name="rolledPartsUomArr">#REF!</definedName>
    <definedName localSheetId="81" name="rolledPartsUomArr">#REF!</definedName>
    <definedName localSheetId="82" name="rolledPartsUomArr">#REF!</definedName>
    <definedName localSheetId="83" name="rolledPartsUomArr">#REF!</definedName>
    <definedName name="rolledPartsUomArr">#REF!</definedName>
    <definedName localSheetId="4" name="UOM_CODE">#REF!</definedName>
    <definedName localSheetId="7" name="UOM_CODE">#REF!</definedName>
    <definedName localSheetId="10" name="UOM_CODE">#REF!</definedName>
    <definedName localSheetId="13" name="UOM_CODE">#REF!</definedName>
    <definedName localSheetId="16" name="UOM_CODE">#REF!</definedName>
    <definedName localSheetId="91" name="UOM_CODE">#REF!</definedName>
    <definedName localSheetId="92" name="UOM_CODE">#REF!</definedName>
    <definedName localSheetId="93" name="UOM_CODE">#REF!</definedName>
    <definedName localSheetId="19" name="UOM_CODE">#REF!</definedName>
    <definedName localSheetId="100" name="UOM_CODE">#REF!</definedName>
    <definedName localSheetId="101" name="UOM_CODE">#REF!</definedName>
    <definedName localSheetId="102" name="UOM_CODE">#REF!</definedName>
    <definedName localSheetId="103" name="UOM_CODE">#REF!</definedName>
    <definedName localSheetId="20" name="UOM_CODE">#REF!</definedName>
    <definedName localSheetId="106" name="UOM_CODE">#REF!</definedName>
    <definedName localSheetId="107" name="UOM_CODE">#REF!</definedName>
    <definedName localSheetId="108" name="UOM_CODE">#REF!</definedName>
    <definedName localSheetId="109" name="UOM_CODE">#REF!</definedName>
    <definedName localSheetId="21" name="UOM_CODE">#REF!</definedName>
    <definedName localSheetId="111" name="UOM_CODE">#REF!</definedName>
    <definedName localSheetId="112" name="UOM_CODE">#REF!</definedName>
    <definedName localSheetId="22" name="UOM_CODE">#REF!</definedName>
    <definedName localSheetId="130" name="UOM_CODE">#REF!</definedName>
    <definedName localSheetId="23" name="UOM_CODE">#REF!</definedName>
    <definedName localSheetId="131" name="UOM_CODE">#REF!</definedName>
    <definedName localSheetId="134" name="UOM_CODE">#REF!</definedName>
    <definedName localSheetId="135" name="UOM_CODE">#REF!</definedName>
    <definedName localSheetId="149" name="UOM_CODE">#REF!</definedName>
    <definedName localSheetId="153" name="UOM_CODE">#REF!</definedName>
    <definedName localSheetId="164" name="UOM_CODE">#REF!</definedName>
    <definedName localSheetId="165" name="UOM_CODE">#REF!</definedName>
    <definedName localSheetId="166" name="UOM_CODE">#REF!</definedName>
    <definedName localSheetId="167" name="UOM_CODE">#REF!</definedName>
    <definedName localSheetId="168" name="UOM_CODE">#REF!</definedName>
    <definedName localSheetId="176" name="UOM_CODE">#REF!</definedName>
    <definedName localSheetId="179" name="UOM_CODE">#REF!</definedName>
    <definedName localSheetId="177" name="UOM_CODE">#REF!</definedName>
    <definedName localSheetId="178" name="UOM_CODE">#REF!</definedName>
    <definedName localSheetId="191" name="UOM_CODE">#REF!</definedName>
    <definedName localSheetId="194" name="UOM_CODE">#REF!</definedName>
    <definedName localSheetId="192" name="UOM_CODE">#REF!</definedName>
    <definedName localSheetId="193" name="UOM_CODE">#REF!</definedName>
    <definedName localSheetId="69" name="UOM_CODE">#REF!</definedName>
    <definedName localSheetId="70" name="UOM_CODE">#REF!</definedName>
    <definedName localSheetId="71" name="UOM_CODE">#REF!</definedName>
    <definedName localSheetId="81" name="UOM_CODE">#REF!</definedName>
    <definedName localSheetId="82" name="UOM_CODE">#REF!</definedName>
    <definedName localSheetId="83" name="UOM_CODE">#REF!</definedName>
    <definedName name="UOM_CODE">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9" l="1" r="B2"/>
  <c i="12" l="1" r="T2"/>
  <c i="6" r="B2"/>
  <c i="5" r="B2"/>
  <c i="8" r="B2"/>
  <c i="7" r="B2"/>
  <c i="12" r="K2"/>
  <c i="217" r="D4"/>
  <c i="217" r="D3"/>
  <c i="217" r="D2"/>
  <c i="216" r="B2"/>
  <c i="215" r="D4"/>
  <c i="215" r="D3"/>
  <c i="215" r="D2"/>
  <c i="214" r="B2"/>
  <c i="213" r="D4"/>
  <c i="213" r="D3"/>
  <c i="213" r="D2"/>
  <c i="212" r="B2"/>
  <c i="211" r="D7"/>
  <c i="211" r="D6"/>
  <c i="211" r="D5"/>
  <c i="211" r="D4"/>
  <c i="211" r="D3"/>
  <c i="211" r="D2"/>
  <c i="209" r="D2"/>
  <c i="209" r="D7"/>
  <c i="209" r="D6"/>
  <c i="209" r="D5"/>
  <c i="209" r="D4"/>
  <c i="209" r="D3"/>
  <c i="207" r="B2"/>
  <c i="206" r="D4"/>
  <c i="206" r="D3"/>
  <c i="206" r="D2"/>
  <c i="205" r="B2"/>
  <c i="204" r="D3"/>
  <c i="204" r="D4"/>
  <c i="204" r="D2"/>
  <c i="203" r="B2"/>
  <c i="202" r="D7"/>
  <c i="202" r="D6"/>
  <c i="202" r="D5"/>
  <c i="202" r="D4"/>
  <c i="202" r="D3"/>
  <c i="202" r="D2"/>
  <c i="201" r="B2"/>
  <c i="200" r="D7"/>
  <c i="200" r="D6"/>
  <c i="200" r="D5"/>
  <c i="200" r="D4"/>
  <c i="200" r="D3"/>
  <c i="200" r="D2"/>
  <c i="199" r="B2"/>
  <c i="198" r="D4"/>
  <c i="198" r="D3"/>
  <c i="198" r="D2"/>
  <c i="197" r="B2"/>
  <c i="196" r="D4"/>
  <c i="196" r="D3"/>
  <c i="196" r="D2"/>
  <c i="195" r="B2"/>
  <c i="194" r="D4"/>
  <c i="194" r="D3"/>
  <c i="194" r="D2"/>
  <c i="193" r="B2"/>
  <c i="192" r="D2"/>
  <c i="192" r="D4"/>
  <c i="192" r="D3"/>
  <c i="191" r="B2"/>
  <c i="190" r="B4"/>
  <c i="190" r="B3"/>
  <c i="190" r="B2"/>
  <c i="189" r="B4"/>
  <c i="189" r="B3"/>
  <c i="189" r="B2"/>
  <c i="188" r="B2"/>
  <c i="187" r="B2"/>
  <c i="186" r="B3"/>
  <c i="186" r="B2"/>
  <c i="185" r="B4"/>
  <c i="185" r="B3"/>
  <c i="185" r="B2"/>
  <c i="184" r="B4"/>
  <c i="184" r="B3"/>
  <c i="184" r="B2"/>
  <c i="183" r="B5"/>
  <c i="183" r="B4"/>
  <c i="183" r="B3"/>
  <c i="183" r="B2"/>
  <c i="182" r="B3"/>
  <c i="182" r="B4"/>
  <c i="182" r="B5"/>
  <c i="182" r="B6"/>
  <c i="182" r="B7"/>
  <c i="182" r="B8"/>
  <c i="182" r="B9"/>
  <c i="182" r="B2"/>
  <c i="181" r="D4"/>
  <c i="181" r="B4"/>
  <c i="181" r="A4"/>
  <c i="181" r="D3"/>
  <c i="181" r="B3"/>
  <c i="181" r="A3"/>
  <c i="181" r="D2"/>
  <c i="181" r="B2"/>
  <c i="181" r="A2"/>
  <c i="180" r="D7"/>
  <c i="180" r="C7"/>
  <c i="180" r="B7"/>
  <c i="180" r="A7"/>
  <c i="180" r="D6"/>
  <c i="180" r="C6"/>
  <c i="180" r="B6"/>
  <c i="180" r="A6"/>
  <c i="180" r="D5"/>
  <c i="180" r="C5"/>
  <c i="180" r="B5"/>
  <c i="180" r="A5"/>
  <c i="180" r="D4"/>
  <c i="180" r="C4"/>
  <c i="180" r="B4"/>
  <c i="180" r="A4"/>
  <c i="180" r="D3"/>
  <c i="180" r="C3"/>
  <c i="180" r="B3"/>
  <c i="180" r="A3"/>
  <c i="180" r="D2"/>
  <c i="180" r="C2"/>
  <c i="180" r="B2"/>
  <c i="180" r="A2"/>
  <c i="179" r="D4"/>
  <c i="179" r="B4"/>
  <c i="179" r="A4"/>
  <c i="179" r="D3"/>
  <c i="179" r="B3"/>
  <c i="179" r="A3"/>
  <c i="179" r="D2"/>
  <c i="179" r="B2"/>
  <c i="179" r="A2"/>
  <c i="178" r="D7"/>
  <c i="178" r="C7"/>
  <c i="178" r="B7"/>
  <c i="178" r="A7"/>
  <c i="178" r="D6"/>
  <c i="178" r="C6"/>
  <c i="178" r="B6"/>
  <c i="178" r="A6"/>
  <c i="178" r="D5"/>
  <c i="178" r="C5"/>
  <c i="178" r="B5"/>
  <c i="178" r="A5"/>
  <c i="178" r="D4"/>
  <c i="178" r="C4"/>
  <c i="178" r="B4"/>
  <c i="178" r="A4"/>
  <c i="178" r="D3"/>
  <c i="178" r="C3"/>
  <c i="178" r="B3"/>
  <c i="178" r="A3"/>
  <c i="178" r="D2"/>
  <c i="178" r="C2"/>
  <c i="178" r="B2"/>
  <c i="178" r="A2"/>
  <c i="176" r="B2"/>
  <c i="176" r="B3"/>
  <c i="176" r="B4"/>
  <c i="177" r="B2"/>
  <c i="177" r="B4"/>
  <c i="177" r="B3"/>
  <c i="175" r="B4"/>
  <c i="175" r="B3"/>
  <c i="175" r="B2"/>
  <c i="174" r="B5"/>
  <c i="174" r="B4"/>
  <c i="174" r="B3"/>
  <c i="174" r="B2"/>
  <c i="144" r="B3"/>
  <c i="144" r="B2"/>
  <c i="171" r="B2"/>
  <c i="172" r="B2"/>
  <c i="173" r="B3"/>
  <c i="173" r="B4"/>
  <c i="173" r="B2"/>
  <c i="140" r="D4"/>
  <c i="140" r="D3"/>
  <c i="140" r="D2"/>
  <c i="139" r="D7"/>
  <c i="139" r="D6"/>
  <c i="139" r="D5"/>
  <c i="139" r="D4"/>
  <c i="139" r="D3"/>
  <c i="139" r="D2"/>
  <c i="98" r="D4"/>
  <c i="98" r="D3"/>
  <c i="98" r="D2"/>
  <c i="135" r="AA9"/>
  <c i="135" r="AA8"/>
  <c i="135" r="AA7"/>
  <c i="135" r="AA6"/>
  <c i="135" r="AA5"/>
  <c i="135" r="AA4"/>
  <c i="135" r="AA3"/>
  <c i="135" r="AA2"/>
  <c i="115" r="AC5"/>
  <c i="115" r="AC4"/>
  <c i="115" r="AC3"/>
  <c i="115" r="AC2"/>
  <c i="170" r="B3"/>
  <c i="170" r="B4"/>
  <c i="170" r="B5"/>
  <c i="170" r="B2"/>
  <c i="120" r="D4"/>
  <c i="120" r="D3"/>
  <c i="120" r="D2"/>
  <c i="119" r="D4"/>
  <c i="119" r="D3"/>
  <c i="119" r="D2"/>
  <c i="118" r="D4"/>
  <c i="118" r="D3"/>
  <c i="118" r="D2"/>
  <c i="117" r="D4"/>
  <c i="117" r="D3"/>
  <c i="117" r="D2"/>
  <c i="106" r="X5"/>
  <c i="106" r="X4"/>
  <c i="106" r="X3"/>
  <c i="106" r="X2"/>
  <c i="83" r="A3"/>
  <c i="83" r="A2"/>
  <c i="99" r="D2"/>
  <c i="166" r="B4"/>
  <c i="166" r="B3"/>
  <c i="166" r="B2"/>
  <c i="166" r="A4"/>
  <c i="166" r="A2"/>
  <c i="166" r="A3"/>
  <c i="166" r="D4"/>
  <c i="166" r="D3"/>
  <c i="166" r="D2"/>
  <c i="97" r="D2"/>
  <c i="97" l="1" r="D4"/>
  <c i="97" r="D3"/>
  <c i="96" r="D4"/>
  <c i="96" r="D3"/>
  <c i="96" r="D2"/>
  <c i="79" r="X5"/>
  <c i="79" r="X4"/>
  <c i="79" r="X3"/>
  <c i="79" r="X2"/>
  <c i="72" r="D4"/>
  <c i="72" r="D3"/>
  <c i="72" r="D2"/>
  <c i="71" r="D4"/>
  <c i="71" r="D3"/>
  <c i="71" r="D2"/>
  <c i="99" r="D4"/>
  <c i="99" r="D3"/>
  <c i="67" r="D4"/>
  <c i="67" r="D3"/>
  <c i="67" r="D2"/>
  <c i="63" r="D4"/>
  <c i="63" r="D3"/>
  <c i="63" r="D2"/>
  <c i="75" r="D4"/>
  <c i="75" r="D3"/>
  <c i="75" r="D2"/>
  <c i="74" r="D2"/>
  <c i="74" r="D4"/>
  <c i="74" r="D3"/>
  <c i="73" r="D4"/>
  <c i="73" r="D3"/>
  <c i="73" r="D2"/>
  <c i="64" r="D2"/>
  <c i="62" r="D2"/>
  <c i="66" r="D4"/>
  <c i="66" r="D3"/>
  <c i="66" r="D2"/>
  <c i="65" r="D4"/>
  <c i="65" r="D3"/>
  <c i="65" r="D2"/>
  <c i="64" r="D4"/>
  <c i="64" r="D3"/>
  <c i="62" r="D4"/>
  <c i="62" r="D3"/>
  <c i="165" r="B3"/>
  <c i="165" r="B4"/>
  <c i="165" r="B5"/>
  <c i="165" r="B2"/>
  <c i="58" r="X5"/>
  <c i="58" r="X4"/>
  <c i="58" r="X3"/>
  <c i="58" r="X2"/>
  <c i="161" r="B2"/>
  <c i="160" r="B2"/>
  <c i="159" r="B2"/>
  <c i="154" r="F2"/>
  <c i="36" r="B2"/>
  <c i="154" r="B2"/>
  <c i="158" l="1" r="B2"/>
  <c i="158" r="J2"/>
  <c i="153" l="1" r="J2"/>
  <c i="153" r="B2"/>
  <c i="152" r="C2"/>
  <c i="157" r="G1"/>
  <c i="157" r="F2" s="1"/>
  <c i="50" r="D7"/>
  <c i="50" r="D6"/>
  <c i="50" r="D5"/>
  <c i="50" r="D4"/>
  <c i="50" r="D3"/>
  <c i="50" r="D2"/>
  <c i="49" r="D4"/>
  <c i="49" r="D3"/>
  <c i="49" r="D2"/>
  <c i="48" r="D2"/>
  <c i="48" r="D4"/>
  <c i="48" r="D3"/>
  <c i="150" r="B2"/>
  <c i="149" r="B2"/>
  <c i="148" r="B2"/>
  <c i="147" r="B2"/>
  <c i="146" r="B3"/>
  <c i="146" r="B2"/>
  <c i="156" r="I1"/>
  <c i="156" r="A2" s="1"/>
  <c i="146" r="J3"/>
  <c i="146" r="J2"/>
  <c i="151" r="C2"/>
  <c i="151" r="M2"/>
  <c i="52" r="B5"/>
  <c i="151" r="L2"/>
  <c i="52" r="A5"/>
  <c i="157" l="1" r="A2"/>
  <c i="157" r="B2"/>
  <c i="157" r="C2"/>
  <c i="157" r="D2"/>
  <c i="157" r="E2"/>
  <c i="156" r="H2"/>
  <c i="156" r="G2"/>
  <c i="156" r="F2"/>
  <c i="156" r="E2"/>
  <c i="156" r="D2"/>
  <c i="156" r="C2"/>
  <c i="156" r="B2"/>
  <c i="156" r="B3"/>
  <c i="143" l="1" r="B9"/>
  <c i="143" r="B8"/>
  <c i="143" r="B7"/>
  <c i="143" r="B6"/>
  <c i="143" r="B5"/>
  <c i="143" r="B4"/>
  <c i="143" r="B3"/>
  <c i="143" r="B2"/>
  <c i="142" r="A3"/>
  <c i="142" r="A4"/>
  <c i="142" r="A5"/>
  <c i="142" r="A6"/>
  <c i="142" r="A7"/>
  <c i="142" r="A2"/>
  <c i="141" r="F9"/>
  <c i="141" r="D9"/>
  <c i="141" r="C9"/>
  <c i="141" r="B9"/>
  <c i="141" r="F8"/>
  <c i="141" r="D8"/>
  <c i="141" r="C8"/>
  <c i="141" r="F7"/>
  <c i="141" r="D7"/>
  <c i="141" r="C7"/>
  <c i="141" r="F6"/>
  <c i="141" r="D6"/>
  <c i="141" r="C6"/>
  <c i="141" r="B3"/>
  <c i="141" r="B4"/>
  <c i="141" r="B5"/>
  <c i="141" r="B6"/>
  <c i="141" r="B7"/>
  <c i="141" r="B8"/>
  <c i="141" r="B2"/>
  <c i="141" r="F5"/>
  <c i="141" r="D5"/>
  <c i="141" r="C5"/>
  <c i="141" r="F4"/>
  <c i="141" r="D4"/>
  <c i="141" r="C4"/>
  <c i="141" r="F3"/>
  <c i="141" r="D3"/>
  <c i="141" r="C3"/>
  <c i="141" r="F2"/>
  <c i="141" r="D2"/>
  <c i="141" r="C2"/>
  <c i="139" r="C3"/>
  <c i="139" r="C4"/>
  <c i="139" r="C5"/>
  <c i="139" r="C6"/>
  <c i="139" r="C7"/>
  <c i="139" r="C2"/>
  <c i="139" r="B3"/>
  <c i="139" r="B4"/>
  <c i="139" r="B5"/>
  <c i="139" r="B6"/>
  <c i="139" r="B7"/>
  <c i="139" r="B2"/>
  <c i="139" r="A3"/>
  <c i="139" r="A4"/>
  <c i="139" r="A5"/>
  <c i="139" r="A6"/>
  <c i="139" r="A7"/>
  <c i="139" r="A2"/>
  <c i="140" r="B4"/>
  <c i="140" r="A4"/>
  <c i="140" r="B3"/>
  <c i="140" r="A3"/>
  <c i="140" r="B2"/>
  <c i="140" r="A2"/>
  <c i="137" r="C7"/>
  <c i="137" r="B7"/>
  <c i="137" r="A7"/>
  <c i="137" r="C6"/>
  <c i="137" r="B6"/>
  <c i="137" r="A6"/>
  <c i="137" r="C5"/>
  <c i="137" r="B5"/>
  <c i="137" r="A5"/>
  <c i="137" r="C4"/>
  <c i="137" r="B4"/>
  <c i="137" r="A4"/>
  <c i="137" r="C3"/>
  <c i="137" r="B3"/>
  <c i="137" r="A3"/>
  <c i="137" r="C2"/>
  <c i="137" r="B2"/>
  <c i="137" r="A2"/>
  <c i="135" r="D9"/>
  <c i="135" r="D8"/>
  <c i="135" r="D7"/>
  <c i="135" r="D6"/>
  <c i="135" r="D5"/>
  <c i="135" r="D4"/>
  <c i="135" r="D3"/>
  <c i="135" r="D2"/>
  <c i="134" r="B4"/>
  <c i="134" r="B3"/>
  <c i="134" r="B2"/>
  <c i="133" r="B2"/>
  <c i="132" r="B2"/>
  <c i="131" r="B3"/>
  <c i="131" r="B2"/>
  <c i="127" r="B8"/>
  <c i="127" r="B7"/>
  <c i="127" r="B6"/>
  <c i="127" r="B5"/>
  <c i="127" r="B4"/>
  <c i="127" r="B3"/>
  <c i="127" r="B2"/>
  <c i="126" r="B3"/>
  <c i="126" r="B4"/>
  <c i="126" r="B5"/>
  <c i="126" r="B2"/>
  <c i="125" r="B5"/>
  <c i="125" r="B4"/>
  <c i="125" r="B3"/>
  <c i="125" r="B2"/>
  <c i="125" r="B9"/>
  <c i="125" r="B8"/>
  <c i="125" r="B7"/>
  <c i="125" r="B6"/>
  <c i="124" r="B3"/>
  <c i="124" r="B4"/>
  <c i="124" r="B2"/>
  <c i="124" r="B8"/>
  <c i="124" r="B5"/>
  <c i="124" r="B7"/>
  <c i="124" r="B6"/>
  <c i="123" r="A3"/>
  <c i="123" r="A2"/>
  <c i="115" r="N5"/>
  <c i="115" r="N4"/>
  <c i="115" r="N3"/>
  <c i="115" r="N2"/>
  <c i="115" r="M5"/>
  <c i="115" r="M4"/>
  <c i="115" r="M3"/>
  <c i="115" r="M2"/>
  <c i="120" r="B4"/>
  <c i="120" r="B3"/>
  <c i="120" r="B2"/>
  <c i="121" r="C3"/>
  <c i="121" r="C4"/>
  <c i="121" r="C5"/>
  <c i="121" r="C6"/>
  <c i="121" r="C7"/>
  <c i="121" r="C2"/>
  <c i="121" r="B3"/>
  <c i="121" r="B4"/>
  <c i="121" r="B5"/>
  <c i="121" r="B6"/>
  <c i="121" r="B7"/>
  <c i="121" r="B2"/>
  <c i="121" r="A3"/>
  <c i="121" r="A4"/>
  <c i="121" r="A5"/>
  <c i="121" r="A6"/>
  <c i="121" r="A7"/>
  <c i="121" r="A2"/>
  <c i="120" r="A4"/>
  <c i="120" r="A3"/>
  <c i="120" r="A2"/>
  <c i="119" r="B4"/>
  <c i="119" r="B3"/>
  <c i="119" r="B2"/>
  <c i="119" r="A4"/>
  <c i="119" r="A3"/>
  <c i="119" r="A2"/>
  <c i="118" r="B3"/>
  <c i="118" r="B4"/>
  <c i="118" r="B2"/>
  <c i="118" r="A4"/>
  <c i="118" r="A3"/>
  <c i="118" r="A2"/>
  <c i="117" r="A2"/>
  <c i="117" r="B3"/>
  <c i="117" r="B4"/>
  <c i="117" r="B2"/>
  <c i="117" r="A4"/>
  <c i="117" r="A3"/>
  <c i="115" r="D2"/>
  <c i="115" r="D5"/>
  <c i="115" r="D4"/>
  <c i="115" r="D3"/>
  <c i="114" r="B5"/>
  <c i="114" r="B4"/>
  <c i="114" r="B3"/>
  <c i="114" r="B2"/>
  <c i="113" r="B5"/>
  <c i="113" r="B4"/>
  <c i="113" r="B3"/>
  <c i="113" r="B2"/>
  <c i="112" r="B5"/>
  <c i="112" r="B4"/>
  <c i="112" r="B3"/>
  <c i="112" r="B2"/>
  <c i="111" r="B3"/>
  <c i="111" r="B2"/>
  <c i="111" r="B4"/>
  <c i="111" r="B5"/>
  <c i="111" r="F4"/>
  <c i="111" r="D4"/>
  <c i="111" r="C4"/>
  <c i="111" r="F5"/>
  <c i="111" r="D5"/>
  <c i="111" r="C5"/>
  <c i="111" r="F3"/>
  <c i="111" r="D3"/>
  <c i="111" r="C3"/>
  <c i="111" r="F2"/>
  <c i="111" r="D2"/>
  <c i="111" r="C2"/>
  <c i="110" r="A3"/>
  <c i="110" r="A2"/>
  <c i="109" r="B5"/>
  <c i="109" r="B4"/>
  <c i="109" r="B3"/>
  <c i="109" r="B2"/>
  <c i="108" r="B5"/>
  <c i="108" r="B4"/>
  <c i="108" r="B3"/>
  <c i="108" r="B2"/>
  <c i="106" r="D5"/>
  <c i="106" r="D4"/>
  <c i="106" r="D3"/>
  <c i="106" r="D2"/>
  <c i="105" r="B4"/>
  <c i="105" r="B3"/>
  <c i="105" r="B2"/>
  <c i="104" r="B4"/>
  <c i="104" r="B3"/>
  <c i="104" r="B2"/>
  <c i="103" r="B4"/>
  <c i="103" r="B3"/>
  <c i="103" r="B2"/>
  <c i="102" r="B2"/>
  <c i="101" r="B2"/>
  <c i="100" r="B3"/>
  <c i="100" r="B2"/>
  <c i="99" r="B4"/>
  <c i="99" r="A4"/>
  <c i="99" r="B3"/>
  <c i="99" r="A3"/>
  <c i="99" r="B2"/>
  <c i="99" r="A2"/>
  <c i="98" r="B4"/>
  <c i="98" r="A4"/>
  <c i="98" r="B3"/>
  <c i="98" r="A3"/>
  <c i="98" r="B2"/>
  <c i="98" r="A2"/>
  <c i="97" r="B4"/>
  <c i="97" r="A4"/>
  <c i="97" r="B3"/>
  <c i="97" r="A3"/>
  <c i="97" r="B2"/>
  <c i="97" r="A2"/>
  <c i="96" r="B4"/>
  <c i="96" r="A4"/>
  <c i="96" r="B3"/>
  <c i="96" r="A3"/>
  <c i="96" r="B2"/>
  <c i="96" r="A2"/>
  <c i="95" r="B4"/>
  <c i="95" r="B3"/>
  <c i="95" r="B2"/>
  <c i="94" r="B2"/>
  <c i="93" r="B2"/>
  <c i="92" r="B3"/>
  <c i="92" r="B2"/>
  <c i="91" r="B2"/>
  <c i="90" r="B2"/>
  <c i="89" r="B3"/>
  <c i="89" r="B2"/>
  <c i="86" r="B3"/>
  <c i="86" r="B2"/>
  <c i="88" r="B2"/>
  <c i="87" r="B2"/>
  <c i="85" r="B2"/>
  <c i="84" r="B2"/>
  <c i="29" r="B2"/>
  <c i="82" r="F3"/>
  <c i="82" r="D3"/>
  <c i="82" r="C3"/>
  <c i="82" r="F4"/>
  <c i="82" r="D4"/>
  <c i="82" r="C4"/>
  <c i="82" r="F2"/>
  <c i="82" r="D2"/>
  <c i="82" r="C2"/>
  <c i="82" r="B3"/>
  <c i="82" r="B4"/>
  <c i="82" r="B2"/>
  <c i="81" r="B3"/>
  <c i="81" r="B4"/>
  <c i="81" r="B2"/>
  <c i="79" r="D4"/>
  <c i="79" r="D3"/>
  <c i="79" r="D2"/>
  <c i="44" r="K4"/>
  <c i="44" r="L4"/>
  <c i="61" r="A3"/>
  <c i="61" r="A2"/>
  <c i="75" r="B4"/>
  <c i="75" r="A4"/>
  <c i="75" r="B3"/>
  <c i="75" r="A3"/>
  <c i="75" r="B2"/>
  <c i="75" r="A2"/>
  <c i="74" r="B4"/>
  <c i="74" r="A4"/>
  <c i="74" r="B3"/>
  <c i="74" r="A3"/>
  <c i="74" r="B2"/>
  <c i="74" r="A2"/>
  <c i="73" r="B4"/>
  <c i="73" r="A4"/>
  <c i="73" r="B3"/>
  <c i="73" r="A3"/>
  <c i="73" r="B2"/>
  <c i="73" r="A2"/>
  <c i="72" r="B4"/>
  <c i="72" r="A4"/>
  <c i="72" r="B3"/>
  <c i="72" r="A3"/>
  <c i="72" r="B2"/>
  <c i="72" r="A2"/>
  <c i="71" r="B4"/>
  <c i="71" r="A4"/>
  <c i="71" r="B3"/>
  <c i="71" r="A3"/>
  <c i="71" r="B2"/>
  <c i="71" r="A2"/>
  <c i="70" r="B5"/>
  <c i="70" r="B4"/>
  <c i="70" r="B3"/>
  <c i="70" r="B2"/>
  <c i="68" r="C5"/>
  <c i="68" r="F5"/>
  <c i="68" r="F4"/>
  <c i="68" r="F3"/>
  <c i="68" r="F2"/>
  <c i="68" r="D2"/>
  <c i="68" r="D5"/>
  <c i="68" r="D4"/>
  <c i="68" r="D3"/>
  <c i="68" r="C4"/>
  <c i="68" r="C3"/>
  <c i="68" r="C2"/>
  <c i="56" r="A5"/>
  <c i="67" r="B4"/>
  <c i="67" r="B3"/>
  <c i="67" r="B2"/>
  <c i="67" r="A4"/>
  <c i="67" r="A3"/>
  <c i="67" r="A2"/>
  <c i="66" r="B4"/>
  <c i="66" r="B3"/>
  <c i="66" r="B2"/>
  <c i="65" r="B4"/>
  <c i="65" r="B3"/>
  <c i="65" r="B2"/>
  <c i="66" r="A4"/>
  <c i="66" r="A3"/>
  <c i="66" r="A2"/>
  <c i="65" r="A4"/>
  <c i="65" r="A3"/>
  <c i="65" r="A2"/>
  <c i="64" r="B3"/>
  <c i="64" r="B4"/>
  <c i="64" r="B2"/>
  <c i="64" r="A4"/>
  <c i="64" r="A3"/>
  <c i="64" r="A2"/>
  <c i="63" r="B3"/>
  <c i="63" r="B4"/>
  <c i="63" r="B2"/>
  <c i="63" r="A4"/>
  <c i="63" r="A3"/>
  <c i="63" r="A2"/>
  <c i="62" r="A4"/>
  <c i="62" r="A3"/>
  <c i="62" r="A2"/>
  <c i="62" r="B3"/>
  <c i="62" r="B4"/>
  <c i="62" r="B2"/>
  <c i="60" r="B3"/>
  <c i="60" r="B2"/>
  <c i="58" r="D5"/>
  <c i="58" r="D4"/>
  <c i="58" r="D3"/>
  <c i="58" r="D2"/>
  <c i="38" r="B1"/>
  <c i="38" r="A2" s="1"/>
  <c i="121" r="D2"/>
  <c i="56" r="B5"/>
  <c i="56" r="A1"/>
  <c i="137" l="1" r="D2"/>
  <c i="137" r="D4"/>
  <c i="137" r="D6"/>
  <c i="137" r="D3"/>
  <c i="137" r="D5"/>
  <c i="137" r="D7"/>
  <c i="121" r="D7"/>
  <c i="121" r="D6"/>
  <c i="121" r="D5"/>
  <c i="121" r="D4"/>
  <c i="121" r="D3"/>
  <c i="34" r="A2"/>
  <c i="36" r="A2" s="1"/>
  <c i="52" r="A1"/>
  <c i="50" r="B3"/>
  <c i="50" r="B4"/>
  <c i="50" r="B5"/>
  <c i="50" r="B6"/>
  <c i="50" r="B7"/>
  <c i="50" r="B2"/>
  <c i="50" r="R7"/>
  <c i="50" r="P7"/>
  <c i="50" r="N7"/>
  <c i="50" r="K7"/>
  <c i="50" r="J7"/>
  <c i="50" r="H7"/>
  <c i="50" r="G7"/>
  <c i="50" r="F7"/>
  <c i="50" r="C7"/>
  <c i="50" r="A7"/>
  <c i="50" r="P6"/>
  <c i="50" r="R6"/>
  <c i="50" r="K6"/>
  <c i="50" r="J6"/>
  <c i="50" r="G6"/>
  <c i="50" r="F6"/>
  <c i="50" r="C6"/>
  <c i="50" r="A6"/>
  <c i="50" r="R5"/>
  <c i="50" r="P5"/>
  <c i="50" r="N5"/>
  <c i="50" r="K5"/>
  <c i="50" r="J5"/>
  <c i="50" r="H5"/>
  <c i="50" r="G5"/>
  <c i="50" r="F5"/>
  <c i="50" r="C5"/>
  <c i="50" r="A5"/>
  <c i="50" r="R4"/>
  <c i="50" r="P4"/>
  <c i="50" r="N4"/>
  <c i="50" r="K4"/>
  <c i="50" r="J4"/>
  <c i="50" r="H4"/>
  <c i="50" r="G4"/>
  <c i="50" r="F4"/>
  <c i="50" r="C4"/>
  <c i="50" r="A4"/>
  <c i="50" r="P3"/>
  <c i="50" r="N3"/>
  <c i="50" r="R3" s="1"/>
  <c i="50" r="K3"/>
  <c i="50" r="J3"/>
  <c i="50" r="H3"/>
  <c i="50" r="G3"/>
  <c i="50" r="F3"/>
  <c i="50" r="C3"/>
  <c i="50" r="A3"/>
  <c i="50" r="P2"/>
  <c i="50" r="N2"/>
  <c i="50" r="R2" s="1"/>
  <c i="50" r="K2"/>
  <c i="50" r="J2"/>
  <c i="50" r="H2"/>
  <c i="50" r="G2"/>
  <c i="50" r="F2"/>
  <c i="50" r="C2"/>
  <c i="50" r="A2"/>
  <c i="49" r="P2"/>
  <c i="49" r="P3"/>
  <c i="49" r="P4"/>
  <c i="49" r="N4"/>
  <c i="49" r="K4"/>
  <c i="49" r="I4"/>
  <c i="49" r="H4"/>
  <c i="49" r="G4"/>
  <c i="49" r="B4"/>
  <c i="49" r="A4"/>
  <c i="49" r="N3"/>
  <c i="49" r="K3"/>
  <c i="49" r="I3"/>
  <c i="49" r="H3"/>
  <c i="49" r="G3"/>
  <c i="49" r="B3"/>
  <c i="49" r="A3"/>
  <c i="49" r="N2"/>
  <c i="49" r="K2"/>
  <c i="49" r="I2"/>
  <c i="49" r="H2"/>
  <c i="49" r="G2"/>
  <c i="49" r="B2"/>
  <c i="49" r="A2"/>
  <c i="48" r="H4"/>
  <c i="48" r="G4"/>
  <c i="48" r="B4"/>
  <c i="48" r="A4"/>
  <c i="48" r="N3"/>
  <c i="48" r="P3" s="1"/>
  <c i="48" r="I3"/>
  <c i="48" r="H3"/>
  <c i="48" r="G3"/>
  <c i="48" r="B3"/>
  <c i="48" r="A3"/>
  <c i="48" r="N2"/>
  <c i="48" r="P2" s="1"/>
  <c i="48" r="I2"/>
  <c i="48" r="H2"/>
  <c i="48" r="G2"/>
  <c i="48" r="B2"/>
  <c i="48" r="A2"/>
  <c i="47" r="S7"/>
  <c i="47" r="S5"/>
  <c i="47" r="S4"/>
  <c i="47" r="Q3"/>
  <c i="47" r="Q4"/>
  <c i="47" r="Q5"/>
  <c i="47" r="Q6"/>
  <c i="47" r="Q7"/>
  <c i="47" r="Q2"/>
  <c i="47" r="O2"/>
  <c i="47" r="S2" s="1"/>
  <c i="47" r="O3"/>
  <c i="47" r="S3" s="1"/>
  <c i="47" r="O4"/>
  <c i="47" r="O5"/>
  <c i="47" r="O6"/>
  <c i="47" r="O7"/>
  <c i="47" r="J3"/>
  <c i="47" r="J4"/>
  <c i="47" r="J5"/>
  <c i="47" r="J6"/>
  <c i="47" r="J7"/>
  <c i="47" r="J2"/>
  <c i="47" r="I3"/>
  <c i="47" r="I4"/>
  <c i="47" r="I5"/>
  <c i="47" r="I6"/>
  <c i="47" r="I7"/>
  <c i="47" r="I2"/>
  <c i="47" r="H3"/>
  <c i="47" r="H4"/>
  <c i="47" r="H5"/>
  <c i="47" r="H7"/>
  <c i="47" r="H2"/>
  <c i="47" r="G3"/>
  <c i="47" r="G4"/>
  <c i="47" r="G5"/>
  <c i="47" r="G6"/>
  <c i="47" r="G7"/>
  <c i="47" r="G2"/>
  <c i="47" r="F3"/>
  <c i="47" r="F4"/>
  <c i="47" r="F5"/>
  <c i="47" r="F6"/>
  <c i="47" r="F7"/>
  <c i="47" r="F2"/>
  <c i="47" r="D7"/>
  <c i="47" r="D6"/>
  <c i="47" r="D5"/>
  <c i="47" r="D4"/>
  <c i="47" r="D3"/>
  <c i="47" r="D2"/>
  <c i="47" r="C3"/>
  <c i="47" r="C4"/>
  <c i="47" r="C5"/>
  <c i="47" r="C6"/>
  <c i="47" r="C7"/>
  <c i="47" r="C2"/>
  <c i="47" r="B3"/>
  <c i="47" r="B4"/>
  <c i="47" r="B5"/>
  <c i="47" r="B6"/>
  <c i="47" r="B7"/>
  <c i="47" r="B2"/>
  <c i="47" r="A3"/>
  <c i="47" r="A4"/>
  <c i="47" r="A5"/>
  <c i="47" r="A6"/>
  <c i="47" r="A7"/>
  <c i="47" r="A2"/>
  <c i="46" r="O3"/>
  <c i="46" r="O4"/>
  <c i="46" r="O2"/>
  <c i="46" r="K3"/>
  <c i="46" r="K2"/>
  <c i="46" r="J2"/>
  <c i="46" r="J3"/>
  <c i="46" r="C3"/>
  <c i="46" r="C4"/>
  <c i="46" r="C2"/>
  <c i="46" r="B4"/>
  <c i="46" r="B3"/>
  <c i="46" r="B2"/>
  <c i="45" r="C3"/>
  <c i="45" r="C4"/>
  <c i="45" r="C2"/>
  <c i="45" r="B4"/>
  <c i="45" r="B3"/>
  <c i="45" r="B2"/>
  <c i="45" r="P4"/>
  <c i="45" r="O4"/>
  <c i="45" r="K4"/>
  <c i="45" r="J4"/>
  <c i="45" r="O3"/>
  <c i="45" r="K3"/>
  <c i="45" r="J3"/>
  <c i="45" r="O2"/>
  <c i="45" r="K2"/>
  <c i="45" r="J2"/>
  <c i="44" r="C3"/>
  <c i="44" r="C4"/>
  <c i="44" r="C2"/>
  <c i="44" r="Q4"/>
  <c i="44" r="P4"/>
  <c i="44" r="P3"/>
  <c i="44" r="L3"/>
  <c i="44" r="K3"/>
  <c i="44" r="P2"/>
  <c i="44" r="L2"/>
  <c i="44" r="K2"/>
  <c i="43" r="P3"/>
  <c i="43" r="L3"/>
  <c i="43" r="K3"/>
  <c i="43" r="P2"/>
  <c i="43" r="L2"/>
  <c i="43" r="K2"/>
  <c i="43" r="C3"/>
  <c i="43" r="C4"/>
  <c i="43" r="C2"/>
  <c i="42" r="C4"/>
  <c i="42" r="P3"/>
  <c i="42" r="L3"/>
  <c i="42" r="K3"/>
  <c i="42" r="C3"/>
  <c i="42" r="P2"/>
  <c i="42" r="L2"/>
  <c i="42" r="K2"/>
  <c i="42" r="C2"/>
  <c i="41" r="C2"/>
  <c i="41" r="P4"/>
  <c i="41" r="Q4"/>
  <c i="41" r="P3"/>
  <c i="41" r="P2"/>
  <c i="41" r="K4"/>
  <c i="41" r="K3"/>
  <c i="41" r="K2"/>
  <c i="41" r="L2"/>
  <c i="41" r="L4"/>
  <c i="41" r="L3"/>
  <c i="41" r="C4"/>
  <c i="41" r="C3"/>
  <c i="1" l="1" r="F3"/>
  <c i="27" r="T2"/>
  <c i="27" r="V2"/>
  <c i="27" r="K2"/>
  <c i="25" r="Q2"/>
  <c i="25" r="V2"/>
  <c i="25" r="H2"/>
  <c i="23" r="Y2"/>
  <c i="18" r="V2"/>
  <c i="23" r="S2"/>
  <c i="23" r="K2"/>
  <c i="18" r="Q2"/>
  <c i="18" r="H2"/>
  <c i="143" l="1" r="A9"/>
  <c i="58" r="N4"/>
  <c i="58" r="N5"/>
  <c i="143" r="A3"/>
  <c i="135" r="V2"/>
  <c i="135" r="Q2"/>
  <c i="135" r="C4"/>
  <c i="136" r="A2" s="1"/>
  <c i="125" r="A6"/>
  <c i="115" r="C5"/>
  <c i="116" r="A3" s="1"/>
  <c i="114" r="A4"/>
  <c i="106" r="E3"/>
  <c i="106" r="E2"/>
  <c i="106" r="S3"/>
  <c i="106" r="C5"/>
  <c i="143" r="A2"/>
  <c i="135" r="Q9"/>
  <c i="135" r="E9"/>
  <c i="190" r="A4" s="1"/>
  <c i="135" r="C3"/>
  <c i="125" r="A3"/>
  <c i="115" r="S5"/>
  <c i="115" r="C4"/>
  <c i="116" r="A2" s="1"/>
  <c i="114" r="A3"/>
  <c i="106" r="S5"/>
  <c i="106" r="C4"/>
  <c i="107" r="A3" s="1"/>
  <c i="115" r="X2"/>
  <c i="115" r="S2"/>
  <c i="115" r="C3"/>
  <c i="135" r="C9"/>
  <c i="136" r="A7" s="1"/>
  <c i="135" r="Q8"/>
  <c i="135" r="E8"/>
  <c i="135" r="C2"/>
  <c i="125" r="A4"/>
  <c i="143" r="A8"/>
  <c i="135" r="V9"/>
  <c i="135" r="Q7"/>
  <c i="135" r="E7"/>
  <c i="190" r="A3" s="1"/>
  <c i="125" r="A5"/>
  <c i="115" r="X3"/>
  <c i="115" r="C2"/>
  <c i="106" r="S2"/>
  <c i="106" r="C3"/>
  <c i="143" r="A7"/>
  <c i="135" r="V8"/>
  <c i="135" r="Q6"/>
  <c i="135" r="E6"/>
  <c i="190" r="A2" s="1"/>
  <c i="135" r="C8"/>
  <c i="136" r="A6" s="1"/>
  <c i="125" r="A2"/>
  <c i="115" r="X4"/>
  <c i="115" r="E4"/>
  <c i="114" r="A2"/>
  <c i="106" r="N5"/>
  <c i="106" r="C2"/>
  <c i="107" r="A2" s="1"/>
  <c i="143" r="A6"/>
  <c i="135" r="V7"/>
  <c i="135" r="Q5"/>
  <c i="135" r="E4"/>
  <c i="185" r="A4" s="1"/>
  <c i="135" r="C7"/>
  <c i="136" r="A5" s="1"/>
  <c i="125" r="A9"/>
  <c i="115" r="S4"/>
  <c i="115" r="E3"/>
  <c i="106" r="N4"/>
  <c i="143" r="A5"/>
  <c i="135" r="V4"/>
  <c i="135" r="Q4"/>
  <c i="135" r="E3"/>
  <c i="185" r="A3" s="1"/>
  <c i="135" r="C6"/>
  <c i="136" r="A4" s="1"/>
  <c i="125" r="A8"/>
  <c i="115" r="S3"/>
  <c i="115" r="E2"/>
  <c i="143" r="A4"/>
  <c i="135" r="V3"/>
  <c i="135" r="Q3"/>
  <c i="135" r="E2"/>
  <c i="185" r="A2" s="1"/>
  <c i="135" r="C5"/>
  <c i="136" r="A3" s="1"/>
  <c i="125" r="A7"/>
  <c i="114" r="A5"/>
  <c i="106" r="N2"/>
  <c i="106" r="N3"/>
  <c i="23" r="H2"/>
  <c i="23" r="J2" s="1"/>
  <c i="23" r="P2" s="1"/>
  <c i="58" r="S3"/>
  <c i="58" r="E3"/>
  <c i="165" r="A3" s="1"/>
  <c i="79" r="N5"/>
  <c i="70" r="A2"/>
  <c i="70" r="A3"/>
  <c i="58" r="S2"/>
  <c i="58" r="E2"/>
  <c i="79" r="N4"/>
  <c i="58" r="C5"/>
  <c i="59" r="A3" s="1"/>
  <c i="79" r="E4"/>
  <c i="79" r="N3"/>
  <c i="58" r="C4"/>
  <c i="79" r="E3"/>
  <c i="79" r="N2"/>
  <c i="58" r="C3"/>
  <c i="58" r="N3"/>
  <c i="79" r="E2"/>
  <c i="58" r="C2"/>
  <c i="59" r="A2" s="1"/>
  <c i="58" r="N2"/>
  <c i="79" r="S5"/>
  <c i="79" r="C5"/>
  <c i="79" r="C2"/>
  <c i="58" r="E5"/>
  <c i="165" r="A5" s="1"/>
  <c i="79" r="S4"/>
  <c i="79" r="C4"/>
  <c i="70" r="A5"/>
  <c i="58" r="E4"/>
  <c i="165" r="A4" s="1"/>
  <c i="79" r="S2"/>
  <c i="79" r="C3"/>
  <c i="70" r="A4"/>
  <c i="1" r="F5"/>
  <c i="176" l="1" r="A4"/>
  <c i="176" r="A2"/>
  <c i="176" r="A3"/>
  <c i="141" r="A9"/>
  <c i="182" r="A9" s="1"/>
  <c i="141" r="A8"/>
  <c i="182" r="A8" s="1"/>
  <c i="141" r="A6"/>
  <c i="182" r="A6" s="1"/>
  <c i="141" r="A7"/>
  <c i="182" r="A7" s="1"/>
  <c i="134" r="A2"/>
  <c i="175" r="A2"/>
  <c i="175" r="A3"/>
  <c i="175" r="A4"/>
  <c i="170" r="A4"/>
  <c i="170" r="A2"/>
  <c i="170" r="A3"/>
  <c i="134" r="A4"/>
  <c i="132" r="A2"/>
  <c i="165" r="A2"/>
  <c i="133" r="A2"/>
  <c i="131" r="A2"/>
  <c i="131" r="A3"/>
  <c i="23" r="I2"/>
  <c i="108" r="A3"/>
  <c i="112" r="A3"/>
  <c i="127" r="A7"/>
  <c i="111" r="A4"/>
  <c i="109" r="A3"/>
  <c i="113" r="A3"/>
  <c i="124" r="A7"/>
  <c i="141" r="A2"/>
  <c i="182" r="A2" s="1"/>
  <c i="141" r="A3"/>
  <c i="182" r="A3" s="1"/>
  <c i="124" r="A4"/>
  <c i="126" r="A4"/>
  <c i="127" r="A4"/>
  <c i="183" r="A4" s="1"/>
  <c i="141" r="A4"/>
  <c i="182" r="A4" s="1"/>
  <c i="124" r="A2"/>
  <c i="127" r="A2"/>
  <c i="183" r="A2" s="1"/>
  <c i="126" r="A2"/>
  <c i="124" r="A3"/>
  <c i="127" r="A3"/>
  <c i="183" r="A3" s="1"/>
  <c i="126" r="A3"/>
  <c i="108" r="A2"/>
  <c i="111" r="A5"/>
  <c i="109" r="A2"/>
  <c i="113" r="A2"/>
  <c i="127" r="A6"/>
  <c i="112" r="A2"/>
  <c i="124" r="A6"/>
  <c i="105" r="A2"/>
  <c i="105" r="A4"/>
  <c i="100" r="A2"/>
  <c i="186" r="A2" s="1"/>
  <c i="100" r="A3"/>
  <c i="186" r="A3" s="1"/>
  <c i="103" r="A2"/>
  <c i="189" r="A2" s="1"/>
  <c i="104" r="A2"/>
  <c i="103" r="A4"/>
  <c i="189" r="A4" s="1"/>
  <c i="104" r="A4"/>
  <c i="93" r="A2"/>
  <c i="101" r="A2"/>
  <c i="94" r="A2"/>
  <c i="102" r="A2"/>
  <c i="92" r="A3"/>
  <c i="95" r="A4"/>
  <c i="95" r="A2"/>
  <c i="92" r="A2"/>
  <c i="87" r="A2"/>
  <c i="90" r="A2"/>
  <c i="88" r="A2"/>
  <c i="91" r="A2"/>
  <c i="86" r="A2"/>
  <c i="89" r="A2"/>
  <c i="86" r="A3"/>
  <c i="89" r="A3"/>
  <c i="85" r="A2"/>
  <c i="84" r="A2"/>
  <c i="80" r="A2"/>
  <c i="80" r="A3"/>
  <c i="81" r="A3"/>
  <c i="82" r="A3"/>
  <c i="81" r="A4"/>
  <c i="82" r="A4"/>
  <c i="68" r="A3"/>
  <c i="76" r="A5"/>
  <c i="76" r="A4"/>
  <c i="76" r="A3"/>
  <c i="68" r="A5"/>
  <c i="68" r="A4"/>
  <c i="60" r="A2"/>
  <c i="68" r="A2"/>
  <c i="60" r="A3"/>
  <c i="76" r="A2"/>
  <c i="28" r="C3"/>
  <c i="28" r="C2"/>
  <c i="1" r="F4"/>
  <c i="1" r="G3"/>
  <c i="1" r="E3"/>
  <c i="1" r="C3"/>
  <c i="12" r="H2" s="1"/>
  <c i="1" r="D3"/>
  <c i="172" l="1" r="A2"/>
  <c i="188" r="A2"/>
  <c i="177" r="A3"/>
  <c i="184" r="A3"/>
  <c i="177" r="A2"/>
  <c i="184" r="A2"/>
  <c i="171" r="A2"/>
  <c i="187" r="A2"/>
  <c i="173" r="A2"/>
  <c i="173" r="A4"/>
  <c i="174" r="A4"/>
  <c i="174" r="A3"/>
  <c i="144" r="A2"/>
  <c i="144" r="A3"/>
  <c i="174" r="A2"/>
  <c i="30" r="F4"/>
  <c i="28" r="F2"/>
  <c i="30" r="F5"/>
  <c i="28" r="F3"/>
  <c i="18" r="E2"/>
  <c i="18" r="W2" s="1"/>
  <c i="1" r="D5"/>
  <c i="25" r="E2"/>
  <c i="25" r="G2" s="1"/>
  <c i="25" r="M2" s="1"/>
  <c i="1" r="E5"/>
  <c i="27" r="H2"/>
  <c i="27" r="I2" s="1"/>
  <c i="1" r="G5"/>
  <c i="12" r="V2"/>
  <c i="1" r="C5"/>
  <c i="1" r="C4"/>
  <c i="1" r="D4"/>
  <c i="3" r="A2"/>
  <c i="1" r="E4"/>
  <c i="1" r="G4"/>
  <c i="22" r="C4"/>
  <c i="22" r="C3"/>
  <c i="22" r="C2"/>
  <c i="23" r="C2"/>
  <c i="18" l="1" r="F2"/>
  <c i="147" r="C2"/>
  <c i="159" r="D2"/>
  <c i="150" r="C2"/>
  <c i="33" r="F2"/>
  <c i="29" r="A2"/>
  <c i="27" r="J2"/>
  <c i="27" r="P2" s="1"/>
  <c i="25" r="W2"/>
  <c i="33" r="F5"/>
  <c i="30" r="F2"/>
  <c i="33" r="F3"/>
  <c i="30" r="F3"/>
  <c i="32" r="C2"/>
  <c i="30" r="C5"/>
  <c i="30" r="C2"/>
  <c i="30" r="C3"/>
  <c i="30" r="C4"/>
  <c i="33" r="C3"/>
  <c i="33" r="C2"/>
  <c i="33" r="C6"/>
  <c i="33" r="C5"/>
  <c i="33" r="C4"/>
  <c i="18" r="G2"/>
  <c i="18" r="M2" s="1"/>
  <c i="25" r="F2"/>
  <c i="31" r="C4"/>
  <c i="31" r="C2"/>
  <c i="31" r="C3"/>
  <c i="33" r="F6"/>
  <c i="33" r="F4"/>
  <c i="31" r="F3"/>
  <c i="31" r="F2"/>
  <c i="32" r="F2"/>
  <c i="31" r="F4"/>
  <c i="12" r="Y2"/>
  <c i="12" r="Z2"/>
  <c i="12" r="J2"/>
  <c i="12" r="P2" s="1"/>
  <c i="12" r="I2"/>
  <c i="18" r="C2"/>
  <c i="17" r="C4"/>
  <c i="17" r="C2"/>
  <c i="17" r="C3"/>
  <c i="24" r="C3"/>
  <c i="24" r="C2"/>
  <c i="24" r="C4"/>
  <c i="25" r="C2"/>
  <c i="153" r="C2" s="1"/>
  <c i="13" r="D6"/>
  <c i="12" r="C2"/>
  <c i="161" r="D2" s="1"/>
  <c i="13" r="D7"/>
  <c i="13" r="D5"/>
  <c i="13" r="D3"/>
  <c i="13" r="D4"/>
  <c i="13" r="D2"/>
  <c i="27" r="C2"/>
  <c i="26" r="C4"/>
  <c i="26" r="C3"/>
  <c i="26" r="C2"/>
  <c i="160" l="1" r="D2"/>
  <c i="146" r="C2"/>
  <c i="148" r="C2"/>
  <c i="158" r="C2"/>
  <c i="149" r="C2"/>
  <c i="152" r="B2"/>
  <c i="151" r="B2"/>
  <c i="146" r="C3"/>
</calcChain>
</file>

<file path=xl/sharedStrings.xml><?xml version="1.0" encoding="utf-8"?>
<sst xmlns="http://schemas.openxmlformats.org/spreadsheetml/2006/main" count="7835" uniqueCount="641">
  <si>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</si>
  <si>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</si>
  <si>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</si>
  <si>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</si>
  <si>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</si>
  <si>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</si>
  <si>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</si>
  <si>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</si>
  <si>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</si>
  <si>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</si>
  <si>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</si>
  <si>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</si>
  <si>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</si>
  <si>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</si>
  <si>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</si>
  <si>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</si>
  <si>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</si>
  <si>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</si>
  <si>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</si>
  <si>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</si>
  <si>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</si>
  <si>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</si>
  <si>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</si>
  <si>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</si>
  <si>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</si>
  <si>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</si>
  <si>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</si>
  <si>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</si>
  <si>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</si>
  <si>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</si>
  <si>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</si>
  <si>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</si>
  <si>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</si>
  <si>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</si>
  <si>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</si>
  <si>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</si>
  <si>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</si>
  <si>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</si>
  <si>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</si>
  <si>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</si>
  <si>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</si>
  <si>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</si>
  <si>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</si>
  <si>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</si>
  <si>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</si>
  <si>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</si>
  <si>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</si>
  <si>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</si>
  <si>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</si>
  <si>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</si>
  <si>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</si>
  <si>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</si>
  <si>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</si>
  <si>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</si>
  <si>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</si>
  <si>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</si>
  <si>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</si>
  <si>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</si>
  <si>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</si>
  <si>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</si>
  <si>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</si>
  <si>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</si>
  <si>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</si>
  <si>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</si>
  <si>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</si>
  <si>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</si>
  <si>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</si>
  <si>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</si>
  <si>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</si>
  <si>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</si>
  <si>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</si>
  <si>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</si>
  <si>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</si>
  <si>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</si>
  <si>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</si>
  <si>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</si>
  <si>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</si>
  <si>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</si>
  <si>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</si>
  <si>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</si>
  <si>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</si>
  <si>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</si>
  <si>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</si>
  <si>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</si>
  <si>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</si>
  <si>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</si>
  <si>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</si>
  <si>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</si>
  <si>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</si>
  <si>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</si>
  <si>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</si>
  <si>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</si>
  <si>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</si>
  <si>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</si>
  <si>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</si>
  <si>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</si>
  <si>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</si>
  <si>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</si>
  <si>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</si>
  <si>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</si>
  <si>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</si>
  <si>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</si>
  <si>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</si>
  <si>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</si>
  <si>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</si>
  <si>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</si>
  <si>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</si>
  <si>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</si>
  <si>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</si>
  <si>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</si>
  <si>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</si>
  <si>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</si>
  <si>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</si>
  <si>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</si>
  <si>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</si>
  <si>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</si>
  <si>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</si>
  <si>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</si>
  <si>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</si>
  <si>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</si>
  <si>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</si>
  <si>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</si>
  <si>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</si>
  <si>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</si>
  <si>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</si>
  <si>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</si>
  <si>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</si>
  <si>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</si>
  <si>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</si>
  <si>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</si>
  <si>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</si>
  <si>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</si>
  <si>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</si>
  <si>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</si>
  <si>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</si>
  <si>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</si>
  <si>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</si>
  <si>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</si>
  <si>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</si>
  <si>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</si>
  <si>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</si>
  <si>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</si>
  <si>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</si>
  <si>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</si>
  <si>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</si>
  <si>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</si>
  <si>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</si>
  <si>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</si>
  <si>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</si>
  <si>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</si>
  <si>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</si>
  <si>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</si>
  <si>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</si>
  <si>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</si>
  <si>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</si>
  <si>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</si>
  <si>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</si>
  <si>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</si>
  <si>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</si>
  <si>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</si>
  <si>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</si>
  <si>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</si>
  <si>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</si>
  <si>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</si>
  <si>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</si>
  <si>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</si>
  <si>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</si>
  <si>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</si>
  <si>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</si>
  <si>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</si>
  <si>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</si>
  <si>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</si>
  <si>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</si>
  <si>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</si>
  <si>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</si>
  <si>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</si>
  <si>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</si>
  <si>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</si>
  <si>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SP1 Description</t>
  </si>
  <si>
    <t>MYR</t>
  </si>
  <si>
    <t>Price Basis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</si>
  <si>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</si>
  <si>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</si>
  <si>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</si>
  <si>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</si>
  <si>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</si>
  <si>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</si>
  <si>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</si>
  <si>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</si>
  <si>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</si>
  <si>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</si>
  <si>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</si>
  <si>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</si>
  <si>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</si>
  <si>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</si>
  <si>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</si>
  <si>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</si>
  <si>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</si>
  <si>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</si>
  <si>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</si>
  <si>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</si>
  <si>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</si>
  <si>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</si>
  <si>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</si>
  <si>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</si>
  <si>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</si>
  <si>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</si>
  <si>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</si>
  <si>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</si>
  <si>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</si>
  <si>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</si>
  <si>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</si>
  <si>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</si>
  <si>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</si>
  <si>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</si>
  <si>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</si>
  <si>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</si>
  <si>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</si>
  <si>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</si>
  <si>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</si>
  <si>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</si>
  <si>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</si>
  <si>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</si>
  <si>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</si>
  <si>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</si>
  <si>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</si>
  <si>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</si>
  <si>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</si>
  <si>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</si>
  <si>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</si>
  <si>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</si>
  <si>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</si>
  <si>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</si>
  <si>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</si>
  <si>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</si>
  <si>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</si>
  <si>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</si>
  <si>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</si>
  <si>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</si>
  <si>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</si>
  <si>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</si>
  <si>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</si>
  <si>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</si>
  <si>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</si>
  <si>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</si>
  <si>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</si>
  <si>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</si>
  <si>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</si>
  <si>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</si>
  <si>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</si>
  <si>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</si>
  <si>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</si>
  <si>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</si>
  <si>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</si>
  <si>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</si>
  <si>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</si>
  <si>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</si>
  <si>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</si>
  <si>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</si>
  <si>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</si>
  <si>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</si>
  <si>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</si>
  <si>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</si>
  <si>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</si>
  <si>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</si>
  <si>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</si>
  <si>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</si>
  <si>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</si>
  <si>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</si>
  <si>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</si>
  <si>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</si>
  <si>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</si>
  <si>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</si>
  <si>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</si>
  <si>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</si>
  <si>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</si>
  <si>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</si>
  <si>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</si>
  <si>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</si>
  <si>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</si>
  <si>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</si>
  <si>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</si>
  <si>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</si>
  <si>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</si>
  <si>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</si>
  <si>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</si>
  <si>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</si>
  <si>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</si>
  <si>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</si>
  <si>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</si>
  <si>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</si>
  <si>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</si>
  <si>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</si>
  <si>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</si>
  <si>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</si>
  <si>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</si>
  <si>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</si>
  <si>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</si>
  <si>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</si>
  <si>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</si>
  <si>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</si>
  <si>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</si>
  <si>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</si>
  <si>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</si>
  <si>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</si>
  <si>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</si>
  <si>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</si>
  <si>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</si>
  <si>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</si>
  <si>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</si>
  <si>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</si>
  <si>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</si>
  <si>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</si>
  <si>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</si>
  <si>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</si>
  <si>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</si>
  <si>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</si>
  <si>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</si>
  <si>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</si>
  <si>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</si>
  <si>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</si>
  <si>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</si>
  <si>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</si>
  <si>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</si>
  <si>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</si>
  <si>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</si>
  <si>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</si>
  <si>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</si>
  <si>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</si>
  <si>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</si>
  <si>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</si>
  <si>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</si>
  <si>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</si>
  <si>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</si>
  <si>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</si>
  <si>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</si>
  <si>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</si>
  <si>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</si>
  <si>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</si>
  <si>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</si>
  <si>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</si>
  <si>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</si>
  <si>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</si>
  <si>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</si>
  <si>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</si>
  <si>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</si>
  <si>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</si>
  <si>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</si>
  <si>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</si>
  <si>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</si>
  <si>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</si>
  <si>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</si>
  <si>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</si>
  <si>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</si>
  <si>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</si>
  <si>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</si>
  <si>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</si>
  <si>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</si>
  <si>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</si>
  <si>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</si>
  <si>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</si>
  <si>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</si>
  <si>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</si>
  <si>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</si>
  <si>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</si>
  <si>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</si>
  <si>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</si>
  <si>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</si>
  <si>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</si>
  <si>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</si>
  <si>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</si>
  <si>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</si>
  <si>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</si>
  <si>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</si>
  <si>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</si>
  <si>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</si>
  <si>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</si>
  <si>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</si>
  <si>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</si>
  <si>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</si>
  <si>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</si>
  <si>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</si>
  <si>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</si>
  <si>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</si>
  <si>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</si>
  <si>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</si>
  <si>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</si>
  <si>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</si>
  <si>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</si>
  <si>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</si>
  <si>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</si>
  <si>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</si>
  <si>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</si>
  <si>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</si>
  <si>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</si>
  <si>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</si>
  <si>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</si>
  <si>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</si>
  <si>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</si>
  <si>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</si>
  <si>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</si>
  <si>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</si>
  <si>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</si>
  <si>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</si>
  <si>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</si>
  <si>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</si>
  <si>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ContractRouteID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</si>
  <si>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</si>
  <si>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</si>
  <si>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</si>
  <si>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</si>
  <si>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</si>
  <si>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</si>
  <si>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</si>
  <si>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</si>
  <si>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</si>
  <si>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</si>
  <si>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</si>
  <si>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</si>
  <si>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</si>
  <si>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</si>
  <si>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</si>
  <si>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</si>
  <si>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</si>
  <si>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ONEU1162511</t>
  </si>
  <si>
    <t>CNTW-SUP-C-230704001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</si>
  <si>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</si>
  <si>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</si>
  <si>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</si>
  <si>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</si>
  <si>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</si>
  <si>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</si>
  <si>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</si>
  <si>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</si>
  <si>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</si>
  <si>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</si>
  <si>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PALLET-2</t>
  </si>
  <si>
    <t>PALLET-3</t>
  </si>
  <si>
    <t>b00002</t>
  </si>
  <si>
    <t>Seller Back No</t>
  </si>
  <si>
    <t>Inbound Plan Qty 3</t>
  </si>
  <si>
    <t>Inbound Plan Status 3</t>
  </si>
  <si>
    <t>V-1</t>
  </si>
  <si>
    <t>V-2</t>
  </si>
  <si>
    <t>Vessel-1</t>
  </si>
  <si>
    <t>Vessel-2</t>
  </si>
  <si>
    <t>BL-1</t>
  </si>
  <si>
    <t>BL-2</t>
  </si>
  <si>
    <t>CustomerPartsNo</t>
  </si>
  <si>
    <t>LastOrderForecast1</t>
  </si>
  <si>
    <t>Old_InboundDate</t>
  </si>
  <si>
    <t>New_InboundDate_1</t>
  </si>
  <si>
    <t>New_InboundDate_2</t>
  </si>
  <si>
    <t>OrderNo</t>
  </si>
  <si>
    <t>OrderType</t>
  </si>
  <si>
    <t>Seller</t>
  </si>
  <si>
    <t>OrderDate</t>
  </si>
  <si>
    <t>Regular</t>
  </si>
  <si>
    <t>CustContractNo</t>
  </si>
  <si>
    <t>ContractRouteNo</t>
  </si>
  <si>
    <t>FirmQty1</t>
  </si>
  <si>
    <t>FirmQty2</t>
  </si>
  <si>
    <t>FirmQty3</t>
  </si>
  <si>
    <t>FirmQty4</t>
  </si>
  <si>
    <t>FirmQty5</t>
  </si>
  <si>
    <t>FirmQty6</t>
  </si>
  <si>
    <t>SpotOrderReason</t>
  </si>
  <si>
    <t>InboundDate1</t>
  </si>
  <si>
    <t>InboundDate2</t>
  </si>
  <si>
    <t>inboundQty1</t>
  </si>
  <si>
    <t>inboundQty2</t>
  </si>
  <si>
    <t>inboundQty3</t>
  </si>
  <si>
    <t>inboundQty4</t>
  </si>
  <si>
    <t>Just for testing :)</t>
  </si>
  <si>
    <t>SalesOrder</t>
  </si>
  <si>
    <t>FirmQTY</t>
  </si>
  <si>
    <t>Spot</t>
  </si>
  <si>
    <t>Firm1</t>
  </si>
  <si>
    <t>Firm2</t>
  </si>
  <si>
    <t>Date2</t>
  </si>
  <si>
    <t>newInboundQty1</t>
  </si>
  <si>
    <t>newInboundQty2</t>
  </si>
  <si>
    <t>columnListIndex</t>
  </si>
  <si>
    <t>remarks</t>
  </si>
  <si>
    <t>columnListIndex is the index you want to write on the Delivery Plan Auto Gen Date given by the system (leave 0 if you don’t want to write anything onto it</t>
  </si>
  <si>
    <t>for example: 23,0,0,0,0 : newInboundQty 1 will be written on col 23 on delivery plan and respectively for others o how you set it</t>
  </si>
  <si>
    <t>newPlanDate1</t>
  </si>
  <si>
    <t>newPlanDate2</t>
  </si>
  <si>
    <t>Null means no newplan date, date are written auto by Katalon</t>
  </si>
  <si>
    <t>But check again later on, you need to arrange the scenario data</t>
  </si>
  <si>
    <t>Price</t>
  </si>
  <si>
    <t>o-MY-PNA-DC-231102001</t>
  </si>
  <si>
    <t>o-MY-PNA-DC-231102002</t>
  </si>
  <si>
    <t>PNA2311001</t>
  </si>
  <si>
    <t>PNA2311002</t>
  </si>
  <si>
    <t>15,20</t>
  </si>
  <si>
    <t>Nov 12, 2023</t>
  </si>
  <si>
    <t>Nov 17, 2023</t>
  </si>
  <si>
    <t>o-CNTW-SUP-POC-231102001</t>
  </si>
  <si>
    <t>o-CNTW-SUP-POC-231102002</t>
  </si>
  <si>
    <t>TW12311001</t>
  </si>
  <si>
    <t>TW12311002</t>
  </si>
  <si>
    <t>o-SG-TTAP-DC-231102001</t>
  </si>
  <si>
    <t>o-SG-TTAP-DC-231102002</t>
  </si>
  <si>
    <t>TTAP2311001</t>
  </si>
  <si>
    <t>TTAP2311002</t>
  </si>
  <si>
    <t>o-PK-CUS-DC-231102001</t>
  </si>
  <si>
    <t>o-PK-CUS-DC-231102002</t>
  </si>
  <si>
    <t>o-PK-CUS-DC-231102003</t>
  </si>
  <si>
    <t>o-PK-CUS-DC-231102004</t>
  </si>
  <si>
    <t>o-PK-CUS-DC-231102005</t>
  </si>
  <si>
    <t>o-PK-CUS-DC-231102006</t>
  </si>
  <si>
    <t>PK12311001</t>
  </si>
  <si>
    <t>PK12311002</t>
  </si>
  <si>
    <t>PK12311003</t>
  </si>
  <si>
    <t>PK12311004</t>
  </si>
  <si>
    <t>PK12311005</t>
  </si>
  <si>
    <t>PK12311006</t>
  </si>
  <si>
    <t>CR-PK-CUS-POC-2311004</t>
  </si>
  <si>
    <t>R-PK-CUS-TTAP-2311004</t>
  </si>
  <si>
    <t>cCB102-2311001</t>
  </si>
  <si>
    <t>sCB102-2311001</t>
  </si>
  <si>
    <t>pCB202-2311001</t>
  </si>
  <si>
    <t>pCB302-2311001</t>
  </si>
  <si>
    <t>sCB202-2311001</t>
  </si>
  <si>
    <t>pCS202-2311001</t>
  </si>
  <si>
    <t>sCB302-2311001</t>
  </si>
  <si>
    <t>pCS102-2311001</t>
  </si>
  <si>
    <t>sCS102-2311001</t>
  </si>
  <si>
    <t>sCS202-2311001</t>
  </si>
  <si>
    <t>rcCB102-2311001-02</t>
  </si>
  <si>
    <t>sCB102-2311002</t>
  </si>
  <si>
    <t>pCB302-2311002</t>
  </si>
  <si>
    <t>sCB302-2311002</t>
  </si>
  <si>
    <t>pCS102-2311002</t>
  </si>
  <si>
    <t>sCS102-2311002</t>
  </si>
  <si>
    <t>cCB102-2311002</t>
  </si>
  <si>
    <t>rsCS202-2311001-01</t>
  </si>
  <si>
    <t>rsCS102-2311002-01</t>
  </si>
  <si>
    <t>Dec 15, 2023</t>
  </si>
  <si>
    <t>44, 49</t>
  </si>
  <si>
    <t>Dec 10, 2023</t>
  </si>
  <si>
    <t>o-MY-ELA-SUP-231103001</t>
  </si>
  <si>
    <t>o-MY-ELA-SUP-231103002</t>
  </si>
  <si>
    <t>ELA2311003</t>
  </si>
  <si>
    <t>ELA2311004</t>
  </si>
  <si>
    <t>SONumber</t>
  </si>
  <si>
    <t>ReceiverInboundQty</t>
  </si>
  <si>
    <t>PlanOutInDatePlan</t>
  </si>
  <si>
    <t>PlanOutInDateStatus</t>
  </si>
  <si>
    <t>PlanOutInDatePlan2</t>
  </si>
  <si>
    <t>PlanOutInDateStatus2</t>
  </si>
  <si>
    <t>PONumber</t>
  </si>
  <si>
    <t>InboundPlanQty1</t>
  </si>
  <si>
    <t>InboundPlanStatus1</t>
  </si>
  <si>
    <t>InboundPlanQty2</t>
  </si>
  <si>
    <t>InboundPlanStatus2</t>
  </si>
  <si>
    <t>EstimatedInboundQty</t>
  </si>
  <si>
    <t>PlanInOutDatePlan1</t>
  </si>
  <si>
    <t>PlanInOutDateStatus1</t>
  </si>
  <si>
    <t>PlanInOutDatePlan2</t>
  </si>
  <si>
    <t>PlanInOutDateStatus2</t>
  </si>
  <si>
    <t>EstimatedInOutPlan1</t>
  </si>
  <si>
    <t>EstimatedInOutPlan2</t>
  </si>
  <si>
    <t>InboundPlanDatePlan1</t>
  </si>
  <si>
    <t>InboundPlanDateStatus1</t>
  </si>
  <si>
    <t>InboundPlanDatePlan2</t>
  </si>
  <si>
    <t>InboundPlanDateStatus2</t>
  </si>
  <si>
    <t>EstimatedInboundDate1</t>
  </si>
  <si>
    <t>EstimatedInboundDate2</t>
  </si>
  <si>
    <t>PlanInOutDatePlan3</t>
  </si>
  <si>
    <t>PlanInOutDateStatus3</t>
  </si>
  <si>
    <t>CONumber</t>
  </si>
  <si>
    <t>InboundPlanDatePlan3</t>
  </si>
  <si>
    <t>InboundPlanDateStatus3</t>
  </si>
  <si>
    <t>sAB01-2311001</t>
  </si>
  <si>
    <t>PlanInOutDatePlan4</t>
  </si>
  <si>
    <t>PlanInOutDateStatus4</t>
  </si>
  <si>
    <t>scenario1220230504001</t>
  </si>
  <si>
    <t>SG-TTVP:20230504-001</t>
  </si>
  <si>
    <t>BN001</t>
  </si>
  <si>
    <t>VN-TTVN</t>
  </si>
  <si>
    <t>scenario1220230504002</t>
  </si>
  <si>
    <t>SG-TTVP:20230504-002</t>
  </si>
  <si>
    <t>BN002</t>
  </si>
  <si>
    <t>scenario1220230504003</t>
  </si>
  <si>
    <t>SG-TTVP:20230504-003</t>
  </si>
  <si>
    <t>BN003</t>
  </si>
  <si>
    <t>scenario1220230504004</t>
  </si>
  <si>
    <t>SG-TTVP:20230504-004</t>
  </si>
  <si>
    <t>BN004</t>
  </si>
  <si>
    <t>scenario1220230504005</t>
  </si>
  <si>
    <t>SG-TTVP:20230504-005</t>
  </si>
  <si>
    <t>BN005</t>
  </si>
  <si>
    <t>scenario1220230504006</t>
  </si>
  <si>
    <t>SG-TTVP:20230504-006</t>
  </si>
  <si>
    <t>BN006</t>
  </si>
  <si>
    <t>DC2-PS2-06-2311001</t>
  </si>
  <si>
    <t>SP2-PS2-06-2311001</t>
  </si>
  <si>
    <t>CR-PK-CUS-POC-2311001</t>
  </si>
  <si>
    <t>R-PK-CUS-POC-2311034</t>
  </si>
  <si>
    <t>4</t>
  </si>
  <si>
    <t>H</t>
  </si>
  <si>
    <t>PK-CUS-s1-0H1</t>
  </si>
  <si>
    <t>PK-CUS-s1-0H2</t>
  </si>
  <si>
    <t>PK-CUS-s1-0H3</t>
  </si>
  <si>
    <t>PK-CUS-s1-0H4</t>
  </si>
  <si>
    <t>PK-CUS-s1-0H5</t>
  </si>
  <si>
    <t>PK-CUS-s1-0H6</t>
  </si>
  <si>
    <t>PKDC1-PKCUS9</t>
  </si>
  <si>
    <t>PK-TTAP-s1-0H1</t>
  </si>
  <si>
    <t>PK-TTAP-s1-0H2</t>
  </si>
  <si>
    <t>PK-TTAP-s1-0H3</t>
  </si>
  <si>
    <t>PK-TTAP-s1-0H4</t>
  </si>
  <si>
    <t>PK-TTAP-s1-0H5</t>
  </si>
  <si>
    <t>PK-TTAP-s1-0H6</t>
  </si>
  <si>
    <t>s10H1</t>
  </si>
  <si>
    <t>s10H2</t>
  </si>
  <si>
    <t>s10H3</t>
  </si>
  <si>
    <t>s10H4</t>
  </si>
  <si>
    <t>s10H5</t>
  </si>
  <si>
    <t>s10H6</t>
  </si>
  <si>
    <t>SGDC2-PKDC7</t>
  </si>
  <si>
    <t>SG-TTAP-s1-0H1</t>
  </si>
  <si>
    <t>SG-TTAP-s1-0H2</t>
  </si>
  <si>
    <t>SG-TTAP-s1-0H5</t>
  </si>
  <si>
    <t>CNTW-SGDC9</t>
  </si>
  <si>
    <t>CNTW-SUP-POC-s1-0H1</t>
  </si>
  <si>
    <t>CNTW-SUP-POC-s1-0H2</t>
  </si>
  <si>
    <t>CNTW-SUP-POC-s1-0H5</t>
  </si>
  <si>
    <t>MYDC3-PKDC6</t>
  </si>
  <si>
    <t>MY-PNA-BU-s1-0H3</t>
  </si>
  <si>
    <t>MY-PNA-BU-s1-0H4</t>
  </si>
  <si>
    <t>MY-PNA-BU-s1-0H6</t>
  </si>
  <si>
    <t>MYELA-MYDC6</t>
  </si>
  <si>
    <t>MY-ELA-SUP-s1-0H3</t>
  </si>
  <si>
    <t>MY-ELA-SUP-s1-0H4</t>
  </si>
  <si>
    <t>MY-ELA-SUP-s1-0H6</t>
  </si>
  <si>
    <t>R-PK-CUS-POC-2311035</t>
  </si>
  <si>
    <t>CR-PK-CUS-POC-2311012</t>
  </si>
  <si>
    <t>R-PK-CUS-TTAP-2311022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</si>
</sst>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#,##0.0000"/>
    <numFmt numFmtId="165" formatCode="#,##0;[Red]#,##0"/>
    <numFmt numFmtId="166" formatCode="#,##0.00000"/>
    <numFmt numFmtId="167" formatCode="0.000_ "/>
    <numFmt numFmtId="168" formatCode="#,##0_ "/>
    <numFmt numFmtId="169" formatCode="dd\ mmm\ yyyy"/>
    <numFmt numFmtId="170" formatCode="_-* #,##0_-;\-* #,##0_-;_-* &quot;-&quot;??_-;_-@_-"/>
    <numFmt numFmtId="171" formatCode="d\ mmm\ yyyy"/>
    <numFmt numFmtId="172" formatCode="0.00_ "/>
    <numFmt numFmtId="173" formatCode="#,##0.000"/>
    <numFmt numFmtId="174" formatCode="#,##0.0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8">
    <xf borderId="0" fillId="0" fontId="0" numFmtId="0"/>
    <xf applyAlignment="0" applyBorder="0" applyFill="0" applyNumberFormat="0" applyProtection="0" borderId="0" fillId="0" fontId="2" numFmtId="0"/>
    <xf borderId="0" fillId="0" fontId="5" numFmtId="0">
      <alignment vertical="center"/>
    </xf>
    <xf borderId="0" fillId="0" fontId="5" numFmtId="0">
      <alignment vertical="center"/>
    </xf>
    <xf borderId="0" fillId="0" fontId="12" numFmtId="0"/>
    <xf applyAlignment="0" applyBorder="0" applyFill="0" applyFont="0" applyProtection="0" borderId="0" fillId="0" fontId="5" numFmtId="43"/>
    <xf borderId="0" fillId="0" fontId="12" numFmtId="0"/>
    <xf borderId="0" fillId="0" fontId="5" numFmtId="0">
      <alignment vertical="center"/>
    </xf>
  </cellStyleXfs>
  <cellXfs count="299">
    <xf borderId="0" fillId="0" fontId="0" numFmtId="0" xfId="0"/>
    <xf applyAlignment="1" applyFont="1" borderId="0" fillId="0" fontId="1" numFmtId="0" xfId="0">
      <alignment horizontal="center" vertical="center"/>
    </xf>
    <xf applyFont="1" borderId="0" fillId="0" fontId="1" numFmtId="0" xfId="0"/>
    <xf applyFont="1" applyNumberFormat="1" borderId="0" fillId="0" fontId="1" numFmtId="49" xfId="0"/>
    <xf applyAlignment="1" applyFont="1" borderId="0" fillId="0" fontId="1" numFmtId="0" xfId="0">
      <alignment horizontal="center"/>
    </xf>
    <xf borderId="0" fillId="0" fontId="5" numFmtId="0" xfId="2">
      <alignment vertical="center"/>
    </xf>
    <xf applyAlignment="1" applyFont="1" borderId="0" fillId="0" fontId="1" numFmtId="0" xfId="0">
      <alignment horizontal="left" vertical="center"/>
    </xf>
    <xf applyAlignment="1" applyFont="1" borderId="0" fillId="0" fontId="1" numFmtId="0" xfId="0">
      <alignment vertical="center"/>
    </xf>
    <xf applyAlignment="1" applyFont="1" applyNumberFormat="1" borderId="0" fillId="0" fontId="1" numFmtId="49" xfId="0">
      <alignment horizontal="left" vertical="center"/>
    </xf>
    <xf applyAlignment="1" applyFont="1" borderId="0" fillId="0" fontId="1" numFmtId="0" xfId="0">
      <alignment horizontal="right" vertical="center"/>
    </xf>
    <xf applyAlignment="1" applyFont="1" applyNumberFormat="1" borderId="0" fillId="0" fontId="1" numFmtId="49" xfId="0">
      <alignment horizontal="right"/>
    </xf>
    <xf applyFont="1" applyNumberFormat="1" borderId="0" fillId="0" fontId="8" numFmtId="49" xfId="0"/>
    <xf applyFont="1" borderId="0" fillId="0" fontId="8" numFmtId="0" xfId="0"/>
    <xf applyFont="1" borderId="0" fillId="0" fontId="8" numFmtId="0" xfId="2">
      <alignment vertical="center"/>
    </xf>
    <xf applyAlignment="1" applyFont="1" borderId="0" fillId="0" fontId="8" numFmtId="0" xfId="2">
      <alignment vertical="center" wrapText="1"/>
    </xf>
    <xf applyAlignment="1" applyFont="1" borderId="0" fillId="0" fontId="8" numFmtId="0" xfId="0">
      <alignment horizontal="center" vertical="center"/>
    </xf>
    <xf applyFont="1" borderId="0" fillId="0" fontId="9" numFmtId="0" xfId="0"/>
    <xf applyFont="1" borderId="0" fillId="0" fontId="10" numFmtId="0" xfId="0"/>
    <xf applyAlignment="1" applyBorder="1" applyFill="1" applyFont="1" borderId="1" fillId="3" fontId="1" numFmtId="0" xfId="0">
      <alignment horizontal="center" vertical="center"/>
    </xf>
    <xf applyAlignment="1" applyBorder="1" applyFill="1" applyFont="1" borderId="2" fillId="3" fontId="1" numFmtId="0" xfId="0">
      <alignment horizontal="center" vertical="center"/>
    </xf>
    <xf applyAlignment="1" applyFont="1" borderId="0" fillId="0" fontId="11" numFmtId="0" xfId="0">
      <alignment horizontal="center"/>
    </xf>
    <xf applyAlignment="1" applyBorder="1" applyFill="1" applyFont="1" borderId="2" fillId="4" fontId="1" numFmtId="0" xfId="0">
      <alignment horizontal="center" vertical="center"/>
    </xf>
    <xf applyAlignment="1" applyBorder="1" applyFill="1" applyFont="1" borderId="1" fillId="4" fontId="1" numFmtId="0" xfId="0">
      <alignment horizontal="center" vertical="center"/>
    </xf>
    <xf applyAlignment="1" applyFont="1" borderId="0" fillId="0" fontId="10" numFmtId="0" xfId="0">
      <alignment horizontal="left" vertical="center"/>
    </xf>
    <xf applyAlignment="1" applyFont="1" borderId="0" fillId="0" fontId="10" numFmtId="0" xfId="0">
      <alignment horizontal="center" vertical="center"/>
    </xf>
    <xf applyAlignment="1" applyFont="1" borderId="0" fillId="0" fontId="1" numFmtId="0" xfId="0">
      <alignment wrapText="1"/>
    </xf>
    <xf applyAlignment="1" applyFont="1" applyNumberFormat="1" borderId="0" fillId="0" fontId="4" numFmtId="49" xfId="4">
      <alignment horizontal="left" vertical="center" wrapText="1"/>
    </xf>
    <xf applyFont="1" borderId="0" fillId="0" fontId="13" numFmtId="0" xfId="0"/>
    <xf applyNumberFormat="1" borderId="0" fillId="0" fontId="0" numFmtId="169" xfId="0"/>
    <xf applyFont="1" applyNumberFormat="1" applyProtection="1" borderId="0" fillId="0" fontId="1" numFmtId="168" xfId="3">
      <alignment vertical="center"/>
      <protection locked="0"/>
    </xf>
    <xf applyFont="1" applyNumberFormat="1" borderId="0" fillId="0" fontId="1" numFmtId="169" xfId="0"/>
    <xf applyFont="1" applyNumberFormat="1" borderId="0" fillId="0" fontId="0" numFmtId="170" xfId="5"/>
    <xf applyAlignment="1" applyFill="1" borderId="0" fillId="3" fontId="0" numFmtId="0" xfId="0">
      <alignment horizontal="center"/>
    </xf>
    <xf applyNumberFormat="1" borderId="0" fillId="0" fontId="0" numFmtId="49" xfId="0"/>
    <xf applyAlignment="1" borderId="0" fillId="0" fontId="0" numFmtId="0" xfId="0">
      <alignment wrapText="1"/>
    </xf>
    <xf applyNumberFormat="1" borderId="0" fillId="0" fontId="0" numFmtId="3" xfId="0"/>
    <xf applyFont="1" borderId="0" fillId="0" fontId="0" numFmtId="43" xfId="5"/>
    <xf applyAlignment="1" applyFont="1" applyNumberFormat="1" applyProtection="1" borderId="0" fillId="0" fontId="4" numFmtId="169" xfId="4">
      <alignment horizontal="center" vertical="center" wrapText="1"/>
      <protection locked="0"/>
    </xf>
    <xf applyAlignment="1" applyFont="1" borderId="0" fillId="0" fontId="1" numFmtId="0" xfId="0">
      <alignment vertical="top"/>
    </xf>
    <xf applyFont="1" borderId="0" fillId="0" fontId="3" numFmtId="0" xfId="0"/>
    <xf applyAlignment="1" applyFont="1" borderId="0" fillId="0" fontId="3" numFmtId="0" xfId="0">
      <alignment wrapText="1"/>
    </xf>
    <xf applyAlignment="1" applyNumberFormat="1" borderId="0" fillId="0" fontId="0" numFmtId="171" xfId="0">
      <alignment horizontal="left"/>
    </xf>
    <xf applyAlignment="1" applyFont="1" applyNumberFormat="1" applyProtection="1" borderId="0" fillId="0" fontId="1" numFmtId="3" xfId="3">
      <alignment vertical="center" wrapText="1"/>
      <protection locked="0"/>
    </xf>
    <xf applyFont="1" applyNumberFormat="1" applyProtection="1" borderId="0" fillId="0" fontId="1" numFmtId="3" xfId="3">
      <alignment vertical="center"/>
      <protection locked="0"/>
    </xf>
    <xf applyAlignment="1" applyFont="1" applyNumberFormat="1" borderId="0" fillId="0" fontId="1" numFmtId="172" xfId="0">
      <alignment horizontal="right" vertical="center"/>
    </xf>
    <xf applyAlignment="1" applyFont="1" borderId="0" fillId="0" fontId="4" numFmtId="0" xfId="3">
      <alignment horizontal="left" vertical="center"/>
    </xf>
    <xf applyAlignment="1" applyFont="1" applyNumberFormat="1" applyProtection="1" borderId="0" fillId="0" fontId="4" numFmtId="167" xfId="6">
      <alignment horizontal="right" vertical="center"/>
      <protection locked="0"/>
    </xf>
    <xf applyAlignment="1" applyFont="1" applyNumberFormat="1" applyProtection="1" borderId="0" fillId="0" fontId="4" numFmtId="173" xfId="6">
      <alignment horizontal="left" vertical="center"/>
      <protection locked="0"/>
    </xf>
    <xf applyAlignment="1" applyFont="1" borderId="0" fillId="0" fontId="14" numFmtId="0" xfId="0">
      <alignment horizontal="right" vertical="center"/>
    </xf>
    <xf applyFont="1" borderId="0" fillId="0" fontId="15" numFmtId="0" xfId="0"/>
    <xf applyAlignment="1" applyFont="1" borderId="0" fillId="0" fontId="15" numFmtId="0" xfId="0">
      <alignment horizontal="left" vertical="center"/>
    </xf>
    <xf applyAlignment="1" applyFont="1" borderId="0" fillId="0" fontId="15" numFmtId="0" xfId="0">
      <alignment vertical="center"/>
    </xf>
    <xf applyAlignment="1" applyFont="1" applyProtection="1" borderId="0" fillId="0" fontId="14" numFmtId="0" xfId="6">
      <alignment vertical="center"/>
      <protection locked="0"/>
    </xf>
    <xf applyAlignment="1" applyFont="1" borderId="0" fillId="0" fontId="14" numFmtId="0" xfId="3">
      <alignment horizontal="left" vertical="center"/>
    </xf>
    <xf applyAlignment="1" applyFont="1" borderId="0" fillId="0" fontId="15" numFmtId="0" xfId="0">
      <alignment horizontal="right" vertical="center"/>
    </xf>
    <xf applyAlignment="1" applyFont="1" applyProtection="1" borderId="0" fillId="0" fontId="4" numFmtId="0" xfId="6">
      <alignment horizontal="left" vertical="center"/>
      <protection locked="0"/>
    </xf>
    <xf applyAlignment="1" borderId="0" fillId="0" fontId="0" numFmtId="0" xfId="0">
      <alignment horizontal="center"/>
    </xf>
    <xf applyAlignment="1" applyBorder="1" applyFont="1" borderId="3" fillId="0" fontId="16" numFmtId="0" xfId="0">
      <alignment horizontal="center" vertical="center"/>
    </xf>
    <xf applyAlignment="1" applyBorder="1" applyFont="1" borderId="4" fillId="0" fontId="16" numFmtId="0" xfId="0">
      <alignment horizontal="center" vertical="center"/>
    </xf>
    <xf applyAlignment="1" applyBorder="1" applyFont="1" borderId="5" fillId="0" fontId="16" numFmtId="0" xfId="0">
      <alignment horizontal="center" vertical="center"/>
    </xf>
    <xf applyAlignment="1" applyBorder="1" borderId="6" fillId="0" fontId="0" numFmtId="0" xfId="0">
      <alignment horizontal="center" vertical="center"/>
    </xf>
    <xf applyAlignment="1" applyBorder="1" borderId="7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9" fillId="0" fontId="0" numFmtId="0" xfId="0">
      <alignment horizontal="center" vertical="center"/>
    </xf>
    <xf applyAlignment="1" applyBorder="1" applyFont="1" borderId="10" fillId="0" fontId="16" numFmtId="0" xfId="0">
      <alignment horizontal="center" vertical="center"/>
    </xf>
    <xf applyAlignment="1" applyBorder="1" borderId="11" fillId="0" fontId="0" numFmtId="0" xfId="0">
      <alignment horizontal="center" vertical="center"/>
    </xf>
    <xf applyAlignment="1" applyBorder="1" borderId="8" fillId="0" fontId="0" numFmtId="0" xfId="0">
      <alignment horizontal="center" vertical="center" wrapText="1"/>
    </xf>
    <xf applyAlignment="1" applyBorder="1" borderId="7" fillId="0" fontId="0" numFmtId="0" xfId="0">
      <alignment horizontal="center" vertical="center" wrapText="1"/>
    </xf>
    <xf applyAlignment="1" applyBorder="1" applyNumberFormat="1" borderId="7" fillId="0" fontId="0" numFmtId="171" xfId="0">
      <alignment horizontal="center" vertical="center"/>
    </xf>
    <xf applyAlignment="1" borderId="0" fillId="0" fontId="0" numFmtId="0" xfId="0">
      <alignment horizontal="center" vertical="center"/>
    </xf>
    <xf applyAlignment="1" applyFont="1" borderId="0" fillId="0" fontId="16" numFmtId="0" xfId="0">
      <alignment horizontal="center" vertical="center"/>
    </xf>
    <xf applyBorder="1" borderId="8" fillId="0" fontId="0" numFmtId="0" xfId="0"/>
    <xf applyFill="1" borderId="0" fillId="2" fontId="0" numFmtId="0" xfId="0"/>
    <xf applyAlignment="1" applyBorder="1" applyFill="1" applyFont="1" applyNumberFormat="1" borderId="1" fillId="5" fontId="17" numFmtId="49" xfId="0">
      <alignment horizontal="left" vertical="center" wrapText="1"/>
    </xf>
    <xf applyAlignment="1" applyFont="1" applyNumberFormat="1" borderId="0" fillId="0" fontId="12" numFmtId="3" xfId="0">
      <alignment horizontal="right" vertical="center"/>
    </xf>
    <xf applyAlignment="1" applyBorder="1" applyFont="1" applyNumberFormat="1" borderId="1" fillId="0" fontId="12" numFmtId="174" xfId="0">
      <alignment horizontal="right" vertical="center"/>
    </xf>
    <xf borderId="0" fillId="0" fontId="0" numFmtId="0" quotePrefix="1" xfId="0"/>
    <xf applyAlignment="1" applyFont="1" applyNumberFormat="1" borderId="0" fillId="0" fontId="12" numFmtId="170" xfId="5">
      <alignment horizontal="right" vertical="center"/>
    </xf>
    <xf applyAlignment="1" applyFont="1" applyNumberFormat="1" borderId="0" fillId="0" fontId="12" numFmtId="0" xfId="5">
      <alignment horizontal="right" vertical="center"/>
    </xf>
    <xf applyAlignment="1" applyBorder="1" applyFont="1" applyNumberFormat="1" borderId="1" fillId="0" fontId="12" numFmtId="3" xfId="0">
      <alignment horizontal="right" vertical="center"/>
    </xf>
    <xf applyAlignment="1" applyBorder="1" borderId="12" fillId="0" fontId="0" numFmtId="0" xfId="0">
      <alignment horizontal="center" vertical="center"/>
    </xf>
    <xf applyAlignment="1" applyBorder="1" borderId="13" fillId="0" fontId="0" numFmtId="0" xfId="0">
      <alignment horizontal="center" vertical="center"/>
    </xf>
    <xf applyAlignment="1" applyBorder="1" applyFont="1" applyNumberFormat="1" borderId="13" fillId="0" fontId="0" numFmtId="170" xfId="5">
      <alignment horizontal="center" vertical="center"/>
    </xf>
    <xf applyAlignment="1" applyBorder="1" applyNumberFormat="1" borderId="13" fillId="0" fontId="0" numFmtId="3" xfId="0">
      <alignment horizontal="center" vertical="center"/>
    </xf>
    <xf applyAlignment="1" applyBorder="1" borderId="14" fillId="0" fontId="0" numFmtId="0" xfId="0">
      <alignment horizontal="center" vertical="center"/>
    </xf>
    <xf applyAlignment="1" applyBorder="1" borderId="15" fillId="0" fontId="0" numFmtId="0" xfId="0">
      <alignment horizontal="center" vertical="center"/>
    </xf>
    <xf applyAlignment="1" applyBorder="1" borderId="1" fillId="0" fontId="0" numFmtId="0" xfId="0">
      <alignment horizontal="center" vertical="center"/>
    </xf>
    <xf applyAlignment="1" applyBorder="1" applyFont="1" applyNumberFormat="1" borderId="1" fillId="0" fontId="0" numFmtId="170" xfId="5">
      <alignment horizontal="center" vertical="center"/>
    </xf>
    <xf applyAlignment="1" applyBorder="1" applyNumberFormat="1" borderId="1" fillId="0" fontId="0" numFmtId="3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applyFont="1" applyNumberFormat="1" borderId="18" fillId="0" fontId="0" numFmtId="170" xfId="5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ill="1" applyFont="1" borderId="3" fillId="6" fontId="18" numFmtId="0" xfId="0">
      <alignment horizontal="center" vertical="center" wrapText="1"/>
    </xf>
    <xf applyAlignment="1" applyBorder="1" applyFill="1" applyFont="1" borderId="4" fillId="6" fontId="18" numFmtId="0" xfId="0">
      <alignment horizontal="center" vertical="center" wrapText="1"/>
    </xf>
    <xf applyAlignment="1" applyBorder="1" applyFill="1" applyFont="1" borderId="4" fillId="6" fontId="19" numFmtId="0" xfId="4">
      <alignment horizontal="center" vertical="center" wrapText="1"/>
    </xf>
    <xf applyAlignment="1" applyBorder="1" applyFill="1" applyFont="1" borderId="5" fillId="6" fontId="19" numFmtId="0" xfId="4">
      <alignment horizontal="center" vertical="center" wrapText="1"/>
    </xf>
    <xf applyAlignment="1" applyBorder="1" applyFont="1" applyNumberFormat="1" borderId="12" fillId="0" fontId="17" numFmtId="49" xfId="3">
      <alignment horizontal="center" vertical="center"/>
    </xf>
    <xf applyAlignment="1" applyBorder="1" applyFont="1" applyNumberFormat="1" borderId="13" fillId="0" fontId="17" numFmtId="49" xfId="3">
      <alignment horizontal="center" vertical="center"/>
    </xf>
    <xf applyAlignment="1" applyBorder="1" applyFont="1" applyNumberFormat="1" borderId="13" fillId="0" fontId="12" numFmtId="3" xfId="0">
      <alignment horizontal="center" vertical="center"/>
    </xf>
    <xf applyAlignment="1" applyBorder="1" applyFont="1" applyNumberFormat="1" borderId="14" fillId="0" fontId="12" numFmtId="3" xfId="0">
      <alignment horizontal="center" vertical="center"/>
    </xf>
    <xf applyAlignment="1" applyBorder="1" applyFont="1" applyNumberFormat="1" borderId="15" fillId="0" fontId="17" numFmtId="49" xfId="3">
      <alignment horizontal="center" vertical="center"/>
    </xf>
    <xf applyAlignment="1" applyBorder="1" applyFont="1" applyNumberFormat="1" borderId="1" fillId="0" fontId="17" numFmtId="49" xfId="3">
      <alignment horizontal="center" vertical="center"/>
    </xf>
    <xf applyAlignment="1" applyBorder="1" applyFont="1" applyNumberFormat="1" borderId="1" fillId="0" fontId="12" numFmtId="3" xfId="0">
      <alignment horizontal="center" vertical="center"/>
    </xf>
    <xf applyAlignment="1" applyBorder="1" applyFont="1" applyNumberFormat="1" borderId="16" fillId="0" fontId="12" numFmtId="3" xfId="0">
      <alignment horizontal="center" vertical="center"/>
    </xf>
    <xf applyAlignment="1" applyBorder="1" applyFont="1" applyNumberFormat="1" borderId="17" fillId="0" fontId="17" numFmtId="49" xfId="3">
      <alignment horizontal="center" vertical="center"/>
    </xf>
    <xf applyAlignment="1" applyBorder="1" applyFont="1" applyNumberFormat="1" borderId="18" fillId="0" fontId="17" numFmtId="49" xfId="3">
      <alignment horizontal="center" vertical="center"/>
    </xf>
    <xf applyAlignment="1" applyBorder="1" applyFont="1" applyNumberFormat="1" borderId="18" fillId="0" fontId="12" numFmtId="3" xfId="0">
      <alignment horizontal="center" vertical="center"/>
    </xf>
    <xf applyAlignment="1" applyBorder="1" applyFont="1" applyNumberFormat="1" borderId="19" fillId="0" fontId="12" numFmtId="3" xfId="0">
      <alignment horizontal="center" vertical="center"/>
    </xf>
    <xf applyAlignment="1" applyBorder="1" applyFill="1" applyFont="1" borderId="1" fillId="6" fontId="18" numFmtId="0" xfId="0">
      <alignment horizontal="center" vertical="center" wrapText="1"/>
    </xf>
    <xf applyAlignment="1" applyBorder="1" applyFill="1" applyFont="1" borderId="1" fillId="6" fontId="19" numFmtId="0" xfId="4">
      <alignment horizontal="center" vertical="center" wrapText="1"/>
    </xf>
    <xf applyAlignment="1" applyBorder="1" applyFont="1" applyNumberFormat="1" borderId="1" fillId="0" fontId="12" numFmtId="4" xfId="0">
      <alignment horizontal="center" vertical="center"/>
    </xf>
    <xf applyAlignment="1" applyBorder="1" applyFill="1" applyFont="1" borderId="3" fillId="6" fontId="20" numFmtId="0" xfId="0">
      <alignment horizontal="center" vertical="center" wrapText="1"/>
    </xf>
    <xf applyAlignment="1" applyBorder="1" applyFill="1" applyFont="1" borderId="4" fillId="6" fontId="20" numFmtId="0" xfId="0">
      <alignment horizontal="center" vertical="center" wrapText="1"/>
    </xf>
    <xf applyAlignment="1" applyBorder="1" applyFill="1" applyFont="1" borderId="4" fillId="6" fontId="20" numFmtId="0" xfId="4">
      <alignment horizontal="center" vertical="center" wrapText="1"/>
    </xf>
    <xf applyAlignment="1" applyBorder="1" applyFill="1" applyFont="1" borderId="5" fillId="6" fontId="20" numFmtId="0" xfId="4">
      <alignment horizontal="center" vertical="center" wrapText="1"/>
    </xf>
    <xf applyAlignment="1" applyBorder="1" applyFill="1" applyFont="1" borderId="13" fillId="7" fontId="21" numFmtId="0" xfId="0">
      <alignment horizontal="center" vertical="center"/>
    </xf>
    <xf applyAlignment="1" applyBorder="1" applyFont="1" applyNumberFormat="1" borderId="15" fillId="0" fontId="21" numFmtId="49" xfId="3">
      <alignment horizontal="center" vertical="center"/>
    </xf>
    <xf applyAlignment="1" applyBorder="1" applyFont="1" applyNumberFormat="1" borderId="1" fillId="0" fontId="21" numFmtId="49" xfId="3">
      <alignment horizontal="center" vertical="center"/>
    </xf>
    <xf applyAlignment="1" applyBorder="1" applyFill="1" applyFont="1" borderId="1" fillId="7" fontId="21" numFmtId="0" xfId="0">
      <alignment horizontal="center" vertical="center" wrapText="1"/>
    </xf>
    <xf applyAlignment="1" applyBorder="1" applyFont="1" applyNumberFormat="1" borderId="1" fillId="0" fontId="21" numFmtId="3" xfId="0">
      <alignment horizontal="center" vertical="center"/>
    </xf>
    <xf applyAlignment="1" applyBorder="1" applyFont="1" applyNumberFormat="1" borderId="1" fillId="0" fontId="21" numFmtId="4" xfId="0">
      <alignment horizontal="center" vertical="center"/>
    </xf>
    <xf applyAlignment="1" applyBorder="1" applyFont="1" applyNumberFormat="1" borderId="16" fillId="0" fontId="21" numFmtId="3" xfId="0">
      <alignment horizontal="center" vertical="center"/>
    </xf>
    <xf applyAlignment="1" applyBorder="1" applyFill="1" applyFont="1" borderId="1" fillId="7" fontId="21" numFmtId="0" xfId="0">
      <alignment horizontal="center" vertical="center"/>
    </xf>
    <xf applyAlignment="1" applyBorder="1" applyFont="1" applyNumberFormat="1" borderId="17" fillId="0" fontId="21" numFmtId="49" xfId="3">
      <alignment horizontal="center" vertical="center"/>
    </xf>
    <xf applyAlignment="1" applyBorder="1" applyFont="1" applyNumberFormat="1" borderId="18" fillId="0" fontId="21" numFmtId="49" xfId="3">
      <alignment horizontal="center" vertical="center"/>
    </xf>
    <xf applyAlignment="1" applyBorder="1" applyFill="1" applyFont="1" borderId="7" fillId="7" fontId="21" numFmtId="0" xfId="0">
      <alignment horizontal="center" vertical="center"/>
    </xf>
    <xf applyAlignment="1" applyBorder="1" applyFill="1" applyFont="1" borderId="18" fillId="7" fontId="21" numFmtId="0" xfId="0">
      <alignment horizontal="center" vertical="center"/>
    </xf>
    <xf applyAlignment="1" applyBorder="1" applyFill="1" applyFont="1" borderId="18" fillId="7" fontId="21" numFmtId="0" xfId="0">
      <alignment horizontal="center" vertical="center" wrapText="1"/>
    </xf>
    <xf applyAlignment="1" applyBorder="1" applyFont="1" applyNumberFormat="1" borderId="18" fillId="0" fontId="21" numFmtId="3" xfId="0">
      <alignment horizontal="center" vertical="center"/>
    </xf>
    <xf applyAlignment="1" applyBorder="1" applyFont="1" applyNumberFormat="1" borderId="18" fillId="0" fontId="21" numFmtId="4" xfId="0">
      <alignment horizontal="center" vertical="center"/>
    </xf>
    <xf applyAlignment="1" applyBorder="1" applyFont="1" applyNumberFormat="1" borderId="19" fillId="0" fontId="21" numFmtId="3" xfId="0">
      <alignment horizontal="center" vertical="center"/>
    </xf>
    <xf applyAlignment="1" applyBorder="1" applyFont="1" applyNumberFormat="1" borderId="7" fillId="0" fontId="17" numFmtId="49" xfId="3">
      <alignment horizontal="center" vertical="center"/>
    </xf>
    <xf applyAlignment="1" applyBorder="1" applyFont="1" applyNumberFormat="1" borderId="7" fillId="0" fontId="12" numFmtId="3" xfId="0">
      <alignment horizontal="center" vertical="center"/>
    </xf>
    <xf applyAlignment="1" applyBorder="1" applyFont="1" borderId="13" fillId="0" fontId="17" numFmtId="0" xfId="3">
      <alignment horizontal="center" vertical="center"/>
    </xf>
    <xf applyAlignment="1" applyBorder="1" applyFont="1" borderId="1" fillId="0" fontId="17" numFmtId="0" xfId="3">
      <alignment horizontal="center" vertical="center"/>
    </xf>
    <xf applyAlignment="1" applyBorder="1" applyFill="1" applyFont="1" borderId="3" fillId="6" fontId="10" numFmtId="0" xfId="0">
      <alignment horizontal="center" vertical="center" wrapText="1"/>
    </xf>
    <xf applyAlignment="1" applyBorder="1" applyFill="1" applyFont="1" borderId="4" fillId="6" fontId="10" numFmtId="0" xfId="0">
      <alignment horizontal="center" vertical="center" wrapText="1"/>
    </xf>
    <xf applyAlignment="1" applyBorder="1" applyFill="1" applyFont="1" borderId="4" fillId="6" fontId="22" numFmtId="0" xfId="4">
      <alignment horizontal="center" vertical="center" wrapText="1"/>
    </xf>
    <xf applyAlignment="1" applyBorder="1" applyFill="1" applyFont="1" borderId="20" fillId="6" fontId="22" numFmtId="0" xfId="4">
      <alignment horizontal="center" vertical="center" wrapText="1"/>
    </xf>
    <xf applyAlignment="1" applyBorder="1" applyFill="1" applyFont="1" borderId="21" fillId="6" fontId="22" numFmtId="0" xfId="4">
      <alignment horizontal="center" vertical="center" wrapText="1"/>
    </xf>
    <xf applyAlignment="1" applyBorder="1" applyFill="1" applyFont="1" borderId="5" fillId="6" fontId="22" numFmtId="0" xfId="4">
      <alignment horizontal="center" vertical="center" wrapText="1"/>
    </xf>
    <xf applyAlignment="1" applyBorder="1" applyFont="1" applyNumberFormat="1" borderId="12" fillId="0" fontId="1" numFmtId="49" xfId="3">
      <alignment horizontal="center" vertical="center"/>
    </xf>
    <xf applyAlignment="1" applyBorder="1" applyFont="1" applyNumberFormat="1" borderId="13" fillId="0" fontId="1" numFmtId="49" xfId="3">
      <alignment horizontal="center" vertical="center"/>
    </xf>
    <xf applyAlignment="1" applyBorder="1" applyFont="1" borderId="13" fillId="0" fontId="1" numFmtId="0" xfId="3">
      <alignment horizontal="center" vertical="center"/>
    </xf>
    <xf applyAlignment="1" applyBorder="1" applyFont="1" applyNumberFormat="1" borderId="13" fillId="0" fontId="4" numFmtId="3" xfId="0">
      <alignment horizontal="center" vertical="center"/>
    </xf>
    <xf applyAlignment="1" applyBorder="1" applyFont="1" applyNumberFormat="1" borderId="14" fillId="0" fontId="4" numFmtId="3" xfId="0">
      <alignment horizontal="center" vertical="center"/>
    </xf>
    <xf applyAlignment="1" applyBorder="1" applyFont="1" applyNumberFormat="1" borderId="15" fillId="0" fontId="1" numFmtId="49" xfId="3">
      <alignment horizontal="center" vertical="center"/>
    </xf>
    <xf applyAlignment="1" applyBorder="1" applyFont="1" applyNumberFormat="1" borderId="1" fillId="0" fontId="1" numFmtId="49" xfId="3">
      <alignment horizontal="center" vertical="center"/>
    </xf>
    <xf applyAlignment="1" applyBorder="1" applyFont="1" borderId="1" fillId="0" fontId="1" numFmtId="0" xfId="3">
      <alignment horizontal="center" vertical="center"/>
    </xf>
    <xf applyAlignment="1" applyBorder="1" applyFont="1" applyNumberFormat="1" borderId="1" fillId="0" fontId="4" numFmtId="3" xfId="0">
      <alignment horizontal="center" vertical="center"/>
    </xf>
    <xf applyAlignment="1" applyBorder="1" applyFont="1" applyNumberFormat="1" borderId="16" fillId="0" fontId="4" numFmtId="3" xfId="0">
      <alignment horizontal="center" vertical="center"/>
    </xf>
    <xf applyAlignment="1" applyBorder="1" applyFont="1" applyNumberFormat="1" borderId="17" fillId="0" fontId="1" numFmtId="49" xfId="3">
      <alignment horizontal="center" vertical="center"/>
    </xf>
    <xf applyAlignment="1" applyBorder="1" applyFont="1" applyNumberFormat="1" borderId="18" fillId="0" fontId="1" numFmtId="49" xfId="3">
      <alignment horizontal="center" vertical="center"/>
    </xf>
    <xf applyAlignment="1" applyBorder="1" applyFont="1" borderId="18" fillId="0" fontId="1" numFmtId="0" xfId="3">
      <alignment horizontal="center" vertical="center"/>
    </xf>
    <xf applyAlignment="1" applyBorder="1" applyFont="1" applyNumberFormat="1" borderId="18" fillId="0" fontId="4" numFmtId="3" xfId="0">
      <alignment horizontal="center" vertical="center"/>
    </xf>
    <xf applyAlignment="1" applyBorder="1" applyFont="1" applyNumberFormat="1" borderId="19" fillId="0" fontId="4" numFmtId="3" xfId="0">
      <alignment horizontal="center" vertical="center"/>
    </xf>
    <xf applyAlignment="1" applyBorder="1" applyFill="1" applyFont="1" borderId="1" fillId="6" fontId="10" numFmtId="0" xfId="0">
      <alignment horizontal="center" vertical="center" wrapText="1"/>
    </xf>
    <xf applyAlignment="1" applyBorder="1" applyFill="1" applyFont="1" borderId="1" fillId="6" fontId="22" numFmtId="0" xfId="4">
      <alignment horizontal="center" vertical="center" wrapText="1"/>
    </xf>
    <xf applyAlignment="1" applyBorder="1" applyFont="1" applyNumberFormat="1" borderId="1" fillId="0" fontId="4" numFmtId="4" xfId="0">
      <alignment horizontal="center" vertical="center"/>
    </xf>
    <xf applyAlignment="1" applyBorder="1" applyFill="1" applyFont="1" borderId="3" fillId="6" fontId="9" numFmtId="0" xfId="0">
      <alignment horizontal="center" vertical="center" wrapText="1"/>
    </xf>
    <xf applyAlignment="1" applyBorder="1" applyFill="1" applyFont="1" borderId="4" fillId="6" fontId="9" numFmtId="0" xfId="0">
      <alignment horizontal="center" vertical="center" wrapText="1"/>
    </xf>
    <xf applyAlignment="1" applyBorder="1" applyFill="1" applyFont="1" borderId="4" fillId="6" fontId="9" numFmtId="0" xfId="4">
      <alignment horizontal="center" vertical="center" wrapText="1"/>
    </xf>
    <xf applyAlignment="1" applyBorder="1" applyFill="1" applyFont="1" borderId="5" fillId="6" fontId="9" numFmtId="0" xfId="4">
      <alignment horizontal="center" vertical="center" wrapText="1"/>
    </xf>
    <xf applyAlignment="1" applyBorder="1" applyFont="1" applyNumberFormat="1" borderId="12" fillId="0" fontId="8" numFmtId="49" xfId="3">
      <alignment horizontal="center" vertical="center"/>
    </xf>
    <xf applyAlignment="1" applyBorder="1" applyFont="1" applyNumberFormat="1" borderId="13" fillId="0" fontId="8" numFmtId="49" xfId="3">
      <alignment horizontal="center" vertical="center"/>
    </xf>
    <xf applyAlignment="1" applyBorder="1" applyFill="1" applyFont="1" borderId="13" fillId="7" fontId="8" numFmtId="0" xfId="0">
      <alignment horizontal="center" vertical="center"/>
    </xf>
    <xf applyAlignment="1" applyBorder="1" applyFill="1" applyFont="1" borderId="13" fillId="7" fontId="8" numFmtId="0" xfId="0">
      <alignment horizontal="center" vertical="center" wrapText="1"/>
    </xf>
    <xf applyAlignment="1" applyBorder="1" applyFont="1" applyNumberFormat="1" borderId="13" fillId="0" fontId="8" numFmtId="3" xfId="0">
      <alignment horizontal="center" vertical="center"/>
    </xf>
    <xf applyAlignment="1" applyBorder="1" applyFont="1" applyNumberFormat="1" borderId="13" fillId="0" fontId="8" numFmtId="4" xfId="0">
      <alignment horizontal="center" vertical="center"/>
    </xf>
    <xf applyAlignment="1" applyBorder="1" applyFont="1" applyNumberFormat="1" borderId="14" fillId="0" fontId="8" numFmtId="3" xfId="0">
      <alignment horizontal="center" vertical="center"/>
    </xf>
    <xf applyAlignment="1" applyBorder="1" applyFont="1" applyNumberFormat="1" borderId="15" fillId="0" fontId="8" numFmtId="49" xfId="3">
      <alignment horizontal="center" vertical="center"/>
    </xf>
    <xf applyAlignment="1" applyBorder="1" applyFont="1" applyNumberFormat="1" borderId="1" fillId="0" fontId="8" numFmtId="49" xfId="3">
      <alignment horizontal="center" vertical="center"/>
    </xf>
    <xf applyAlignment="1" applyBorder="1" applyFill="1" applyFont="1" borderId="1" fillId="7" fontId="8" numFmtId="0" xfId="0">
      <alignment horizontal="center" vertical="center" wrapText="1"/>
    </xf>
    <xf applyAlignment="1" applyBorder="1" applyFont="1" applyNumberFormat="1" borderId="1" fillId="0" fontId="8" numFmtId="3" xfId="0">
      <alignment horizontal="center" vertical="center"/>
    </xf>
    <xf applyAlignment="1" applyBorder="1" applyFont="1" applyNumberFormat="1" borderId="1" fillId="0" fontId="8" numFmtId="4" xfId="0">
      <alignment horizontal="center" vertical="center"/>
    </xf>
    <xf applyAlignment="1" applyBorder="1" applyFont="1" applyNumberFormat="1" borderId="16" fillId="0" fontId="8" numFmtId="3" xfId="0">
      <alignment horizontal="center" vertical="center"/>
    </xf>
    <xf applyAlignment="1" applyBorder="1" applyFill="1" applyFont="1" borderId="1" fillId="7" fontId="8" numFmtId="0" xfId="0">
      <alignment horizontal="center" vertical="center"/>
    </xf>
    <xf applyAlignment="1" applyBorder="1" applyFont="1" applyNumberFormat="1" borderId="17" fillId="0" fontId="8" numFmtId="49" xfId="3">
      <alignment horizontal="center" vertical="center"/>
    </xf>
    <xf applyAlignment="1" applyBorder="1" applyFont="1" applyNumberFormat="1" borderId="18" fillId="0" fontId="8" numFmtId="49" xfId="3">
      <alignment horizontal="center" vertical="center"/>
    </xf>
    <xf applyAlignment="1" applyBorder="1" applyFill="1" applyFont="1" borderId="7" fillId="7" fontId="8" numFmtId="0" xfId="0">
      <alignment horizontal="center" vertical="center"/>
    </xf>
    <xf applyAlignment="1" applyBorder="1" applyFill="1" applyFont="1" borderId="18" fillId="7" fontId="8" numFmtId="0" xfId="0">
      <alignment horizontal="center" vertical="center"/>
    </xf>
    <xf applyAlignment="1" applyBorder="1" applyFill="1" applyFont="1" borderId="18" fillId="7" fontId="8" numFmtId="0" xfId="0">
      <alignment horizontal="center" vertical="center" wrapText="1"/>
    </xf>
    <xf applyAlignment="1" applyBorder="1" applyFont="1" applyNumberFormat="1" borderId="18" fillId="0" fontId="8" numFmtId="3" xfId="0">
      <alignment horizontal="center" vertical="center"/>
    </xf>
    <xf applyAlignment="1" applyBorder="1" applyFont="1" applyNumberFormat="1" borderId="18" fillId="0" fontId="8" numFmtId="4" xfId="0">
      <alignment horizontal="center" vertical="center"/>
    </xf>
    <xf applyAlignment="1" applyBorder="1" applyFont="1" applyNumberFormat="1" borderId="19" fillId="0" fontId="8" numFmtId="3" xfId="0">
      <alignment horizontal="center" vertical="center"/>
    </xf>
    <xf applyAlignment="1" applyBorder="1" applyFont="1" borderId="3" fillId="0" fontId="10" numFmtId="0" xfId="0">
      <alignment horizontal="center" vertical="center"/>
    </xf>
    <xf applyAlignment="1" applyBorder="1" applyFont="1" borderId="4" fillId="0" fontId="10" numFmtId="0" xfId="0">
      <alignment horizontal="center" vertical="center"/>
    </xf>
    <xf applyAlignment="1" applyBorder="1" applyFont="1" borderId="5" fillId="0" fontId="10" numFmtId="0" xfId="0">
      <alignment horizontal="center" vertical="center"/>
    </xf>
    <xf applyAlignment="1" applyBorder="1" applyFont="1" borderId="6" fillId="0" fontId="1" numFmtId="0" xfId="0">
      <alignment horizontal="center" vertical="center"/>
    </xf>
    <xf applyAlignment="1" applyBorder="1" applyFont="1" borderId="7" fillId="0" fontId="1" numFmtId="0" xfId="0">
      <alignment horizontal="center" vertical="center" wrapText="1"/>
    </xf>
    <xf applyAlignment="1" applyBorder="1" applyFont="1" borderId="8" fillId="0" fontId="1" numFmtId="0" xfId="0">
      <alignment horizontal="center" vertical="center"/>
    </xf>
    <xf applyAlignment="1" applyBorder="1" applyFont="1" applyNumberFormat="1" borderId="13" fillId="0" fontId="4" numFmtId="174" xfId="0">
      <alignment horizontal="center" vertical="center"/>
    </xf>
    <xf applyAlignment="1" applyBorder="1" applyFont="1" applyNumberFormat="1" borderId="1" fillId="0" fontId="4" numFmtId="174" xfId="0">
      <alignment horizontal="center" vertical="center"/>
    </xf>
    <xf applyAlignment="1" applyBorder="1" applyFont="1" applyNumberFormat="1" borderId="18" fillId="0" fontId="4" numFmtId="174" xfId="0">
      <alignment horizontal="center" vertical="center"/>
    </xf>
    <xf applyAlignment="1" applyBorder="1" applyFont="1" borderId="17" fillId="0" fontId="1" numFmtId="0" xfId="0">
      <alignment wrapText="1"/>
    </xf>
    <xf applyAlignment="1" applyBorder="1" applyFont="1" borderId="7" fillId="0" fontId="17" numFmtId="0" xfId="3">
      <alignment horizontal="center" vertical="center"/>
    </xf>
    <xf applyAlignment="1" applyBorder="1" applyFont="1" borderId="1" fillId="0" fontId="1" numFmtId="0" xfId="0">
      <alignment horizontal="center" vertical="center"/>
    </xf>
    <xf applyBorder="1" applyFont="1" borderId="1" fillId="0" fontId="1" numFmtId="0" xfId="0"/>
    <xf applyAlignment="1" applyBorder="1" applyFont="1" applyNumberFormat="1" borderId="1" fillId="0" fontId="1" numFmtId="165" xfId="0">
      <alignment horizontal="center" vertical="center"/>
    </xf>
    <xf applyAlignment="1" applyBorder="1" applyFont="1" borderId="15" fillId="0" fontId="1" numFmtId="0" xfId="0">
      <alignment horizontal="center" vertical="center"/>
    </xf>
    <xf applyAlignment="1" applyBorder="1" applyFont="1" borderId="17" fillId="0" fontId="1" numFmtId="0" xfId="0">
      <alignment horizontal="center" vertical="center"/>
    </xf>
    <xf applyAlignment="1" applyBorder="1" applyFont="1" applyNumberFormat="1" borderId="1" fillId="0" fontId="4" numFmtId="164" xfId="0">
      <alignment horizontal="center" vertical="center"/>
    </xf>
    <xf applyAlignment="1" applyBorder="1" applyFont="1" borderId="16" fillId="0" fontId="1" numFmtId="0" xfId="0">
      <alignment horizontal="center" vertical="center"/>
    </xf>
    <xf applyAlignment="1" applyBorder="1" applyFont="1" applyNumberFormat="1" borderId="18" fillId="0" fontId="4" numFmtId="164" xfId="0">
      <alignment horizontal="center" vertical="center"/>
    </xf>
    <xf applyAlignment="1" applyBorder="1" applyFont="1" applyNumberFormat="1" borderId="18" fillId="0" fontId="4" numFmtId="4" xfId="0">
      <alignment horizontal="center" vertical="center"/>
    </xf>
    <xf applyAlignment="1" applyBorder="1" applyFont="1" borderId="19" fillId="0" fontId="1" numFmtId="0" xfId="0">
      <alignment horizontal="center" vertical="center"/>
    </xf>
    <xf applyAlignment="1" applyBorder="1" applyFont="1" applyNumberFormat="1" borderId="1" fillId="0" fontId="1" numFmtId="49" xfId="0">
      <alignment horizontal="center" vertical="center"/>
    </xf>
    <xf applyAlignment="1" applyBorder="1" applyFont="1" borderId="18" fillId="0" fontId="1" numFmtId="0" xfId="0">
      <alignment horizontal="center" vertical="center"/>
    </xf>
    <xf applyAlignment="1" applyBorder="1" applyFont="1" applyNumberFormat="1" borderId="18" fillId="0" fontId="1" numFmtId="49" xfId="0">
      <alignment horizontal="center" vertical="center"/>
    </xf>
    <xf applyAlignment="1" applyBorder="1" applyFont="1" borderId="12" fillId="0" fontId="1" numFmtId="0" xfId="0">
      <alignment horizontal="center" vertical="center"/>
    </xf>
    <xf applyAlignment="1" applyBorder="1" applyFont="1" borderId="13" fillId="0" fontId="1" numFmtId="0" xfId="0">
      <alignment horizontal="center" vertical="center"/>
    </xf>
    <xf applyAlignment="1" applyBorder="1" applyFont="1" applyNumberFormat="1" borderId="13" fillId="0" fontId="1" numFmtId="49" xfId="0">
      <alignment horizontal="center" vertical="center"/>
    </xf>
    <xf applyAlignment="1" applyBorder="1" applyFont="1" applyNumberFormat="1" borderId="13" fillId="0" fontId="4" numFmtId="164" xfId="0">
      <alignment horizontal="center" vertical="center"/>
    </xf>
    <xf applyAlignment="1" applyBorder="1" applyFont="1" applyNumberFormat="1" borderId="13" fillId="0" fontId="4" numFmtId="4" xfId="0">
      <alignment horizontal="center" vertical="center"/>
    </xf>
    <xf applyAlignment="1" applyBorder="1" applyFont="1" borderId="14" fillId="0" fontId="1" numFmtId="0" xfId="0">
      <alignment horizontal="center" vertical="center"/>
    </xf>
    <xf applyAlignment="1" applyBorder="1" applyFill="1" applyFont="1" borderId="4" fillId="2" fontId="10" numFmtId="0" xfId="0">
      <alignment horizontal="center" vertical="center"/>
    </xf>
    <xf applyBorder="1" applyFont="1" borderId="23" fillId="0" fontId="1" numFmtId="0" xfId="0"/>
    <xf applyBorder="1" applyFill="1" applyFont="1" borderId="22" fillId="6" fontId="10" numFmtId="0" xfId="0"/>
    <xf applyBorder="1" applyFont="1" borderId="6" fillId="0" fontId="1" numFmtId="0" xfId="0"/>
    <xf applyBorder="1" applyFont="1" borderId="3" fillId="0" fontId="10" numFmtId="0" xfId="0"/>
    <xf applyBorder="1" applyFill="1" applyFont="1" borderId="5" fillId="8" fontId="10" numFmtId="0" xfId="0"/>
    <xf applyAlignment="1" applyBorder="1" applyFont="1" borderId="6" fillId="0" fontId="3" numFmtId="0" xfId="0">
      <alignment horizontal="center" vertical="center"/>
    </xf>
    <xf applyAlignment="1" applyBorder="1" applyFont="1" borderId="7" fillId="0" fontId="3" numFmtId="0" xfId="0">
      <alignment horizontal="center" vertical="center"/>
    </xf>
    <xf applyAlignment="1" applyBorder="1" applyFont="1" borderId="7" fillId="0" fontId="1" numFmtId="0" xfId="0">
      <alignment horizontal="center" vertical="center"/>
    </xf>
    <xf applyAlignment="1" applyBorder="1" applyFont="1" borderId="8" fillId="0" fontId="3" numFmtId="0" xfId="0">
      <alignment horizontal="center" vertical="center"/>
    </xf>
    <xf applyAlignment="1" applyBorder="1" applyFill="1" applyFont="1" borderId="3" fillId="2" fontId="23" numFmtId="0" xfId="0">
      <alignment horizontal="center" vertical="center"/>
    </xf>
    <xf applyAlignment="1" applyBorder="1" applyFill="1" applyFont="1" borderId="4" fillId="2" fontId="23" numFmtId="0" xfId="0">
      <alignment horizontal="center" vertical="center"/>
    </xf>
    <xf applyAlignment="1" applyBorder="1" applyFont="1" borderId="4" fillId="0" fontId="23" numFmtId="0" xfId="0">
      <alignment horizontal="center" vertical="center"/>
    </xf>
    <xf applyAlignment="1" applyBorder="1" applyFont="1" borderId="4" fillId="0" fontId="22" numFmtId="0" xfId="0">
      <alignment horizontal="center" vertical="center"/>
    </xf>
    <xf applyBorder="1" applyFont="1" borderId="4" fillId="0" fontId="16" numFmtId="0" xfId="0"/>
    <xf applyBorder="1" applyFont="1" borderId="5" fillId="0" fontId="16" numFmtId="0" xfId="0"/>
    <xf applyAlignment="1" applyBorder="1" applyFont="1" applyNumberFormat="1" borderId="1" fillId="0" fontId="1" numFmtId="1" xfId="0">
      <alignment horizontal="center" vertical="center"/>
    </xf>
    <xf applyAlignment="1" applyBorder="1" applyFont="1" applyNumberFormat="1" borderId="1" fillId="0" fontId="4" numFmtId="166" xfId="0">
      <alignment horizontal="center" vertical="center"/>
    </xf>
    <xf applyAlignment="1" applyBorder="1" applyFont="1" applyNumberFormat="1" borderId="1" fillId="0" fontId="1" numFmtId="167" xfId="0">
      <alignment horizontal="center" vertical="center"/>
    </xf>
    <xf applyAlignment="1" applyBorder="1" applyFont="1" applyNumberFormat="1" borderId="16" fillId="0" fontId="1" numFmtId="49" xfId="0">
      <alignment horizontal="center" vertical="center"/>
    </xf>
    <xf applyAlignment="1" applyBorder="1" applyFont="1" applyNumberFormat="1" borderId="18" fillId="0" fontId="1" numFmtId="165" xfId="0">
      <alignment horizontal="center" vertical="center"/>
    </xf>
    <xf applyAlignment="1" applyBorder="1" applyFont="1" applyNumberFormat="1" borderId="18" fillId="0" fontId="1" numFmtId="1" xfId="0">
      <alignment horizontal="center" vertical="center"/>
    </xf>
    <xf applyAlignment="1" applyBorder="1" applyFont="1" applyNumberFormat="1" borderId="18" fillId="0" fontId="4" numFmtId="166" xfId="0">
      <alignment horizontal="center" vertical="center"/>
    </xf>
    <xf applyAlignment="1" applyBorder="1" applyFont="1" applyNumberFormat="1" borderId="18" fillId="0" fontId="1" numFmtId="167" xfId="0">
      <alignment horizontal="center" vertical="center"/>
    </xf>
    <xf applyAlignment="1" applyBorder="1" applyFont="1" applyNumberFormat="1" borderId="19" fillId="0" fontId="1" numFmtId="49" xfId="0">
      <alignment horizontal="center" vertical="center"/>
    </xf>
    <xf applyAlignment="1" applyBorder="1" applyFont="1" borderId="1" fillId="0" fontId="1" numFmtId="0" xfId="0">
      <alignment horizontal="center" vertical="center" wrapText="1"/>
    </xf>
    <xf applyAlignment="1" applyBorder="1" applyFont="1" borderId="18" fillId="0" fontId="1" numFmtId="0" xfId="0">
      <alignment horizontal="center" vertical="center" wrapText="1"/>
    </xf>
    <xf applyAlignment="1" applyBorder="1" applyFont="1" borderId="13" fillId="0" fontId="1" numFmtId="0" xfId="0">
      <alignment horizontal="center" vertical="center" wrapText="1"/>
    </xf>
    <xf applyAlignment="1" applyBorder="1" applyFont="1" applyNumberFormat="1" borderId="13" fillId="0" fontId="1" numFmtId="165" xfId="0">
      <alignment horizontal="center" vertical="center"/>
    </xf>
    <xf applyAlignment="1" applyBorder="1" applyFont="1" applyNumberFormat="1" borderId="13" fillId="0" fontId="1" numFmtId="1" xfId="0">
      <alignment horizontal="center" vertical="center"/>
    </xf>
    <xf applyAlignment="1" applyBorder="1" applyFont="1" applyNumberFormat="1" borderId="13" fillId="0" fontId="4" numFmtId="166" xfId="0">
      <alignment horizontal="center" vertical="center"/>
    </xf>
    <xf applyAlignment="1" applyBorder="1" applyFont="1" applyNumberFormat="1" borderId="13" fillId="0" fontId="1" numFmtId="167" xfId="0">
      <alignment horizontal="center" vertical="center"/>
    </xf>
    <xf applyAlignment="1" applyBorder="1" applyFont="1" applyNumberFormat="1" borderId="14" fillId="0" fontId="1" numFmtId="49" xfId="0">
      <alignment horizontal="center" vertical="center"/>
    </xf>
    <xf applyAlignment="1" applyBorder="1" applyFill="1" applyFont="1" borderId="3" fillId="2" fontId="10" numFmtId="0" xfId="0">
      <alignment horizontal="center" vertical="center"/>
    </xf>
    <xf applyAlignment="1" applyBorder="1" applyFill="1" applyFont="1" borderId="4" fillId="6" fontId="10" numFmtId="0" xfId="0">
      <alignment horizontal="center" vertical="center"/>
    </xf>
    <xf applyAlignment="1" applyBorder="1" applyFill="1" applyFont="1" borderId="4" fillId="6" fontId="16" numFmtId="0" xfId="0">
      <alignment horizontal="center" vertical="center"/>
    </xf>
    <xf applyAlignment="1" applyBorder="1" applyFont="1" borderId="4" fillId="0" fontId="24" numFmtId="0" xfId="0">
      <alignment horizontal="center" vertical="center"/>
    </xf>
    <xf applyAlignment="1" applyBorder="1" applyFill="1" applyFont="1" borderId="4" fillId="8" fontId="24" numFmtId="0" xfId="0">
      <alignment horizontal="center" vertical="center"/>
    </xf>
    <xf applyAlignment="1" applyBorder="1" applyFill="1" applyFont="1" borderId="5" fillId="6" fontId="24" numFmtId="0" xfId="0">
      <alignment horizontal="center" vertical="center"/>
    </xf>
    <xf applyAlignment="1" applyBorder="1" applyFill="1" applyFont="1" borderId="4" fillId="8" fontId="16" numFmtId="0" xfId="0">
      <alignment horizontal="center" vertical="center"/>
    </xf>
    <xf applyAlignment="1" applyBorder="1" applyFill="1" applyFont="1" borderId="5" fillId="6" fontId="16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ont="1" borderId="20" fillId="0" fontId="16" numFmtId="0" xfId="0">
      <alignment horizontal="center" vertical="center"/>
    </xf>
    <xf applyAlignment="1" applyBorder="1" applyFont="1" applyNumberFormat="1" borderId="16" fillId="0" fontId="1" numFmtId="165" xfId="0">
      <alignment horizontal="center" vertical="center"/>
    </xf>
    <xf applyAlignment="1" applyBorder="1" applyFont="1" applyNumberFormat="1" borderId="19" fillId="0" fontId="1" numFmtId="165" xfId="0">
      <alignment horizontal="center" vertical="center"/>
    </xf>
    <xf applyAlignment="1" applyBorder="1" applyFont="1" applyNumberFormat="1" borderId="14" fillId="0" fontId="1" numFmtId="165" xfId="0">
      <alignment horizontal="center" vertical="center"/>
    </xf>
    <xf applyBorder="1" applyFont="1" applyNumberFormat="1" borderId="1" fillId="0" fontId="1" numFmtId="49" xfId="0"/>
    <xf applyAlignment="1" applyBorder="1" applyFill="1" applyFont="1" borderId="5" fillId="8" fontId="24" numFmtId="0" xfId="0">
      <alignment horizontal="center" vertical="center"/>
    </xf>
    <xf applyAlignment="1" applyBorder="1" applyFont="1" borderId="26" fillId="0" fontId="16" numFmtId="0" xfId="0">
      <alignment horizontal="center" vertical="center"/>
    </xf>
    <xf applyAlignment="1" applyBorder="1" applyFont="1" borderId="7" fillId="0" fontId="1" numFmtId="0" xfId="0">
      <alignment horizontal="center"/>
    </xf>
    <xf applyAlignment="1" applyBorder="1" applyFill="1" applyFont="1" borderId="5" fillId="8" fontId="16" numFmtId="0" xfId="0">
      <alignment horizontal="center" vertical="center"/>
    </xf>
    <xf applyAlignment="1" applyBorder="1" applyFont="1" borderId="25" fillId="0" fontId="16" numFmtId="0" xfId="0">
      <alignment horizontal="center" vertical="center"/>
    </xf>
    <xf applyAlignment="1" applyBorder="1" applyFont="1" borderId="1" fillId="0" fontId="13" numFmtId="0" xfId="0">
      <alignment horizontal="center" vertical="center"/>
    </xf>
    <xf applyAlignment="1" applyBorder="1" applyFont="1" borderId="15" fillId="0" fontId="13" numFmtId="0" xfId="0">
      <alignment horizontal="center" vertical="center"/>
    </xf>
    <xf applyAlignment="1" applyBorder="1" applyFont="1" borderId="16" fillId="0" fontId="13" numFmtId="0" xfId="0">
      <alignment horizontal="center" vertical="center"/>
    </xf>
    <xf applyAlignment="1" applyBorder="1" applyFont="1" borderId="17" fillId="0" fontId="13" numFmtId="0" xfId="0">
      <alignment horizontal="center" vertical="center"/>
    </xf>
    <xf applyAlignment="1" applyBorder="1" applyFont="1" borderId="18" fillId="0" fontId="13" numFmtId="0" xfId="0">
      <alignment horizontal="center" vertical="center"/>
    </xf>
    <xf applyAlignment="1" applyBorder="1" applyFont="1" borderId="19" fillId="0" fontId="13" numFmtId="0" xfId="0">
      <alignment horizontal="center" vertical="center"/>
    </xf>
    <xf applyAlignment="1" applyBorder="1" applyFont="1" borderId="12" fillId="0" fontId="13" numFmtId="0" xfId="0">
      <alignment horizontal="center" vertical="center"/>
    </xf>
    <xf applyAlignment="1" applyBorder="1" applyFont="1" borderId="13" fillId="0" fontId="13" numFmtId="0" xfId="0">
      <alignment horizontal="center" vertical="center"/>
    </xf>
    <xf applyAlignment="1" applyBorder="1" applyFont="1" borderId="14" fillId="0" fontId="13" numFmtId="0" xfId="0">
      <alignment horizontal="center" vertical="center"/>
    </xf>
    <xf applyAlignment="1" applyBorder="1" applyFont="1" borderId="3" fillId="0" fontId="25" numFmtId="0" xfId="0">
      <alignment horizontal="center" vertical="center"/>
    </xf>
    <xf applyAlignment="1" applyBorder="1" applyFont="1" borderId="4" fillId="0" fontId="25" numFmtId="0" xfId="0">
      <alignment horizontal="center" vertical="center"/>
    </xf>
    <xf applyAlignment="1" applyBorder="1" applyFont="1" borderId="5" fillId="0" fontId="25" numFmtId="0" xfId="0">
      <alignment horizontal="center" vertical="center"/>
    </xf>
    <xf applyAlignment="1" applyBorder="1" applyFill="1" applyFont="1" borderId="26" fillId="8" fontId="16" numFmtId="0" xfId="0">
      <alignment horizontal="center" vertical="center"/>
    </xf>
    <xf applyAlignment="1" applyBorder="1" applyFill="1" applyFont="1" borderId="27" fillId="8" fontId="24" numFmtId="0" xfId="0">
      <alignment horizontal="center" vertical="center"/>
    </xf>
    <xf applyAlignment="1" applyBorder="1" applyFill="1" applyFont="1" borderId="4" fillId="6" fontId="25" numFmtId="0" xfId="0">
      <alignment horizontal="center" vertical="center"/>
    </xf>
    <xf applyAlignment="1" applyBorder="1" applyFill="1" applyFont="1" borderId="5" fillId="6" fontId="25" numFmtId="0" xfId="0">
      <alignment horizontal="center" vertical="center"/>
    </xf>
    <xf applyAlignment="1" applyBorder="1" applyFill="1" applyFont="1" borderId="1" fillId="3" fontId="1" numFmtId="0" xfId="0">
      <alignment horizontal="center" vertical="center"/>
    </xf>
    <xf applyAlignment="1" borderId="0" fillId="0" fontId="0" numFmtId="0" xfId="0">
      <alignment horizontal="center"/>
    </xf>
    <xf applyAlignment="1" applyBorder="1" applyFill="1" applyFont="1" applyNumberFormat="1" borderId="1" fillId="6" fontId="10" numFmtId="49" xfId="0">
      <alignment horizontal="right"/>
    </xf>
    <xf applyBorder="1" applyFill="1" applyFont="1" borderId="25" fillId="2" fontId="10" numFmtId="0" xfId="0"/>
    <xf applyBorder="1" applyFill="1" applyFont="1" borderId="26" fillId="2" fontId="10" numFmtId="0" xfId="0"/>
    <xf applyBorder="1" applyFill="1" applyFont="1" borderId="26" fillId="6" fontId="16" numFmtId="0" xfId="0"/>
    <xf applyBorder="1" applyFill="1" applyFont="1" borderId="27" fillId="6" fontId="16" numFmtId="0" xfId="0"/>
    <xf applyBorder="1" applyFont="1" applyNumberFormat="1" borderId="28" fillId="0" fontId="1" numFmtId="49" xfId="0"/>
    <xf applyBorder="1" applyFont="1" borderId="16" fillId="0" fontId="1" numFmtId="0" xfId="0"/>
    <xf applyBorder="1" applyFont="1" applyNumberFormat="1" borderId="29" fillId="0" fontId="1" numFmtId="49" xfId="0"/>
    <xf applyBorder="1" applyFont="1" applyNumberFormat="1" borderId="6" fillId="0" fontId="1" numFmtId="49" xfId="0"/>
    <xf applyAlignment="1" applyBorder="1" applyFill="1" applyFont="1" applyNumberFormat="1" borderId="18" fillId="6" fontId="10" numFmtId="49" xfId="0">
      <alignment horizontal="right"/>
    </xf>
    <xf applyBorder="1" applyFont="1" borderId="18" fillId="0" fontId="1" numFmtId="0" xfId="0"/>
    <xf applyBorder="1" applyFont="1" borderId="19" fillId="0" fontId="1" numFmtId="0" xfId="0"/>
  </cellXfs>
  <cellStyles count="8">
    <cellStyle builtinId="3" name="Comma" xfId="5"/>
    <cellStyle name="Hyperlink 2" xfId="1" xr:uid="{5DDC284F-6DE0-4840-BBBF-4F7780A81C17}"/>
    <cellStyle builtinId="0" name="Normal" xfId="0"/>
    <cellStyle name="Normal 2" xfId="2" xr:uid="{B7213C7D-E029-46F8-828C-024E4283D935}"/>
    <cellStyle name="Normal 2 2" xfId="6" xr:uid="{932292EB-6B04-4FEC-8BA6-46C549172F91}"/>
    <cellStyle name="Normal 3" xfId="7" xr:uid="{0C94605D-781E-4835-9C81-3997377233D6}"/>
    <cellStyle name="Normal 6 2" xfId="4" xr:uid="{966AEB45-5942-4F32-92C4-BAD55B237D99}"/>
    <cellStyle name="常规 2" xfId="3" xr:uid="{89E06330-DA94-459B-835A-8373A5A8B485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00" Target="worksheets/sheet100.xml" Type="http://schemas.openxmlformats.org/officeDocument/2006/relationships/worksheet"/><Relationship Id="rId101" Target="worksheets/sheet101.xml" Type="http://schemas.openxmlformats.org/officeDocument/2006/relationships/worksheet"/><Relationship Id="rId102" Target="worksheets/sheet102.xml" Type="http://schemas.openxmlformats.org/officeDocument/2006/relationships/worksheet"/><Relationship Id="rId103" Target="worksheets/sheet103.xml" Type="http://schemas.openxmlformats.org/officeDocument/2006/relationships/worksheet"/><Relationship Id="rId104" Target="worksheets/sheet104.xml" Type="http://schemas.openxmlformats.org/officeDocument/2006/relationships/worksheet"/><Relationship Id="rId105" Target="worksheets/sheet105.xml" Type="http://schemas.openxmlformats.org/officeDocument/2006/relationships/worksheet"/><Relationship Id="rId106" Target="worksheets/sheet106.xml" Type="http://schemas.openxmlformats.org/officeDocument/2006/relationships/worksheet"/><Relationship Id="rId107" Target="worksheets/sheet107.xml" Type="http://schemas.openxmlformats.org/officeDocument/2006/relationships/worksheet"/><Relationship Id="rId108" Target="worksheets/sheet108.xml" Type="http://schemas.openxmlformats.org/officeDocument/2006/relationships/worksheet"/><Relationship Id="rId109" Target="worksheets/sheet109.xml" Type="http://schemas.openxmlformats.org/officeDocument/2006/relationships/worksheet"/><Relationship Id="rId11" Target="worksheets/sheet11.xml" Type="http://schemas.openxmlformats.org/officeDocument/2006/relationships/worksheet"/><Relationship Id="rId110" Target="worksheets/sheet110.xml" Type="http://schemas.openxmlformats.org/officeDocument/2006/relationships/worksheet"/><Relationship Id="rId111" Target="worksheets/sheet111.xml" Type="http://schemas.openxmlformats.org/officeDocument/2006/relationships/worksheet"/><Relationship Id="rId112" Target="worksheets/sheet112.xml" Type="http://schemas.openxmlformats.org/officeDocument/2006/relationships/worksheet"/><Relationship Id="rId113" Target="worksheets/sheet113.xml" Type="http://schemas.openxmlformats.org/officeDocument/2006/relationships/worksheet"/><Relationship Id="rId114" Target="worksheets/sheet114.xml" Type="http://schemas.openxmlformats.org/officeDocument/2006/relationships/worksheet"/><Relationship Id="rId115" Target="worksheets/sheet115.xml" Type="http://schemas.openxmlformats.org/officeDocument/2006/relationships/worksheet"/><Relationship Id="rId116" Target="worksheets/sheet116.xml" Type="http://schemas.openxmlformats.org/officeDocument/2006/relationships/worksheet"/><Relationship Id="rId117" Target="worksheets/sheet117.xml" Type="http://schemas.openxmlformats.org/officeDocument/2006/relationships/worksheet"/><Relationship Id="rId118" Target="worksheets/sheet118.xml" Type="http://schemas.openxmlformats.org/officeDocument/2006/relationships/worksheet"/><Relationship Id="rId119" Target="worksheets/sheet119.xml" Type="http://schemas.openxmlformats.org/officeDocument/2006/relationships/worksheet"/><Relationship Id="rId12" Target="worksheets/sheet12.xml" Type="http://schemas.openxmlformats.org/officeDocument/2006/relationships/worksheet"/><Relationship Id="rId120" Target="worksheets/sheet120.xml" Type="http://schemas.openxmlformats.org/officeDocument/2006/relationships/worksheet"/><Relationship Id="rId121" Target="worksheets/sheet121.xml" Type="http://schemas.openxmlformats.org/officeDocument/2006/relationships/worksheet"/><Relationship Id="rId122" Target="worksheets/sheet122.xml" Type="http://schemas.openxmlformats.org/officeDocument/2006/relationships/worksheet"/><Relationship Id="rId123" Target="worksheets/sheet123.xml" Type="http://schemas.openxmlformats.org/officeDocument/2006/relationships/worksheet"/><Relationship Id="rId124" Target="worksheets/sheet124.xml" Type="http://schemas.openxmlformats.org/officeDocument/2006/relationships/worksheet"/><Relationship Id="rId125" Target="worksheets/sheet125.xml" Type="http://schemas.openxmlformats.org/officeDocument/2006/relationships/worksheet"/><Relationship Id="rId126" Target="worksheets/sheet126.xml" Type="http://schemas.openxmlformats.org/officeDocument/2006/relationships/worksheet"/><Relationship Id="rId127" Target="worksheets/sheet127.xml" Type="http://schemas.openxmlformats.org/officeDocument/2006/relationships/worksheet"/><Relationship Id="rId128" Target="worksheets/sheet128.xml" Type="http://schemas.openxmlformats.org/officeDocument/2006/relationships/worksheet"/><Relationship Id="rId129" Target="worksheets/sheet129.xml" Type="http://schemas.openxmlformats.org/officeDocument/2006/relationships/worksheet"/><Relationship Id="rId13" Target="worksheets/sheet13.xml" Type="http://schemas.openxmlformats.org/officeDocument/2006/relationships/worksheet"/><Relationship Id="rId130" Target="worksheets/sheet130.xml" Type="http://schemas.openxmlformats.org/officeDocument/2006/relationships/worksheet"/><Relationship Id="rId131" Target="worksheets/sheet131.xml" Type="http://schemas.openxmlformats.org/officeDocument/2006/relationships/worksheet"/><Relationship Id="rId132" Target="worksheets/sheet132.xml" Type="http://schemas.openxmlformats.org/officeDocument/2006/relationships/worksheet"/><Relationship Id="rId133" Target="worksheets/sheet133.xml" Type="http://schemas.openxmlformats.org/officeDocument/2006/relationships/worksheet"/><Relationship Id="rId134" Target="worksheets/sheet134.xml" Type="http://schemas.openxmlformats.org/officeDocument/2006/relationships/worksheet"/><Relationship Id="rId135" Target="worksheets/sheet135.xml" Type="http://schemas.openxmlformats.org/officeDocument/2006/relationships/worksheet"/><Relationship Id="rId136" Target="worksheets/sheet136.xml" Type="http://schemas.openxmlformats.org/officeDocument/2006/relationships/worksheet"/><Relationship Id="rId137" Target="worksheets/sheet137.xml" Type="http://schemas.openxmlformats.org/officeDocument/2006/relationships/worksheet"/><Relationship Id="rId138" Target="worksheets/sheet138.xml" Type="http://schemas.openxmlformats.org/officeDocument/2006/relationships/worksheet"/><Relationship Id="rId139" Target="worksheets/sheet139.xml" Type="http://schemas.openxmlformats.org/officeDocument/2006/relationships/worksheet"/><Relationship Id="rId14" Target="worksheets/sheet14.xml" Type="http://schemas.openxmlformats.org/officeDocument/2006/relationships/worksheet"/><Relationship Id="rId140" Target="worksheets/sheet140.xml" Type="http://schemas.openxmlformats.org/officeDocument/2006/relationships/worksheet"/><Relationship Id="rId141" Target="worksheets/sheet141.xml" Type="http://schemas.openxmlformats.org/officeDocument/2006/relationships/worksheet"/><Relationship Id="rId142" Target="worksheets/sheet142.xml" Type="http://schemas.openxmlformats.org/officeDocument/2006/relationships/worksheet"/><Relationship Id="rId143" Target="worksheets/sheet143.xml" Type="http://schemas.openxmlformats.org/officeDocument/2006/relationships/worksheet"/><Relationship Id="rId144" Target="worksheets/sheet144.xml" Type="http://schemas.openxmlformats.org/officeDocument/2006/relationships/worksheet"/><Relationship Id="rId145" Target="worksheets/sheet145.xml" Type="http://schemas.openxmlformats.org/officeDocument/2006/relationships/worksheet"/><Relationship Id="rId146" Target="worksheets/sheet146.xml" Type="http://schemas.openxmlformats.org/officeDocument/2006/relationships/worksheet"/><Relationship Id="rId147" Target="worksheets/sheet147.xml" Type="http://schemas.openxmlformats.org/officeDocument/2006/relationships/worksheet"/><Relationship Id="rId148" Target="worksheets/sheet148.xml" Type="http://schemas.openxmlformats.org/officeDocument/2006/relationships/worksheet"/><Relationship Id="rId149" Target="worksheets/sheet149.xml" Type="http://schemas.openxmlformats.org/officeDocument/2006/relationships/worksheet"/><Relationship Id="rId15" Target="worksheets/sheet15.xml" Type="http://schemas.openxmlformats.org/officeDocument/2006/relationships/worksheet"/><Relationship Id="rId150" Target="worksheets/sheet150.xml" Type="http://schemas.openxmlformats.org/officeDocument/2006/relationships/worksheet"/><Relationship Id="rId151" Target="worksheets/sheet151.xml" Type="http://schemas.openxmlformats.org/officeDocument/2006/relationships/worksheet"/><Relationship Id="rId152" Target="worksheets/sheet152.xml" Type="http://schemas.openxmlformats.org/officeDocument/2006/relationships/worksheet"/><Relationship Id="rId153" Target="worksheets/sheet153.xml" Type="http://schemas.openxmlformats.org/officeDocument/2006/relationships/worksheet"/><Relationship Id="rId154" Target="worksheets/sheet154.xml" Type="http://schemas.openxmlformats.org/officeDocument/2006/relationships/worksheet"/><Relationship Id="rId155" Target="worksheets/sheet155.xml" Type="http://schemas.openxmlformats.org/officeDocument/2006/relationships/worksheet"/><Relationship Id="rId156" Target="worksheets/sheet156.xml" Type="http://schemas.openxmlformats.org/officeDocument/2006/relationships/worksheet"/><Relationship Id="rId157" Target="worksheets/sheet157.xml" Type="http://schemas.openxmlformats.org/officeDocument/2006/relationships/worksheet"/><Relationship Id="rId158" Target="worksheets/sheet158.xml" Type="http://schemas.openxmlformats.org/officeDocument/2006/relationships/worksheet"/><Relationship Id="rId159" Target="worksheets/sheet159.xml" Type="http://schemas.openxmlformats.org/officeDocument/2006/relationships/worksheet"/><Relationship Id="rId16" Target="worksheets/sheet16.xml" Type="http://schemas.openxmlformats.org/officeDocument/2006/relationships/worksheet"/><Relationship Id="rId160" Target="worksheets/sheet160.xml" Type="http://schemas.openxmlformats.org/officeDocument/2006/relationships/worksheet"/><Relationship Id="rId161" Target="worksheets/sheet161.xml" Type="http://schemas.openxmlformats.org/officeDocument/2006/relationships/worksheet"/><Relationship Id="rId162" Target="worksheets/sheet162.xml" Type="http://schemas.openxmlformats.org/officeDocument/2006/relationships/worksheet"/><Relationship Id="rId163" Target="worksheets/sheet163.xml" Type="http://schemas.openxmlformats.org/officeDocument/2006/relationships/worksheet"/><Relationship Id="rId164" Target="worksheets/sheet164.xml" Type="http://schemas.openxmlformats.org/officeDocument/2006/relationships/worksheet"/><Relationship Id="rId165" Target="worksheets/sheet165.xml" Type="http://schemas.openxmlformats.org/officeDocument/2006/relationships/worksheet"/><Relationship Id="rId166" Target="worksheets/sheet166.xml" Type="http://schemas.openxmlformats.org/officeDocument/2006/relationships/worksheet"/><Relationship Id="rId167" Target="worksheets/sheet167.xml" Type="http://schemas.openxmlformats.org/officeDocument/2006/relationships/worksheet"/><Relationship Id="rId168" Target="worksheets/sheet168.xml" Type="http://schemas.openxmlformats.org/officeDocument/2006/relationships/worksheet"/><Relationship Id="rId169" Target="worksheets/sheet169.xml" Type="http://schemas.openxmlformats.org/officeDocument/2006/relationships/worksheet"/><Relationship Id="rId17" Target="worksheets/sheet17.xml" Type="http://schemas.openxmlformats.org/officeDocument/2006/relationships/worksheet"/><Relationship Id="rId170" Target="worksheets/sheet170.xml" Type="http://schemas.openxmlformats.org/officeDocument/2006/relationships/worksheet"/><Relationship Id="rId171" Target="worksheets/sheet171.xml" Type="http://schemas.openxmlformats.org/officeDocument/2006/relationships/worksheet"/><Relationship Id="rId172" Target="worksheets/sheet172.xml" Type="http://schemas.openxmlformats.org/officeDocument/2006/relationships/worksheet"/><Relationship Id="rId173" Target="worksheets/sheet173.xml" Type="http://schemas.openxmlformats.org/officeDocument/2006/relationships/worksheet"/><Relationship Id="rId174" Target="worksheets/sheet174.xml" Type="http://schemas.openxmlformats.org/officeDocument/2006/relationships/worksheet"/><Relationship Id="rId175" Target="worksheets/sheet175.xml" Type="http://schemas.openxmlformats.org/officeDocument/2006/relationships/worksheet"/><Relationship Id="rId176" Target="worksheets/sheet176.xml" Type="http://schemas.openxmlformats.org/officeDocument/2006/relationships/worksheet"/><Relationship Id="rId177" Target="worksheets/sheet177.xml" Type="http://schemas.openxmlformats.org/officeDocument/2006/relationships/worksheet"/><Relationship Id="rId178" Target="worksheets/sheet178.xml" Type="http://schemas.openxmlformats.org/officeDocument/2006/relationships/worksheet"/><Relationship Id="rId179" Target="worksheets/sheet179.xml" Type="http://schemas.openxmlformats.org/officeDocument/2006/relationships/worksheet"/><Relationship Id="rId18" Target="worksheets/sheet18.xml" Type="http://schemas.openxmlformats.org/officeDocument/2006/relationships/worksheet"/><Relationship Id="rId180" Target="worksheets/sheet180.xml" Type="http://schemas.openxmlformats.org/officeDocument/2006/relationships/worksheet"/><Relationship Id="rId181" Target="worksheets/sheet181.xml" Type="http://schemas.openxmlformats.org/officeDocument/2006/relationships/worksheet"/><Relationship Id="rId182" Target="worksheets/sheet182.xml" Type="http://schemas.openxmlformats.org/officeDocument/2006/relationships/worksheet"/><Relationship Id="rId183" Target="worksheets/sheet183.xml" Type="http://schemas.openxmlformats.org/officeDocument/2006/relationships/worksheet"/><Relationship Id="rId184" Target="worksheets/sheet184.xml" Type="http://schemas.openxmlformats.org/officeDocument/2006/relationships/worksheet"/><Relationship Id="rId185" Target="worksheets/sheet185.xml" Type="http://schemas.openxmlformats.org/officeDocument/2006/relationships/worksheet"/><Relationship Id="rId186" Target="worksheets/sheet186.xml" Type="http://schemas.openxmlformats.org/officeDocument/2006/relationships/worksheet"/><Relationship Id="rId187" Target="worksheets/sheet187.xml" Type="http://schemas.openxmlformats.org/officeDocument/2006/relationships/worksheet"/><Relationship Id="rId188" Target="worksheets/sheet188.xml" Type="http://schemas.openxmlformats.org/officeDocument/2006/relationships/worksheet"/><Relationship Id="rId189" Target="worksheets/sheet189.xml" Type="http://schemas.openxmlformats.org/officeDocument/2006/relationships/worksheet"/><Relationship Id="rId19" Target="worksheets/sheet19.xml" Type="http://schemas.openxmlformats.org/officeDocument/2006/relationships/worksheet"/><Relationship Id="rId190" Target="worksheets/sheet190.xml" Type="http://schemas.openxmlformats.org/officeDocument/2006/relationships/worksheet"/><Relationship Id="rId191" Target="worksheets/sheet191.xml" Type="http://schemas.openxmlformats.org/officeDocument/2006/relationships/worksheet"/><Relationship Id="rId192" Target="worksheets/sheet192.xml" Type="http://schemas.openxmlformats.org/officeDocument/2006/relationships/worksheet"/><Relationship Id="rId193" Target="worksheets/sheet193.xml" Type="http://schemas.openxmlformats.org/officeDocument/2006/relationships/worksheet"/><Relationship Id="rId194" Target="worksheets/sheet194.xml" Type="http://schemas.openxmlformats.org/officeDocument/2006/relationships/worksheet"/><Relationship Id="rId195" Target="worksheets/sheet195.xml" Type="http://schemas.openxmlformats.org/officeDocument/2006/relationships/worksheet"/><Relationship Id="rId196" Target="worksheets/sheet196.xml" Type="http://schemas.openxmlformats.org/officeDocument/2006/relationships/worksheet"/><Relationship Id="rId197" Target="worksheets/sheet197.xml" Type="http://schemas.openxmlformats.org/officeDocument/2006/relationships/worksheet"/><Relationship Id="rId198" Target="worksheets/sheet198.xml" Type="http://schemas.openxmlformats.org/officeDocument/2006/relationships/worksheet"/><Relationship Id="rId199" Target="worksheets/sheet19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00" Target="theme/theme1.xml" Type="http://schemas.openxmlformats.org/officeDocument/2006/relationships/theme"/><Relationship Id="rId201" Target="styles.xml" Type="http://schemas.openxmlformats.org/officeDocument/2006/relationships/styles"/><Relationship Id="rId202" Target="sharedStrings.xml" Type="http://schemas.openxmlformats.org/officeDocument/2006/relationships/sharedStrings"/><Relationship Id="rId203" Target="calcChain.xml" Type="http://schemas.openxmlformats.org/officeDocument/2006/relationships/calcChain"/><Relationship Id="rId204" Target="../customXml/item1.xml" Type="http://schemas.openxmlformats.org/officeDocument/2006/relationships/customXml"/><Relationship Id="rId205" Target="../customXml/item2.xml" Type="http://schemas.openxmlformats.org/officeDocument/2006/relationships/customXml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worksheets/sheet67.xml" Type="http://schemas.openxmlformats.org/officeDocument/2006/relationships/worksheet"/><Relationship Id="rId68" Target="worksheets/sheet68.xml" Type="http://schemas.openxmlformats.org/officeDocument/2006/relationships/worksheet"/><Relationship Id="rId69" Target="worksheets/sheet69.xml" Type="http://schemas.openxmlformats.org/officeDocument/2006/relationships/worksheet"/><Relationship Id="rId7" Target="worksheets/sheet7.xml" Type="http://schemas.openxmlformats.org/officeDocument/2006/relationships/worksheet"/><Relationship Id="rId70" Target="worksheets/sheet70.xml" Type="http://schemas.openxmlformats.org/officeDocument/2006/relationships/worksheet"/><Relationship Id="rId71" Target="worksheets/sheet71.xml" Type="http://schemas.openxmlformats.org/officeDocument/2006/relationships/worksheet"/><Relationship Id="rId72" Target="worksheets/sheet72.xml" Type="http://schemas.openxmlformats.org/officeDocument/2006/relationships/worksheet"/><Relationship Id="rId73" Target="worksheets/sheet73.xml" Type="http://schemas.openxmlformats.org/officeDocument/2006/relationships/worksheet"/><Relationship Id="rId74" Target="worksheets/sheet74.xml" Type="http://schemas.openxmlformats.org/officeDocument/2006/relationships/worksheet"/><Relationship Id="rId75" Target="worksheets/sheet75.xml" Type="http://schemas.openxmlformats.org/officeDocument/2006/relationships/worksheet"/><Relationship Id="rId76" Target="worksheets/sheet76.xml" Type="http://schemas.openxmlformats.org/officeDocument/2006/relationships/worksheet"/><Relationship Id="rId77" Target="worksheets/sheet77.xml" Type="http://schemas.openxmlformats.org/officeDocument/2006/relationships/worksheet"/><Relationship Id="rId78" Target="worksheets/sheet78.xml" Type="http://schemas.openxmlformats.org/officeDocument/2006/relationships/worksheet"/><Relationship Id="rId79" Target="worksheets/sheet79.xml" Type="http://schemas.openxmlformats.org/officeDocument/2006/relationships/worksheet"/><Relationship Id="rId8" Target="worksheets/sheet8.xml" Type="http://schemas.openxmlformats.org/officeDocument/2006/relationships/worksheet"/><Relationship Id="rId80" Target="worksheets/sheet80.xml" Type="http://schemas.openxmlformats.org/officeDocument/2006/relationships/worksheet"/><Relationship Id="rId81" Target="worksheets/sheet81.xml" Type="http://schemas.openxmlformats.org/officeDocument/2006/relationships/worksheet"/><Relationship Id="rId82" Target="worksheets/sheet82.xml" Type="http://schemas.openxmlformats.org/officeDocument/2006/relationships/worksheet"/><Relationship Id="rId83" Target="worksheets/sheet83.xml" Type="http://schemas.openxmlformats.org/officeDocument/2006/relationships/worksheet"/><Relationship Id="rId84" Target="worksheets/sheet84.xml" Type="http://schemas.openxmlformats.org/officeDocument/2006/relationships/worksheet"/><Relationship Id="rId85" Target="worksheets/sheet85.xml" Type="http://schemas.openxmlformats.org/officeDocument/2006/relationships/worksheet"/><Relationship Id="rId86" Target="worksheets/sheet86.xml" Type="http://schemas.openxmlformats.org/officeDocument/2006/relationships/worksheet"/><Relationship Id="rId87" Target="worksheets/sheet87.xml" Type="http://schemas.openxmlformats.org/officeDocument/2006/relationships/worksheet"/><Relationship Id="rId88" Target="worksheets/sheet88.xml" Type="http://schemas.openxmlformats.org/officeDocument/2006/relationships/worksheet"/><Relationship Id="rId89" Target="worksheets/sheet89.xml" Type="http://schemas.openxmlformats.org/officeDocument/2006/relationships/worksheet"/><Relationship Id="rId9" Target="worksheets/sheet9.xml" Type="http://schemas.openxmlformats.org/officeDocument/2006/relationships/worksheet"/><Relationship Id="rId90" Target="worksheets/sheet90.xml" Type="http://schemas.openxmlformats.org/officeDocument/2006/relationships/worksheet"/><Relationship Id="rId91" Target="worksheets/sheet91.xml" Type="http://schemas.openxmlformats.org/officeDocument/2006/relationships/worksheet"/><Relationship Id="rId92" Target="worksheets/sheet92.xml" Type="http://schemas.openxmlformats.org/officeDocument/2006/relationships/worksheet"/><Relationship Id="rId93" Target="worksheets/sheet93.xml" Type="http://schemas.openxmlformats.org/officeDocument/2006/relationships/worksheet"/><Relationship Id="rId94" Target="worksheets/sheet94.xml" Type="http://schemas.openxmlformats.org/officeDocument/2006/relationships/worksheet"/><Relationship Id="rId95" Target="worksheets/sheet95.xml" Type="http://schemas.openxmlformats.org/officeDocument/2006/relationships/worksheet"/><Relationship Id="rId96" Target="worksheets/sheet96.xml" Type="http://schemas.openxmlformats.org/officeDocument/2006/relationships/worksheet"/><Relationship Id="rId97" Target="worksheets/sheet97.xml" Type="http://schemas.openxmlformats.org/officeDocument/2006/relationships/worksheet"/><Relationship Id="rId98" Target="worksheets/sheet98.xml" Type="http://schemas.openxmlformats.org/officeDocument/2006/relationships/worksheet"/><Relationship Id="rId99" Target="worksheets/sheet9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0.xml.rels><?xml version="1.0" encoding="UTF-8" standalone="no"?><Relationships xmlns="http://schemas.openxmlformats.org/package/2006/relationships"><Relationship Id="rId1" Target="../printerSettings/printerSettings22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24.xml.rels><?xml version="1.0" encoding="UTF-8" standalone="no"?><Relationships xmlns="http://schemas.openxmlformats.org/package/2006/relationships"><Relationship Id="rId1" Target="../printerSettings/printerSettings23.bin" Type="http://schemas.openxmlformats.org/officeDocument/2006/relationships/printerSettings"/></Relationships>
</file>

<file path=xl/worksheets/_rels/sheet138.xml.rels><?xml version="1.0" encoding="UTF-8" standalone="no"?><Relationships xmlns="http://schemas.openxmlformats.org/package/2006/relationships"><Relationship Id="rId1" Target="../printerSettings/printerSettings24.bin" Type="http://schemas.openxmlformats.org/officeDocument/2006/relationships/printerSettings"/></Relationships>
</file>

<file path=xl/worksheets/_rels/sheet139.xml.rels><?xml version="1.0" encoding="UTF-8" standalone="no"?><Relationships xmlns="http://schemas.openxmlformats.org/package/2006/relationships"><Relationship Id="rId1" Target="../printerSettings/printerSettings25.bin" Type="http://schemas.openxmlformats.org/officeDocument/2006/relationships/printerSettings"/></Relationships>
</file>

<file path=xl/worksheets/_rels/sheet140.xml.rels><?xml version="1.0" encoding="UTF-8" standalone="no"?><Relationships xmlns="http://schemas.openxmlformats.org/package/2006/relationships"><Relationship Id="rId1" Target="../printerSettings/printerSettings26.bin" Type="http://schemas.openxmlformats.org/officeDocument/2006/relationships/printerSettings"/></Relationships>
</file>

<file path=xl/worksheets/_rels/sheet141.xml.rels><?xml version="1.0" encoding="UTF-8" standalone="no"?><Relationships xmlns="http://schemas.openxmlformats.org/package/2006/relationships"><Relationship Id="rId1" Target="../printerSettings/printerSettings27.bin" Type="http://schemas.openxmlformats.org/officeDocument/2006/relationships/printerSettings"/></Relationships>
</file>

<file path=xl/worksheets/_rels/sheet142.xml.rels><?xml version="1.0" encoding="UTF-8" standalone="no"?><Relationships xmlns="http://schemas.openxmlformats.org/package/2006/relationships"><Relationship Id="rId1" Target="../printerSettings/printerSettings28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72.xml.rels><?xml version="1.0" encoding="UTF-8" standalone="no"?><Relationships xmlns="http://schemas.openxmlformats.org/package/2006/relationships"><Relationship Id="rId1" Target="../printerSettings/printerSettings29.bin" Type="http://schemas.openxmlformats.org/officeDocument/2006/relationships/printerSettings"/></Relationships>
</file>

<file path=xl/worksheets/_rels/sheet173.xml.rels><?xml version="1.0" encoding="UTF-8" standalone="no"?><Relationships xmlns="http://schemas.openxmlformats.org/package/2006/relationships"><Relationship Id="rId1" Target="../printerSettings/printerSettings30.bin" Type="http://schemas.openxmlformats.org/officeDocument/2006/relationships/printerSettings"/></Relationships>
</file>

<file path=xl/worksheets/_rels/sheet174.xml.rels><?xml version="1.0" encoding="UTF-8" standalone="no"?><Relationships xmlns="http://schemas.openxmlformats.org/package/2006/relationships"><Relationship Id="rId1" Target="../printerSettings/printerSettings31.bin" Type="http://schemas.openxmlformats.org/officeDocument/2006/relationships/printerSettings"/></Relationships>
</file>

<file path=xl/worksheets/_rels/sheet175.xml.rels><?xml version="1.0" encoding="UTF-8" standalone="no"?><Relationships xmlns="http://schemas.openxmlformats.org/package/2006/relationships"><Relationship Id="rId1" Target="../printerSettings/printerSettings32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87.xml.rels><?xml version="1.0" encoding="UTF-8" standalone="no"?><Relationships xmlns="http://schemas.openxmlformats.org/package/2006/relationships"><Relationship Id="rId1" Target="../printerSettings/printerSettings33.bin" Type="http://schemas.openxmlformats.org/officeDocument/2006/relationships/printerSettings"/></Relationships>
</file>

<file path=xl/worksheets/_rels/sheet188.xml.rels><?xml version="1.0" encoding="UTF-8" standalone="no"?><Relationships xmlns="http://schemas.openxmlformats.org/package/2006/relationships"><Relationship Id="rId1" Target="../printerSettings/printerSettings34.bin" Type="http://schemas.openxmlformats.org/officeDocument/2006/relationships/printerSettings"/></Relationships>
</file>

<file path=xl/worksheets/_rels/sheet189.xml.rels><?xml version="1.0" encoding="UTF-8" standalone="no"?><Relationships xmlns="http://schemas.openxmlformats.org/package/2006/relationships"><Relationship Id="rId1" Target="../printerSettings/printerSettings35.bin" Type="http://schemas.openxmlformats.org/officeDocument/2006/relationships/printerSettings"/></Relationships>
</file>

<file path=xl/worksheets/_rels/sheet190.xml.rels><?xml version="1.0" encoding="UTF-8" standalone="no"?><Relationships xmlns="http://schemas.openxmlformats.org/package/2006/relationships"><Relationship Id="rId1" Target="../printerSettings/printerSettings3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5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74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75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76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77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78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79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86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87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88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89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0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97.xml.rels><?xml version="1.0" encoding="UTF-8" standalone="no"?><Relationships xmlns="http://schemas.openxmlformats.org/package/2006/relationships"><Relationship Id="rId1" Target="../printerSettings/printerSettings19.bin" Type="http://schemas.openxmlformats.org/officeDocument/2006/relationships/printerSettings"/></Relationships>
</file>

<file path=xl/worksheets/_rels/sheet98.xml.rels><?xml version="1.0" encoding="UTF-8" standalone="no"?><Relationships xmlns="http://schemas.openxmlformats.org/package/2006/relationships"><Relationship Id="rId1" Target="../printerSettings/printerSettings20.bin" Type="http://schemas.openxmlformats.org/officeDocument/2006/relationships/printerSettings"/></Relationships>
</file>

<file path=xl/worksheets/_rels/sheet99.xml.rels><?xml version="1.0" encoding="UTF-8" standalone="no"?><Relationships xmlns="http://schemas.openxmlformats.org/package/2006/relationships"><Relationship Id="rId1" Target="../printerSettings/printerSettings2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H22"/>
  <sheetViews>
    <sheetView workbookViewId="0">
      <selection activeCell="B2" sqref="B2"/>
    </sheetView>
  </sheetViews>
  <sheetFormatPr defaultRowHeight="14.4" x14ac:dyDescent="0.3"/>
  <cols>
    <col min="1" max="1" customWidth="true" width="20.77734375" collapsed="true"/>
    <col min="2" max="2" customWidth="true" width="21.109375" collapsed="true"/>
    <col min="3" max="7" customWidth="true" width="30.77734375" collapsed="true"/>
  </cols>
  <sheetData>
    <row r="1" spans="1:7" x14ac:dyDescent="0.3">
      <c r="A1" s="288" t="s">
        <v>32</v>
      </c>
      <c r="B1" s="289" t="s">
        <v>182</v>
      </c>
      <c r="C1" s="290" t="s">
        <v>185</v>
      </c>
      <c r="D1" s="290" t="s">
        <v>186</v>
      </c>
      <c r="E1" s="290" t="s">
        <v>187</v>
      </c>
      <c r="F1" s="290" t="s">
        <v>188</v>
      </c>
      <c r="G1" s="291" t="s">
        <v>189</v>
      </c>
    </row>
    <row r="2" spans="1:7" x14ac:dyDescent="0.3">
      <c r="A2" s="292" t="s">
        <v>601</v>
      </c>
      <c r="B2" s="263" t="s">
        <v>602</v>
      </c>
      <c r="C2" s="199" t="s">
        <v>94</v>
      </c>
      <c r="D2" s="199" t="s">
        <v>95</v>
      </c>
      <c r="E2" s="199" t="s">
        <v>96</v>
      </c>
      <c r="F2" s="199" t="s">
        <v>97</v>
      </c>
      <c r="G2" s="293" t="s">
        <v>33</v>
      </c>
    </row>
    <row r="3" spans="1:7" x14ac:dyDescent="0.3">
      <c r="A3" s="294"/>
      <c r="B3" s="287" t="s">
        <v>183</v>
      </c>
      <c r="C3" s="199" t="str">
        <f>B2&amp;C2&amp;"-"&amp;A2</f>
        <v>HB1-4</v>
      </c>
      <c r="D3" s="199" t="str">
        <f>B2&amp;D2&amp;"-"&amp;A2</f>
        <v>HB2-4</v>
      </c>
      <c r="E3" s="199" t="str">
        <f>B2&amp;E2&amp;"-"&amp;A2</f>
        <v>HB3-4</v>
      </c>
      <c r="F3" s="199" t="str">
        <f>B2&amp;F2&amp;"-"&amp;A2</f>
        <v>HS2-4</v>
      </c>
      <c r="G3" s="293" t="str">
        <f>B2&amp;G2&amp;"-"&amp;A2</f>
        <v>HS1-4</v>
      </c>
    </row>
    <row r="4" spans="1:7" x14ac:dyDescent="0.3">
      <c r="A4" s="294"/>
      <c r="B4" s="287" t="s">
        <v>184</v>
      </c>
      <c r="C4" s="199" t="str">
        <f>"PKTTAP-PKCUS-"&amp;C3</f>
        <v>PKTTAP-PKCUS-HB1-4</v>
      </c>
      <c r="D4" s="199" t="str">
        <f>"SGTTAP-PKTTAP-"&amp;D3</f>
        <v>SGTTAP-PKTTAP-HB2-4</v>
      </c>
      <c r="E4" s="199" t="str">
        <f>"MYPNA-PKTTAP-"&amp;E3</f>
        <v>MYPNA-PKTTAP-HB3-4</v>
      </c>
      <c r="F4" s="199" t="str">
        <f>"CNTWSUP-SGTTAP-"&amp;F3</f>
        <v>CNTWSUP-SGTTAP-HS2-4</v>
      </c>
      <c r="G4" s="293" t="str">
        <f>"MYELASUP-MYPNA-"&amp;G3</f>
        <v>MYELASUP-MYPNA-HS1-4</v>
      </c>
    </row>
    <row ht="15" r="5" spans="1:7" thickBot="1" x14ac:dyDescent="0.35">
      <c r="A5" s="295"/>
      <c r="B5" s="296" t="s">
        <v>206</v>
      </c>
      <c r="C5" s="297" t="str">
        <f>"CSS-"&amp;C3</f>
        <v>CSS-HB1-4</v>
      </c>
      <c r="D5" s="297" t="str">
        <f ref="D5:G5" si="0" t="shared">"CSS-"&amp;D3</f>
        <v>CSS-HB2-4</v>
      </c>
      <c r="E5" s="297" t="str">
        <f si="0" t="shared"/>
        <v>CSS-HB3-4</v>
      </c>
      <c r="F5" s="297" t="str">
        <f si="0" t="shared"/>
        <v>CSS-HS2-4</v>
      </c>
      <c r="G5" s="298" t="str">
        <f si="0" t="shared"/>
        <v>CSS-HS1-4</v>
      </c>
    </row>
    <row r="6" spans="1:7" x14ac:dyDescent="0.3">
      <c r="A6" s="3"/>
      <c r="B6" s="10"/>
      <c r="C6" s="2"/>
      <c r="D6" s="2"/>
      <c r="E6" s="2"/>
      <c r="F6" s="2"/>
      <c r="G6" s="2"/>
    </row>
    <row r="7" spans="1:7" x14ac:dyDescent="0.3">
      <c r="A7" s="11" t="s">
        <v>190</v>
      </c>
      <c r="B7" s="10"/>
      <c r="C7" s="2"/>
      <c r="F7" s="2"/>
      <c r="G7" s="2"/>
    </row>
    <row r="8" spans="1:7" x14ac:dyDescent="0.3">
      <c r="A8" s="11" t="s">
        <v>191</v>
      </c>
      <c r="B8" s="10"/>
      <c r="C8" s="2"/>
      <c r="F8" s="2"/>
      <c r="G8" s="2"/>
    </row>
    <row r="9" spans="1:7" x14ac:dyDescent="0.3">
      <c r="A9" s="11"/>
      <c r="B9" s="10"/>
      <c r="C9" s="2"/>
      <c r="F9" s="2"/>
      <c r="G9" s="2"/>
    </row>
    <row r="10" spans="1:7" x14ac:dyDescent="0.3">
      <c r="A10" s="16" t="s">
        <v>192</v>
      </c>
      <c r="B10" s="16" t="s">
        <v>193</v>
      </c>
      <c r="C10" s="16" t="s">
        <v>194</v>
      </c>
      <c r="D10" s="17" t="s">
        <v>207</v>
      </c>
      <c r="E10" s="2"/>
      <c r="F10" s="2"/>
      <c r="G10" s="2"/>
    </row>
    <row r="11" spans="1:7" x14ac:dyDescent="0.3">
      <c r="A11" s="13" t="s">
        <v>69</v>
      </c>
      <c r="B11" s="14" t="s">
        <v>88</v>
      </c>
      <c r="C11" s="12" t="s">
        <v>103</v>
      </c>
      <c r="D11" s="285" t="s">
        <v>109</v>
      </c>
      <c r="E11" s="285" t="s">
        <v>82</v>
      </c>
      <c r="F11" s="19" t="s">
        <v>83</v>
      </c>
      <c r="G11" s="18" t="s">
        <v>111</v>
      </c>
    </row>
    <row r="12" spans="1:7" x14ac:dyDescent="0.3">
      <c r="A12" s="13" t="s">
        <v>89</v>
      </c>
      <c r="B12" s="13" t="s">
        <v>82</v>
      </c>
      <c r="C12" s="12" t="s">
        <v>104</v>
      </c>
      <c r="D12" s="285"/>
      <c r="E12" s="285"/>
      <c r="F12" s="20" t="s">
        <v>197</v>
      </c>
      <c r="G12" s="20" t="s">
        <v>197</v>
      </c>
    </row>
    <row r="13" spans="1:7" x14ac:dyDescent="0.3">
      <c r="A13" s="13" t="s">
        <v>90</v>
      </c>
      <c r="B13" s="13" t="s">
        <v>83</v>
      </c>
      <c r="C13" s="12" t="s">
        <v>105</v>
      </c>
      <c r="D13" s="285"/>
      <c r="E13" s="285"/>
      <c r="F13" s="21" t="s">
        <v>84</v>
      </c>
      <c r="G13" s="22" t="s">
        <v>110</v>
      </c>
    </row>
    <row r="14" spans="1:7" x14ac:dyDescent="0.3">
      <c r="A14" s="13" t="s">
        <v>91</v>
      </c>
      <c r="B14" s="13" t="s">
        <v>84</v>
      </c>
      <c r="C14" s="12" t="s">
        <v>108</v>
      </c>
      <c r="D14" s="1"/>
      <c r="E14" s="1"/>
      <c r="F14" s="1"/>
      <c r="G14" s="1"/>
    </row>
    <row r="15" spans="1:7" x14ac:dyDescent="0.3">
      <c r="A15" s="13" t="s">
        <v>79</v>
      </c>
      <c r="B15" s="13" t="s">
        <v>92</v>
      </c>
      <c r="C15" s="12" t="s">
        <v>106</v>
      </c>
      <c r="D15" s="23" t="s">
        <v>208</v>
      </c>
      <c r="E15" s="2"/>
      <c r="F15" s="2"/>
      <c r="G15" s="2"/>
    </row>
    <row r="16" spans="1:7" x14ac:dyDescent="0.3">
      <c r="A16" s="13" t="s">
        <v>93</v>
      </c>
      <c r="B16" s="13" t="s">
        <v>195</v>
      </c>
      <c r="C16" s="12" t="s">
        <v>107</v>
      </c>
      <c r="D16" s="285" t="s">
        <v>109</v>
      </c>
      <c r="E16" s="285" t="s">
        <v>85</v>
      </c>
      <c r="F16" s="19" t="s">
        <v>86</v>
      </c>
      <c r="G16" s="18" t="s">
        <v>111</v>
      </c>
    </row>
    <row r="17" spans="1:7" x14ac:dyDescent="0.3">
      <c r="A17" s="13" t="s">
        <v>68</v>
      </c>
      <c r="B17" s="13" t="s">
        <v>85</v>
      </c>
      <c r="C17" s="12" t="s">
        <v>100</v>
      </c>
      <c r="D17" s="285"/>
      <c r="E17" s="285"/>
      <c r="F17" s="24" t="s">
        <v>196</v>
      </c>
      <c r="G17" s="24" t="s">
        <v>196</v>
      </c>
    </row>
    <row r="18" spans="1:7" x14ac:dyDescent="0.3">
      <c r="A18" s="13" t="s">
        <v>72</v>
      </c>
      <c r="B18" s="13" t="s">
        <v>86</v>
      </c>
      <c r="C18" s="12" t="s">
        <v>101</v>
      </c>
      <c r="D18" s="285"/>
      <c r="E18" s="285"/>
      <c r="F18" s="21" t="s">
        <v>87</v>
      </c>
      <c r="G18" s="22" t="s">
        <v>110</v>
      </c>
    </row>
    <row r="19" spans="1:7" x14ac:dyDescent="0.3">
      <c r="A19" s="13" t="s">
        <v>64</v>
      </c>
      <c r="B19" s="13" t="s">
        <v>87</v>
      </c>
      <c r="C19" s="12" t="s">
        <v>102</v>
      </c>
      <c r="D19" s="12"/>
      <c r="E19" s="12"/>
      <c r="F19" s="12"/>
      <c r="G19" s="12"/>
    </row>
    <row r="20" spans="1:7" x14ac:dyDescent="0.3">
      <c r="E20" s="15"/>
      <c r="F20" s="15"/>
      <c r="G20" s="15"/>
    </row>
    <row r="21" spans="1:7" x14ac:dyDescent="0.3">
      <c r="F21" s="15"/>
    </row>
    <row r="22" spans="1:7" x14ac:dyDescent="0.3">
      <c r="F22" s="15"/>
    </row>
  </sheetData>
  <mergeCells count="4">
    <mergeCell ref="D16:D18"/>
    <mergeCell ref="E16:E18"/>
    <mergeCell ref="E11:E13"/>
    <mergeCell ref="D11:D13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sheetPr codeName="Sheet10"/>
  <dimension ref="A1:X2"/>
  <sheetViews>
    <sheetView workbookViewId="0" zoomScale="90" zoomScaleNormal="90">
      <selection activeCell="Q2" sqref="Q2"/>
    </sheetView>
  </sheetViews>
  <sheetFormatPr defaultRowHeight="14.4" x14ac:dyDescent="0.3"/>
  <cols>
    <col min="1" max="1" bestFit="true" customWidth="true" width="3.44140625" collapsed="true"/>
    <col min="2" max="2" bestFit="true" customWidth="true" width="21.88671875" collapsed="true"/>
    <col min="3" max="3" bestFit="true" customWidth="true" width="21.0" collapsed="true"/>
    <col min="4" max="4" bestFit="true" customWidth="true" width="10.0" collapsed="true"/>
    <col min="5" max="5" bestFit="true" customWidth="true" width="17.109375" collapsed="true"/>
    <col min="6" max="6" bestFit="true" customWidth="true" width="18.33203125" collapsed="true"/>
    <col min="7" max="7" bestFit="true" customWidth="true" width="17.109375" collapsed="true"/>
    <col min="8" max="8" bestFit="true" customWidth="true" width="22.6640625" collapsed="true"/>
    <col min="9" max="9" bestFit="true" customWidth="true" width="14.109375" collapsed="true"/>
    <col min="10" max="10" bestFit="true" customWidth="true" width="11.0" collapsed="true"/>
    <col min="11" max="11" bestFit="true" customWidth="true" width="5.21875" collapsed="true"/>
    <col min="12" max="12" bestFit="true" customWidth="true" width="8.5546875" collapsed="true"/>
    <col min="13" max="13" bestFit="true" customWidth="true" width="29.6640625" collapsed="true"/>
    <col min="14" max="14" bestFit="true" customWidth="true" width="8.5546875" collapsed="true"/>
    <col min="15" max="15" bestFit="true" customWidth="true" width="11.109375" collapsed="true"/>
    <col min="16" max="16" bestFit="true" customWidth="true" width="10.88671875" collapsed="true"/>
    <col min="17" max="17" bestFit="true" customWidth="true" width="26.21875" collapsed="true"/>
    <col min="18" max="18" bestFit="true" customWidth="true" width="11.77734375" collapsed="true"/>
    <col min="19" max="19" bestFit="true" customWidth="true" width="17.33203125" collapsed="true"/>
    <col min="20" max="20" bestFit="true" customWidth="true" width="17.77734375" collapsed="true"/>
    <col min="21" max="21" bestFit="true" customWidth="true" width="11.0" collapsed="true"/>
    <col min="22" max="22" bestFit="true" customWidth="true" width="22.44140625" collapsed="true"/>
    <col min="23" max="23" bestFit="true" customWidth="true" width="16.0" collapsed="true"/>
  </cols>
  <sheetData>
    <row ht="15" r="1" spans="1:23" thickBot="1" x14ac:dyDescent="0.35">
      <c r="A1" s="57" t="s">
        <v>0</v>
      </c>
      <c r="B1" s="256" t="s">
        <v>31</v>
      </c>
      <c r="C1" s="252" t="s">
        <v>112</v>
      </c>
      <c r="D1" s="58" t="s">
        <v>164</v>
      </c>
      <c r="E1" s="252" t="s">
        <v>117</v>
      </c>
      <c r="F1" s="252" t="s">
        <v>118</v>
      </c>
      <c r="G1" s="252" t="s">
        <v>159</v>
      </c>
      <c r="H1" s="58" t="s">
        <v>151</v>
      </c>
      <c r="I1" s="58" t="s">
        <v>152</v>
      </c>
      <c r="J1" s="58" t="s">
        <v>153</v>
      </c>
      <c r="K1" s="58" t="s">
        <v>154</v>
      </c>
      <c r="L1" s="58" t="s">
        <v>155</v>
      </c>
      <c r="M1" s="252" t="s">
        <v>119</v>
      </c>
      <c r="N1" s="58" t="s">
        <v>120</v>
      </c>
      <c r="O1" s="58" t="s">
        <v>121</v>
      </c>
      <c r="P1" s="58" t="s">
        <v>157</v>
      </c>
      <c r="Q1" s="252" t="s">
        <v>37</v>
      </c>
      <c r="R1" s="58" t="s">
        <v>123</v>
      </c>
      <c r="S1" s="58" t="s">
        <v>166</v>
      </c>
      <c r="T1" s="58" t="s">
        <v>167</v>
      </c>
      <c r="U1" s="58" t="s">
        <v>168</v>
      </c>
      <c r="V1" s="254" t="s">
        <v>124</v>
      </c>
      <c r="W1" s="257" t="s">
        <v>169</v>
      </c>
    </row>
    <row ht="15" r="2" spans="1:23" thickBot="1" x14ac:dyDescent="0.35">
      <c r="A2" s="60">
        <v>1</v>
      </c>
      <c r="B2" t="s">
        <v>640</v>
      </c>
      <c r="C2" s="61" t="str">
        <f>AutoIncrement!D4</f>
        <v>SGTTAP-PKTTAP-HB2-4</v>
      </c>
      <c r="D2" s="61" t="s">
        <v>68</v>
      </c>
      <c r="E2" s="61" t="str">
        <f>AutoIncrement!D3</f>
        <v>HB2-4</v>
      </c>
      <c r="F2" s="61" t="str">
        <f>"CD-"&amp;E2</f>
        <v>CD-HB2-4</v>
      </c>
      <c r="G2" s="61" t="str">
        <f>"Payment-"&amp;E2</f>
        <v>Payment-HB2-4</v>
      </c>
      <c r="H2" s="61" t="str">
        <f>I2</f>
        <v>By Invoice Date</v>
      </c>
      <c r="I2" s="61" t="s">
        <v>156</v>
      </c>
      <c r="J2" s="61">
        <v>0</v>
      </c>
      <c r="K2" s="61">
        <v>30</v>
      </c>
      <c r="L2" s="61">
        <v>0</v>
      </c>
      <c r="M2" s="61" t="str">
        <f>G2&amp;"(" &amp;H2&amp;")"</f>
        <v>Payment-HB2-4(By Invoice Date)</v>
      </c>
      <c r="N2" s="61" t="s">
        <v>162</v>
      </c>
      <c r="O2" s="61" t="s">
        <v>127</v>
      </c>
      <c r="P2" s="61" t="s">
        <v>72</v>
      </c>
      <c r="Q2" s="61" t="str">
        <f>'TC002.1'!A2&amp;"(" &amp; 'TC002.1'!A2 &amp; ")"</f>
        <v>SGDC2-PKDC7(SGDC2-PKDC7)</v>
      </c>
      <c r="R2" s="61" t="s">
        <v>165</v>
      </c>
      <c r="S2" s="61" t="s">
        <v>90</v>
      </c>
      <c r="T2" s="61" t="s">
        <v>89</v>
      </c>
      <c r="U2" s="61" t="s">
        <v>128</v>
      </c>
      <c r="V2" s="61" t="str">
        <f>'TC2-BU1 to Customer Contract'!X2</f>
        <v>CR-PK-CUS-POC-2311012</v>
      </c>
      <c r="W2" s="62" t="str">
        <f>"SP2toBU2-"&amp;E2</f>
        <v>SP2toBU2-HB2-4</v>
      </c>
    </row>
  </sheetData>
  <pageMargins bottom="0.75" footer="0.3" header="0.3" left="0.7" right="0.7" top="0.75"/>
</worksheet>
</file>

<file path=xl/worksheets/sheet10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sheetPr codeName="Sheet100"/>
  <dimension ref="A1:S4"/>
  <sheetViews>
    <sheetView topLeftCell="B1" workbookViewId="0">
      <selection activeCell="J35" sqref="J35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130</v>
      </c>
      <c r="B1" t="s">
        <v>364</v>
      </c>
      <c r="C1" t="s">
        <v>365</v>
      </c>
      <c r="D1" t="s">
        <v>339</v>
      </c>
      <c r="E1" t="s">
        <v>376</v>
      </c>
      <c r="F1" t="s">
        <v>12</v>
      </c>
      <c r="G1" t="s">
        <v>140</v>
      </c>
      <c r="H1" t="s">
        <v>367</v>
      </c>
      <c r="I1" t="s">
        <v>385</v>
      </c>
      <c r="J1" t="s">
        <v>143</v>
      </c>
      <c r="K1" t="s">
        <v>120</v>
      </c>
      <c r="L1" t="s">
        <v>248</v>
      </c>
      <c r="M1" t="s">
        <v>378</v>
      </c>
      <c r="N1" t="s">
        <v>379</v>
      </c>
      <c r="O1" t="s">
        <v>380</v>
      </c>
      <c r="P1" t="s">
        <v>381</v>
      </c>
      <c r="Q1" t="s">
        <v>382</v>
      </c>
      <c r="R1" t="s">
        <v>383</v>
      </c>
    </row>
    <row r="2" spans="1:18" x14ac:dyDescent="0.3">
      <c r="A2" t="str">
        <f>'TC2-Contract Parts Info'!B4</f>
        <v>s10H3</v>
      </c>
      <c r="B2" t="str">
        <f>'TC001-Req to Parts Master'!B4</f>
        <v>PK-CUS-s1-0H3</v>
      </c>
      <c r="C2" t="s">
        <v>23</v>
      </c>
      <c r="D2" t="str">
        <f>'TC47-Autogen OrderNo Spot'!B2</f>
        <v>sCB102-2311002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145</v>
      </c>
      <c r="L2" t="s">
        <v>377</v>
      </c>
      <c r="M2">
        <v>0</v>
      </c>
      <c r="N2">
        <v>0</v>
      </c>
      <c r="O2" t="s">
        <v>259</v>
      </c>
      <c r="P2">
        <v>660</v>
      </c>
      <c r="Q2" t="s">
        <v>259</v>
      </c>
      <c r="R2">
        <v>660</v>
      </c>
    </row>
    <row r="3" spans="1:18" x14ac:dyDescent="0.3">
      <c r="A3" t="str">
        <f>'TC2-Contract Parts Info'!B5</f>
        <v>s10H4</v>
      </c>
      <c r="B3" t="str">
        <f>'TC001-Req to Parts Master'!B5</f>
        <v>PK-CUS-s1-0H4</v>
      </c>
      <c r="C3" t="s">
        <v>25</v>
      </c>
      <c r="D3" t="str">
        <f>'TC47-Autogen OrderNo Spot'!B2</f>
        <v>sCB102-2311002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145</v>
      </c>
      <c r="L3" t="s">
        <v>377</v>
      </c>
      <c r="M3">
        <v>0</v>
      </c>
      <c r="N3">
        <v>660</v>
      </c>
      <c r="O3" t="s">
        <v>259</v>
      </c>
      <c r="P3">
        <v>0</v>
      </c>
      <c r="Q3" t="s">
        <v>259</v>
      </c>
      <c r="R3">
        <v>660</v>
      </c>
    </row>
    <row r="4" spans="1:18" x14ac:dyDescent="0.3">
      <c r="A4" t="str">
        <f>'TC2-Contract Parts Info'!B7</f>
        <v>s10H6</v>
      </c>
      <c r="B4" t="str">
        <f>'TC001-Req to Parts Master'!B7</f>
        <v>PK-CUS-s1-0H6</v>
      </c>
      <c r="C4" t="s">
        <v>34</v>
      </c>
      <c r="D4" t="str">
        <f>'TC47-Autogen OrderNo Spot'!B2</f>
        <v>sCB102-2311002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145</v>
      </c>
      <c r="L4" t="s">
        <v>377</v>
      </c>
      <c r="M4">
        <v>0</v>
      </c>
      <c r="N4">
        <v>600</v>
      </c>
      <c r="O4" t="s">
        <v>259</v>
      </c>
      <c r="P4">
        <v>60</v>
      </c>
      <c r="Q4" t="s">
        <v>259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10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sheetPr codeName="Sheet101"/>
  <dimension ref="A1:W3"/>
  <sheetViews>
    <sheetView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38" t="s">
        <v>342</v>
      </c>
      <c r="B1" s="2" t="s">
        <v>343</v>
      </c>
      <c r="C1" s="39" t="s">
        <v>344</v>
      </c>
      <c r="D1" s="39" t="s">
        <v>345</v>
      </c>
      <c r="E1" s="39" t="s">
        <v>346</v>
      </c>
      <c r="F1" s="39" t="s">
        <v>347</v>
      </c>
      <c r="G1" s="39" t="s">
        <v>348</v>
      </c>
      <c r="H1" s="39" t="s">
        <v>349</v>
      </c>
      <c r="I1" s="39" t="s">
        <v>350</v>
      </c>
      <c r="J1" s="39" t="s">
        <v>351</v>
      </c>
      <c r="K1" s="40" t="s">
        <v>352</v>
      </c>
      <c r="L1" s="39" t="s">
        <v>353</v>
      </c>
      <c r="M1" s="39" t="s">
        <v>354</v>
      </c>
      <c r="N1" s="39" t="s">
        <v>355</v>
      </c>
      <c r="O1" s="39" t="s">
        <v>356</v>
      </c>
      <c r="P1" s="39" t="s">
        <v>357</v>
      </c>
      <c r="Q1" s="39" t="s">
        <v>358</v>
      </c>
      <c r="R1" s="39" t="s">
        <v>359</v>
      </c>
      <c r="S1" s="39" t="s">
        <v>356</v>
      </c>
      <c r="T1" s="39" t="s">
        <v>357</v>
      </c>
      <c r="U1" s="39" t="s">
        <v>358</v>
      </c>
      <c r="V1" s="39" t="s">
        <v>359</v>
      </c>
    </row>
    <row r="2" spans="1:22" x14ac:dyDescent="0.3">
      <c r="A2" s="2" t="str">
        <f ca="1">'TC74-Sup1 Outbound Details'!E3</f>
        <v>SP1-HS2-4-2311001</v>
      </c>
      <c r="B2" s="6" t="str">
        <f>'TC74-Sup1 Outbound Details'!M3</f>
        <v>MY-ELA-C-230704001</v>
      </c>
      <c r="C2" s="39" t="s">
        <v>360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399</v>
      </c>
      <c r="J2" s="39" t="s">
        <v>399</v>
      </c>
      <c r="K2" s="39" t="s">
        <v>399</v>
      </c>
      <c r="L2" s="39" t="s">
        <v>399</v>
      </c>
      <c r="M2" s="39" t="s">
        <v>399</v>
      </c>
      <c r="N2" s="39" t="s">
        <v>399</v>
      </c>
      <c r="O2" s="39" t="s">
        <v>399</v>
      </c>
      <c r="P2" s="39" t="s">
        <v>399</v>
      </c>
      <c r="Q2" s="39" t="s">
        <v>399</v>
      </c>
      <c r="R2" s="39" t="s">
        <v>399</v>
      </c>
      <c r="S2" s="39" t="s">
        <v>361</v>
      </c>
      <c r="T2" s="39" t="s">
        <v>362</v>
      </c>
      <c r="U2" s="39" t="s">
        <v>362</v>
      </c>
      <c r="V2" s="39" t="s">
        <v>362</v>
      </c>
    </row>
    <row r="3" spans="1:22" x14ac:dyDescent="0.3">
      <c r="A3" s="2" t="str">
        <f ca="1">'TC74-Sup1 Outbound Details'!E5</f>
        <v>SP1-HS2-4-2311002</v>
      </c>
      <c r="B3" s="6" t="str">
        <f>'TC74-Sup1 Outbound Details'!M5</f>
        <v>MY-ELA-C-230704001</v>
      </c>
      <c r="C3" s="39" t="s">
        <v>360</v>
      </c>
      <c r="D3" s="39" t="s">
        <v>399</v>
      </c>
      <c r="E3" s="39" t="s">
        <v>399</v>
      </c>
      <c r="F3" s="39" t="s">
        <v>399</v>
      </c>
      <c r="G3" s="39" t="s">
        <v>399</v>
      </c>
      <c r="H3" s="39" t="s">
        <v>399</v>
      </c>
      <c r="I3" s="39" t="s">
        <v>399</v>
      </c>
      <c r="J3" s="39" t="s">
        <v>399</v>
      </c>
      <c r="K3" s="39" t="s">
        <v>399</v>
      </c>
      <c r="L3" s="39" t="s">
        <v>399</v>
      </c>
      <c r="M3" s="39" t="s">
        <v>399</v>
      </c>
      <c r="N3" s="39" t="s">
        <v>399</v>
      </c>
      <c r="O3" s="39" t="s">
        <v>399</v>
      </c>
      <c r="P3" s="39" t="s">
        <v>399</v>
      </c>
      <c r="Q3" s="39" t="s">
        <v>399</v>
      </c>
      <c r="R3" s="39" t="s">
        <v>399</v>
      </c>
      <c r="S3" s="39" t="s">
        <v>361</v>
      </c>
      <c r="T3" s="39" t="s">
        <v>362</v>
      </c>
      <c r="U3" s="39" t="s">
        <v>362</v>
      </c>
      <c r="V3" s="39" t="s">
        <v>362</v>
      </c>
    </row>
  </sheetData>
  <pageMargins bottom="0.75" footer="0.3" header="0.3" left="0.7" right="0.7" top="0.75"/>
</worksheet>
</file>

<file path=xl/worksheets/sheet10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sheetPr codeName="Sheet102"/>
  <dimension ref="A1:P2"/>
  <sheetViews>
    <sheetView workbookViewId="0">
      <selection activeCell="G2" sqref="G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38" t="s">
        <v>342</v>
      </c>
      <c r="B1" s="2" t="s">
        <v>343</v>
      </c>
      <c r="C1" s="39" t="s">
        <v>344</v>
      </c>
      <c r="D1" s="39" t="s">
        <v>407</v>
      </c>
      <c r="E1" s="39" t="s">
        <v>403</v>
      </c>
      <c r="F1" s="39" t="s">
        <v>408</v>
      </c>
      <c r="G1" s="39" t="s">
        <v>409</v>
      </c>
      <c r="H1" s="39" t="s">
        <v>405</v>
      </c>
      <c r="I1" s="39" t="s">
        <v>410</v>
      </c>
      <c r="J1" s="39" t="s">
        <v>411</v>
      </c>
      <c r="K1" s="39" t="s">
        <v>412</v>
      </c>
      <c r="L1" s="39" t="s">
        <v>413</v>
      </c>
      <c r="M1" s="39" t="s">
        <v>414</v>
      </c>
      <c r="N1" s="39" t="s">
        <v>415</v>
      </c>
      <c r="O1" s="39" t="s">
        <v>416</v>
      </c>
    </row>
    <row r="2" spans="1:15" x14ac:dyDescent="0.3">
      <c r="A2" s="2" t="str">
        <f ca="1">'TC74-Sup1 Outbound Details'!E2</f>
        <v>SP1-HS2-4-2311001</v>
      </c>
      <c r="B2" s="6" t="str">
        <f>'TC74-Sup1 Outbound Details'!M2</f>
        <v>CAIU9500009</v>
      </c>
      <c r="C2" s="39" t="s">
        <v>404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361</v>
      </c>
      <c r="J2" s="39" t="s">
        <v>362</v>
      </c>
      <c r="K2" s="39" t="s">
        <v>362</v>
      </c>
      <c r="L2" s="39" t="s">
        <v>362</v>
      </c>
      <c r="M2" s="39" t="s">
        <v>362</v>
      </c>
      <c r="N2" s="39" t="s">
        <v>362</v>
      </c>
      <c r="O2" s="39" t="s">
        <v>362</v>
      </c>
    </row>
  </sheetData>
  <pageMargins bottom="0.75" footer="0.3" header="0.3" left="0.7" right="0.7" top="0.75"/>
</worksheet>
</file>

<file path=xl/worksheets/sheet10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sheetPr codeName="Sheet103"/>
  <dimension ref="A1:P2"/>
  <sheetViews>
    <sheetView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38" t="s">
        <v>342</v>
      </c>
      <c r="B1" s="2" t="s">
        <v>343</v>
      </c>
      <c r="C1" s="39" t="s">
        <v>344</v>
      </c>
      <c r="D1" s="39" t="s">
        <v>417</v>
      </c>
      <c r="E1" s="39" t="s">
        <v>403</v>
      </c>
      <c r="F1" s="39" t="s">
        <v>408</v>
      </c>
      <c r="G1" s="39" t="s">
        <v>409</v>
      </c>
      <c r="H1" s="39" t="s">
        <v>405</v>
      </c>
      <c r="I1" s="39" t="s">
        <v>410</v>
      </c>
      <c r="J1" s="39" t="s">
        <v>411</v>
      </c>
      <c r="K1" s="39" t="s">
        <v>412</v>
      </c>
      <c r="L1" s="39" t="s">
        <v>413</v>
      </c>
      <c r="M1" s="39" t="s">
        <v>414</v>
      </c>
      <c r="N1" s="39" t="s">
        <v>415</v>
      </c>
      <c r="O1" s="39" t="s">
        <v>416</v>
      </c>
    </row>
    <row customHeight="1" ht="13.2" r="2" spans="1:15" x14ac:dyDescent="0.3">
      <c r="A2" s="2" t="str">
        <f ca="1">'TC74-Sup1 Outbound Details'!E4</f>
        <v>SP1-HS2-4-2311001</v>
      </c>
      <c r="B2" s="6" t="str">
        <f>'TC74-Sup1 Outbound Details'!M4</f>
        <v>TCLU4249350</v>
      </c>
      <c r="C2" s="39" t="s">
        <v>404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361</v>
      </c>
      <c r="J2" s="39" t="s">
        <v>362</v>
      </c>
      <c r="K2" s="39" t="s">
        <v>362</v>
      </c>
      <c r="L2" s="39" t="s">
        <v>362</v>
      </c>
      <c r="M2" s="39" t="s">
        <v>362</v>
      </c>
      <c r="N2" s="39" t="s">
        <v>362</v>
      </c>
      <c r="O2" s="39" t="s">
        <v>362</v>
      </c>
    </row>
  </sheetData>
  <pageMargins bottom="0.75" footer="0.3" header="0.3" left="0.7" right="0.7" top="0.75"/>
</worksheet>
</file>

<file path=xl/worksheets/sheet10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sheetPr codeName="Sheet104"/>
  <dimension ref="A1:AL4"/>
  <sheetViews>
    <sheetView topLeftCell="AB1" workbookViewId="0">
      <selection activeCell="G1" sqref="G1:V1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38" t="s">
        <v>342</v>
      </c>
      <c r="B1" s="2" t="s">
        <v>343</v>
      </c>
      <c r="C1" s="39" t="s">
        <v>344</v>
      </c>
      <c r="D1" s="39" t="s">
        <v>345</v>
      </c>
      <c r="E1" s="39" t="s">
        <v>346</v>
      </c>
      <c r="F1" s="39" t="s">
        <v>347</v>
      </c>
      <c r="G1" s="39" t="s">
        <v>348</v>
      </c>
      <c r="H1" s="39" t="s">
        <v>349</v>
      </c>
      <c r="I1" s="39" t="s">
        <v>350</v>
      </c>
      <c r="J1" s="39" t="s">
        <v>351</v>
      </c>
      <c r="K1" s="39" t="s">
        <v>352</v>
      </c>
      <c r="L1" s="39" t="s">
        <v>353</v>
      </c>
      <c r="M1" s="39" t="s">
        <v>354</v>
      </c>
      <c r="N1" s="39" t="s">
        <v>355</v>
      </c>
      <c r="O1" s="39" t="s">
        <v>418</v>
      </c>
      <c r="P1" s="39" t="s">
        <v>419</v>
      </c>
      <c r="Q1" s="39" t="s">
        <v>345</v>
      </c>
      <c r="R1" s="39" t="s">
        <v>346</v>
      </c>
      <c r="S1" s="39" t="s">
        <v>347</v>
      </c>
      <c r="T1" s="39" t="s">
        <v>348</v>
      </c>
      <c r="U1" s="39" t="s">
        <v>349</v>
      </c>
      <c r="V1" s="39" t="s">
        <v>350</v>
      </c>
      <c r="W1" s="39" t="s">
        <v>351</v>
      </c>
      <c r="X1" s="39" t="s">
        <v>352</v>
      </c>
      <c r="Y1" s="39" t="s">
        <v>353</v>
      </c>
      <c r="Z1" s="39" t="s">
        <v>354</v>
      </c>
      <c r="AA1" s="39" t="s">
        <v>355</v>
      </c>
      <c r="AB1" s="39" t="s">
        <v>420</v>
      </c>
      <c r="AC1" s="39" t="s">
        <v>421</v>
      </c>
      <c r="AD1" s="39" t="s">
        <v>356</v>
      </c>
      <c r="AE1" s="39" t="s">
        <v>357</v>
      </c>
      <c r="AF1" s="39" t="s">
        <v>358</v>
      </c>
      <c r="AG1" s="39" t="s">
        <v>359</v>
      </c>
      <c r="AH1" s="2" t="s">
        <v>356</v>
      </c>
      <c r="AI1" s="2" t="s">
        <v>357</v>
      </c>
      <c r="AJ1" s="2" t="s">
        <v>358</v>
      </c>
      <c r="AK1" s="2" t="s">
        <v>359</v>
      </c>
    </row>
    <row r="2" spans="1:37" x14ac:dyDescent="0.3">
      <c r="A2" s="2" t="str">
        <f ca="1">'TC111-DC3 Outbound Details'!E3</f>
        <v>DC3-HS2-4-2311001</v>
      </c>
      <c r="B2" s="2" t="str">
        <f>'TC111-DC3 Outbound Details'!M3</f>
        <v>CAIU9492794</v>
      </c>
      <c r="C2" s="39" t="s">
        <v>360</v>
      </c>
      <c r="D2" s="39" t="s">
        <v>361</v>
      </c>
      <c r="E2" s="39" t="s">
        <v>362</v>
      </c>
      <c r="F2" s="39" t="s">
        <v>362</v>
      </c>
      <c r="G2" s="39" t="s">
        <v>362</v>
      </c>
      <c r="H2" s="39" t="s">
        <v>362</v>
      </c>
      <c r="I2" s="39" t="s">
        <v>362</v>
      </c>
      <c r="J2" s="39" t="s">
        <v>362</v>
      </c>
      <c r="K2" s="39" t="s">
        <v>362</v>
      </c>
      <c r="L2" s="39" t="s">
        <v>362</v>
      </c>
      <c r="M2" s="39" t="s">
        <v>362</v>
      </c>
      <c r="N2" s="39" t="s">
        <v>362</v>
      </c>
      <c r="O2" s="39" t="s">
        <v>362</v>
      </c>
      <c r="P2" s="39" t="s">
        <v>362</v>
      </c>
      <c r="Q2" s="39" t="s">
        <v>362</v>
      </c>
      <c r="R2" s="39" t="s">
        <v>362</v>
      </c>
      <c r="S2" s="39" t="s">
        <v>362</v>
      </c>
      <c r="T2" s="39" t="s">
        <v>362</v>
      </c>
      <c r="U2" s="39" t="s">
        <v>362</v>
      </c>
      <c r="V2" s="39" t="s">
        <v>362</v>
      </c>
      <c r="W2" s="39" t="s">
        <v>362</v>
      </c>
      <c r="X2" s="39" t="s">
        <v>362</v>
      </c>
      <c r="Y2" s="39" t="s">
        <v>362</v>
      </c>
      <c r="Z2" s="39" t="s">
        <v>362</v>
      </c>
      <c r="AA2" s="39" t="s">
        <v>362</v>
      </c>
      <c r="AB2" s="39" t="s">
        <v>362</v>
      </c>
      <c r="AC2" s="39" t="s">
        <v>362</v>
      </c>
      <c r="AD2" s="39" t="s">
        <v>362</v>
      </c>
      <c r="AE2" s="39" t="s">
        <v>362</v>
      </c>
      <c r="AF2" s="39" t="s">
        <v>362</v>
      </c>
      <c r="AG2" s="39" t="s">
        <v>362</v>
      </c>
      <c r="AH2" s="39" t="s">
        <v>362</v>
      </c>
      <c r="AI2" s="39" t="s">
        <v>362</v>
      </c>
      <c r="AJ2" s="39" t="s">
        <v>362</v>
      </c>
      <c r="AK2" s="39" t="s">
        <v>362</v>
      </c>
    </row>
    <row r="3" spans="1:37" x14ac:dyDescent="0.3">
      <c r="B3" s="2" t="str">
        <f>'TC111-DC3 Outbound Details'!M5</f>
        <v>CAIU9492794</v>
      </c>
      <c r="C3" s="39" t="s">
        <v>360</v>
      </c>
      <c r="D3" s="39" t="s">
        <v>361</v>
      </c>
      <c r="E3" s="39" t="s">
        <v>362</v>
      </c>
      <c r="F3" s="39" t="s">
        <v>362</v>
      </c>
      <c r="G3" s="39" t="s">
        <v>362</v>
      </c>
      <c r="H3" s="39" t="s">
        <v>362</v>
      </c>
      <c r="I3" s="39" t="s">
        <v>362</v>
      </c>
      <c r="J3" s="39" t="s">
        <v>362</v>
      </c>
      <c r="K3" s="39" t="s">
        <v>362</v>
      </c>
      <c r="L3" s="39" t="s">
        <v>362</v>
      </c>
      <c r="M3" s="39" t="s">
        <v>362</v>
      </c>
      <c r="N3" s="39" t="s">
        <v>362</v>
      </c>
      <c r="O3" s="39" t="s">
        <v>362</v>
      </c>
      <c r="P3" s="39" t="s">
        <v>362</v>
      </c>
      <c r="Q3" s="39" t="s">
        <v>362</v>
      </c>
      <c r="R3" s="39" t="s">
        <v>362</v>
      </c>
      <c r="S3" s="39" t="s">
        <v>362</v>
      </c>
      <c r="T3" s="39" t="s">
        <v>362</v>
      </c>
      <c r="U3" s="39" t="s">
        <v>362</v>
      </c>
      <c r="V3" s="39" t="s">
        <v>362</v>
      </c>
      <c r="W3" s="39" t="s">
        <v>362</v>
      </c>
      <c r="X3" s="39" t="s">
        <v>362</v>
      </c>
      <c r="Y3" s="39" t="s">
        <v>362</v>
      </c>
      <c r="Z3" s="39" t="s">
        <v>362</v>
      </c>
      <c r="AA3" s="39" t="s">
        <v>362</v>
      </c>
      <c r="AB3" s="39" t="s">
        <v>362</v>
      </c>
      <c r="AC3" s="39" t="s">
        <v>362</v>
      </c>
      <c r="AD3" s="39" t="s">
        <v>362</v>
      </c>
      <c r="AE3" s="39" t="s">
        <v>362</v>
      </c>
      <c r="AF3" s="39" t="s">
        <v>362</v>
      </c>
      <c r="AG3" s="39" t="s">
        <v>362</v>
      </c>
      <c r="AH3" s="39" t="s">
        <v>362</v>
      </c>
      <c r="AI3" s="39" t="s">
        <v>362</v>
      </c>
      <c r="AJ3" s="39" t="s">
        <v>362</v>
      </c>
      <c r="AK3" s="39" t="s">
        <v>362</v>
      </c>
    </row>
    <row r="4" spans="1:37" x14ac:dyDescent="0.3">
      <c r="A4" s="2" t="str">
        <f ca="1">'TC111-DC3 Outbound Details'!E2</f>
        <v>DC3-HS2-4-2311001</v>
      </c>
      <c r="B4" s="2" t="str">
        <f>'TC111-DC3 Outbound Details'!M2</f>
        <v>CAIU9500009</v>
      </c>
      <c r="C4" s="39" t="s">
        <v>404</v>
      </c>
      <c r="D4" s="39" t="s">
        <v>361</v>
      </c>
      <c r="E4" s="39" t="s">
        <v>362</v>
      </c>
      <c r="F4" s="39" t="s">
        <v>362</v>
      </c>
      <c r="G4" s="39" t="s">
        <v>362</v>
      </c>
      <c r="H4" s="39" t="s">
        <v>362</v>
      </c>
      <c r="I4" s="39" t="s">
        <v>362</v>
      </c>
      <c r="J4" s="39" t="s">
        <v>362</v>
      </c>
      <c r="K4" s="39" t="s">
        <v>362</v>
      </c>
      <c r="L4" s="39" t="s">
        <v>362</v>
      </c>
      <c r="M4" s="39" t="s">
        <v>362</v>
      </c>
      <c r="N4" s="39" t="s">
        <v>362</v>
      </c>
      <c r="O4" s="39" t="s">
        <v>362</v>
      </c>
      <c r="P4" s="39" t="s">
        <v>362</v>
      </c>
      <c r="Q4" s="39" t="s">
        <v>362</v>
      </c>
      <c r="R4" s="39" t="s">
        <v>362</v>
      </c>
      <c r="S4" s="39" t="s">
        <v>362</v>
      </c>
      <c r="T4" s="39" t="s">
        <v>362</v>
      </c>
      <c r="U4" s="39" t="s">
        <v>362</v>
      </c>
      <c r="V4" s="39" t="s">
        <v>362</v>
      </c>
      <c r="W4" s="39" t="s">
        <v>362</v>
      </c>
      <c r="X4" s="39" t="s">
        <v>362</v>
      </c>
      <c r="Y4" s="39" t="s">
        <v>362</v>
      </c>
      <c r="Z4" s="39" t="s">
        <v>362</v>
      </c>
      <c r="AA4" s="39" t="s">
        <v>362</v>
      </c>
      <c r="AB4" s="39" t="s">
        <v>362</v>
      </c>
      <c r="AC4" s="39" t="s">
        <v>362</v>
      </c>
      <c r="AD4" s="39" t="s">
        <v>362</v>
      </c>
      <c r="AE4" s="39" t="s">
        <v>362</v>
      </c>
      <c r="AF4" s="39" t="s">
        <v>362</v>
      </c>
      <c r="AG4" s="39" t="s">
        <v>362</v>
      </c>
      <c r="AH4" s="39" t="s">
        <v>362</v>
      </c>
      <c r="AI4" s="39" t="s">
        <v>362</v>
      </c>
      <c r="AJ4" s="39" t="s">
        <v>362</v>
      </c>
      <c r="AK4" s="39" t="s">
        <v>362</v>
      </c>
    </row>
  </sheetData>
  <pageMargins bottom="0.75" footer="0.3" header="0.3" left="0.7" right="0.7" top="0.75"/>
</worksheet>
</file>

<file path=xl/worksheets/sheet10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sheetPr codeName="Sheet105"/>
  <dimension ref="A1:C4"/>
  <sheetViews>
    <sheetView workbookViewId="0">
      <selection activeCell="B38" sqref="B38"/>
    </sheetView>
  </sheetViews>
  <sheetFormatPr defaultRowHeight="14.4" x14ac:dyDescent="0.3"/>
  <cols>
    <col min="1" max="2" customWidth="true" width="25.77734375" collapsed="true"/>
  </cols>
  <sheetData>
    <row r="1" spans="1:2" x14ac:dyDescent="0.3">
      <c r="A1" t="s">
        <v>342</v>
      </c>
      <c r="B1" t="s">
        <v>343</v>
      </c>
    </row>
    <row r="2" spans="1:2" x14ac:dyDescent="0.3">
      <c r="B2" t="str">
        <f>'TC111-DC3 Outbound Details'!M5</f>
        <v>CAIU9492794</v>
      </c>
    </row>
    <row r="3" spans="1:2" x14ac:dyDescent="0.3">
      <c r="A3" t="str">
        <f ca="1">'TC111-DC3 Outbound Details'!E2</f>
        <v>DC3-HS2-4-2311001</v>
      </c>
      <c r="B3" t="str">
        <f>'TC111-DC3 Outbound Details'!M2</f>
        <v>CAIU9500009</v>
      </c>
    </row>
    <row r="4" spans="1:2" x14ac:dyDescent="0.3">
      <c r="A4" t="str">
        <f ca="1">'TC111-DC3 Outbound Details'!E4</f>
        <v>DC3-HS2-4-2311001</v>
      </c>
      <c r="B4" t="str">
        <f>'TC111-DC3 Outbound Details'!M4</f>
        <v>CAIU9492794</v>
      </c>
    </row>
  </sheetData>
  <pageMargins bottom="0.75" footer="0.3" header="0.3" left="0.7" right="0.7" top="0.75"/>
</worksheet>
</file>

<file path=xl/worksheets/sheet10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sheetPr codeName="Sheet106"/>
  <dimension ref="A1:J4"/>
  <sheetViews>
    <sheetView workbookViewId="0">
      <selection activeCell="A3" sqref="A3:XFD3"/>
    </sheetView>
  </sheetViews>
  <sheetFormatPr defaultRowHeight="14.4" x14ac:dyDescent="0.3"/>
  <cols>
    <col min="1" max="2" customWidth="true" width="25.77734375" collapsed="true"/>
    <col min="3" max="8" customWidth="true" width="15.77734375" collapsed="true"/>
    <col min="9" max="9" customWidth="true" width="44.5546875" collapsed="true"/>
  </cols>
  <sheetData>
    <row r="1" spans="1:9" x14ac:dyDescent="0.3">
      <c r="A1" t="s">
        <v>342</v>
      </c>
      <c r="B1" t="s">
        <v>343</v>
      </c>
      <c r="C1" t="s">
        <v>386</v>
      </c>
      <c r="D1" t="s">
        <v>387</v>
      </c>
      <c r="E1" t="s">
        <v>398</v>
      </c>
      <c r="F1" t="s">
        <v>388</v>
      </c>
      <c r="G1" t="s">
        <v>389</v>
      </c>
      <c r="H1" t="s">
        <v>397</v>
      </c>
      <c r="I1" t="s">
        <v>390</v>
      </c>
    </row>
    <row r="2" spans="1:9" x14ac:dyDescent="0.3">
      <c r="B2" t="str">
        <f>'TC111-DC3 Outbound Details'!M5</f>
        <v>CAIU9492794</v>
      </c>
      <c r="C2" t="str">
        <f ca="1">TEXT(DATE(YEAR(TODAY()), MONTH(TODAY()), DAY(TODAY()+10)), "dd MMM yyyy")</f>
        <v>24 Nov 2023</v>
      </c>
      <c r="D2" t="str">
        <f ca="1">TEXT(DATE(YEAR(TODAY()), MONTH(TODAY()), DAY(TODAY()+20)), "dd MMM yyyy")</f>
        <v>04 Nov 2023</v>
      </c>
      <c r="E2" t="s">
        <v>391</v>
      </c>
      <c r="F2" t="str">
        <f ca="1">TEXT(DATE(YEAR(TODAY()), MONTH(TODAY()), DAY(TODAY()+30)), "dd MMM yyyy")</f>
        <v>14 Nov 2023</v>
      </c>
      <c r="G2" t="s">
        <v>392</v>
      </c>
      <c r="H2" t="s">
        <v>393</v>
      </c>
      <c r="I2" t="s">
        <v>351</v>
      </c>
    </row>
    <row r="3" spans="1:9" x14ac:dyDescent="0.3">
      <c r="A3" t="str">
        <f ca="1">'TC111-DC3 Outbound Details'!E2</f>
        <v>DC3-HS2-4-2311001</v>
      </c>
      <c r="B3" t="str">
        <f>'TC111-DC3 Outbound Details'!M2</f>
        <v>CAIU9500009</v>
      </c>
      <c r="C3" t="str">
        <f ca="1">TEXT(DATE(YEAR(TODAY()), MONTH(TODAY()), DAY(TODAY()+10)), "dd MMM yyyy")</f>
        <v>24 Nov 2023</v>
      </c>
      <c r="D3" t="str">
        <f ca="1">TEXT(DATE(YEAR(TODAY()), MONTH(TODAY()), DAY(TODAY()+20)), "dd MMM yyyy")</f>
        <v>04 Nov 2023</v>
      </c>
      <c r="E3" t="s">
        <v>394</v>
      </c>
      <c r="F3" t="str">
        <f ca="1">TEXT(DATE(YEAR(TODAY()), MONTH(TODAY()), DAY(TODAY()+30)), "dd MMM yyyy")</f>
        <v>14 Nov 2023</v>
      </c>
      <c r="G3" t="s">
        <v>395</v>
      </c>
      <c r="H3" t="s">
        <v>396</v>
      </c>
      <c r="I3" t="s">
        <v>351</v>
      </c>
    </row>
    <row r="4" spans="1:9" x14ac:dyDescent="0.3">
      <c r="A4" t="str">
        <f ca="1">'TC111-DC3 Outbound Details'!E4</f>
        <v>DC3-HS2-4-2311001</v>
      </c>
      <c r="B4" t="str">
        <f>'TC111-DC3 Outbound Details'!M4</f>
        <v>CAIU9492794</v>
      </c>
      <c r="C4" t="str">
        <f ca="1">TEXT(DATE(YEAR(TODAY()), MONTH(TODAY()), DAY(TODAY()+10)), "dd MMM yyyy")</f>
        <v>24 Nov 2023</v>
      </c>
      <c r="D4" t="str">
        <f ca="1">TEXT(DATE(YEAR(TODAY()), MONTH(TODAY()), DAY(TODAY()+20)), "dd MMM yyyy")</f>
        <v>04 Nov 2023</v>
      </c>
      <c r="E4" t="s">
        <v>394</v>
      </c>
      <c r="F4" t="str">
        <f ca="1">TEXT(DATE(YEAR(TODAY()), MONTH(TODAY()), DAY(TODAY()+30)), "dd MMM yyyy")</f>
        <v>14 Nov 2023</v>
      </c>
      <c r="G4" t="s">
        <v>395</v>
      </c>
      <c r="H4" t="s">
        <v>396</v>
      </c>
      <c r="I4" t="s">
        <v>347</v>
      </c>
    </row>
  </sheetData>
  <pageMargins bottom="0.75" footer="0.3" header="0.3" left="0.7" right="0.7" top="0.75"/>
</worksheet>
</file>

<file path=xl/worksheets/sheet10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sheetPr codeName="Sheet107"/>
  <dimension ref="A1:W3"/>
  <sheetViews>
    <sheetView workbookViewId="0">
      <selection activeCell="V1" sqref="C1:V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38" t="s">
        <v>342</v>
      </c>
      <c r="B1" s="2" t="s">
        <v>343</v>
      </c>
      <c r="C1" s="39" t="s">
        <v>344</v>
      </c>
      <c r="D1" s="39" t="s">
        <v>345</v>
      </c>
      <c r="E1" s="39" t="s">
        <v>346</v>
      </c>
      <c r="F1" s="39" t="s">
        <v>347</v>
      </c>
      <c r="G1" s="39" t="s">
        <v>348</v>
      </c>
      <c r="H1" s="39" t="s">
        <v>349</v>
      </c>
      <c r="I1" s="39" t="s">
        <v>350</v>
      </c>
      <c r="J1" s="39" t="s">
        <v>351</v>
      </c>
      <c r="K1" s="40" t="s">
        <v>352</v>
      </c>
      <c r="L1" s="39" t="s">
        <v>353</v>
      </c>
      <c r="M1" s="39" t="s">
        <v>354</v>
      </c>
      <c r="N1" s="39" t="s">
        <v>355</v>
      </c>
      <c r="O1" s="39" t="s">
        <v>356</v>
      </c>
      <c r="P1" s="39" t="s">
        <v>357</v>
      </c>
      <c r="Q1" s="39" t="s">
        <v>358</v>
      </c>
      <c r="R1" s="39" t="s">
        <v>359</v>
      </c>
      <c r="S1" s="39" t="s">
        <v>356</v>
      </c>
      <c r="T1" s="39" t="s">
        <v>357</v>
      </c>
      <c r="U1" s="39" t="s">
        <v>358</v>
      </c>
      <c r="V1" s="39" t="s">
        <v>359</v>
      </c>
    </row>
    <row r="2" spans="1:22" x14ac:dyDescent="0.3">
      <c r="A2" s="2" t="str">
        <f ca="1">'TC74-Sup1 Outbound Details'!E3</f>
        <v>SP1-HS2-4-2311001</v>
      </c>
      <c r="B2" s="6" t="str">
        <f>'TC74-Sup1 Outbound Details'!M3</f>
        <v>MY-ELA-C-230704001</v>
      </c>
      <c r="C2" s="39" t="s">
        <v>360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399</v>
      </c>
      <c r="J2" s="39" t="s">
        <v>399</v>
      </c>
      <c r="K2" s="39" t="s">
        <v>399</v>
      </c>
      <c r="L2" s="39" t="s">
        <v>399</v>
      </c>
      <c r="M2" s="39" t="s">
        <v>399</v>
      </c>
      <c r="N2" s="39" t="s">
        <v>399</v>
      </c>
      <c r="O2" s="39" t="s">
        <v>399</v>
      </c>
      <c r="P2" s="39" t="s">
        <v>399</v>
      </c>
      <c r="Q2" s="39" t="s">
        <v>399</v>
      </c>
      <c r="R2" s="39" t="s">
        <v>399</v>
      </c>
      <c r="S2" s="39" t="s">
        <v>361</v>
      </c>
      <c r="T2" s="39" t="s">
        <v>362</v>
      </c>
      <c r="U2" s="39" t="s">
        <v>362</v>
      </c>
      <c r="V2" s="39" t="s">
        <v>362</v>
      </c>
    </row>
    <row r="3" spans="1:22" x14ac:dyDescent="0.3">
      <c r="A3" s="2" t="str">
        <f ca="1">'TC74-Sup1 Outbound Details'!E5</f>
        <v>SP1-HS2-4-2311002</v>
      </c>
      <c r="B3" s="6" t="str">
        <f>'TC74-Sup1 Outbound Details'!M5</f>
        <v>MY-ELA-C-230704001</v>
      </c>
      <c r="C3" s="39" t="s">
        <v>360</v>
      </c>
      <c r="D3" s="39" t="s">
        <v>399</v>
      </c>
      <c r="E3" s="39" t="s">
        <v>399</v>
      </c>
      <c r="F3" s="39" t="s">
        <v>399</v>
      </c>
      <c r="G3" s="39" t="s">
        <v>399</v>
      </c>
      <c r="H3" s="39" t="s">
        <v>399</v>
      </c>
      <c r="I3" s="39" t="s">
        <v>399</v>
      </c>
      <c r="J3" s="39" t="s">
        <v>399</v>
      </c>
      <c r="K3" s="39" t="s">
        <v>399</v>
      </c>
      <c r="L3" s="39" t="s">
        <v>399</v>
      </c>
      <c r="M3" s="39" t="s">
        <v>399</v>
      </c>
      <c r="N3" s="39" t="s">
        <v>399</v>
      </c>
      <c r="O3" s="39" t="s">
        <v>399</v>
      </c>
      <c r="P3" s="39" t="s">
        <v>399</v>
      </c>
      <c r="Q3" s="39" t="s">
        <v>399</v>
      </c>
      <c r="R3" s="39" t="s">
        <v>399</v>
      </c>
      <c r="S3" s="39" t="s">
        <v>361</v>
      </c>
      <c r="T3" s="39" t="s">
        <v>362</v>
      </c>
      <c r="U3" s="39" t="s">
        <v>362</v>
      </c>
      <c r="V3" s="39" t="s">
        <v>362</v>
      </c>
    </row>
  </sheetData>
  <pageMargins bottom="0.75" footer="0.3" header="0.3" left="0.7" right="0.7" top="0.75"/>
</worksheet>
</file>

<file path=xl/worksheets/sheet10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sheetPr codeName="Sheet108"/>
  <dimension ref="A1:P2"/>
  <sheetViews>
    <sheetView topLeftCell="E1" workbookViewId="0">
      <selection activeCell="C1" sqref="C1:O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38" t="s">
        <v>342</v>
      </c>
      <c r="B1" s="2" t="s">
        <v>343</v>
      </c>
      <c r="C1" s="39" t="s">
        <v>344</v>
      </c>
      <c r="D1" s="39" t="s">
        <v>407</v>
      </c>
      <c r="E1" s="39" t="s">
        <v>403</v>
      </c>
      <c r="F1" s="39" t="s">
        <v>408</v>
      </c>
      <c r="G1" s="39" t="s">
        <v>409</v>
      </c>
      <c r="H1" s="39" t="s">
        <v>405</v>
      </c>
      <c r="I1" s="39" t="s">
        <v>410</v>
      </c>
      <c r="J1" s="39" t="s">
        <v>411</v>
      </c>
      <c r="K1" s="39" t="s">
        <v>412</v>
      </c>
      <c r="L1" s="39" t="s">
        <v>413</v>
      </c>
      <c r="M1" s="39" t="s">
        <v>414</v>
      </c>
      <c r="N1" s="39" t="s">
        <v>415</v>
      </c>
      <c r="O1" s="39" t="s">
        <v>416</v>
      </c>
    </row>
    <row r="2" spans="1:15" x14ac:dyDescent="0.3">
      <c r="A2" s="2" t="str">
        <f ca="1">'TC74-Sup1 Outbound Details'!E2</f>
        <v>SP1-HS2-4-2311001</v>
      </c>
      <c r="B2" s="6" t="str">
        <f>'TC74-Sup1 Outbound Details'!M2</f>
        <v>CAIU9500009</v>
      </c>
      <c r="C2" s="39" t="s">
        <v>404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361</v>
      </c>
      <c r="J2" s="39" t="s">
        <v>362</v>
      </c>
      <c r="K2" s="39" t="s">
        <v>362</v>
      </c>
      <c r="L2" s="39" t="s">
        <v>362</v>
      </c>
      <c r="M2" s="39" t="s">
        <v>362</v>
      </c>
      <c r="N2" s="39" t="s">
        <v>362</v>
      </c>
      <c r="O2" s="39" t="s">
        <v>362</v>
      </c>
    </row>
  </sheetData>
  <pageMargins bottom="0.75" footer="0.3" header="0.3" left="0.7" right="0.7" top="0.75"/>
</worksheet>
</file>

<file path=xl/worksheets/sheet10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sheetPr codeName="Sheet109"/>
  <dimension ref="A1:P2"/>
  <sheetViews>
    <sheetView topLeftCell="D1" workbookViewId="0">
      <selection activeCell="C1" sqref="C1:O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38" t="s">
        <v>342</v>
      </c>
      <c r="B1" s="2" t="s">
        <v>343</v>
      </c>
      <c r="C1" s="39" t="s">
        <v>344</v>
      </c>
      <c r="D1" s="39" t="s">
        <v>417</v>
      </c>
      <c r="E1" s="39" t="s">
        <v>403</v>
      </c>
      <c r="F1" s="39" t="s">
        <v>408</v>
      </c>
      <c r="G1" s="39" t="s">
        <v>409</v>
      </c>
      <c r="H1" s="39" t="s">
        <v>405</v>
      </c>
      <c r="I1" s="39" t="s">
        <v>410</v>
      </c>
      <c r="J1" s="39" t="s">
        <v>411</v>
      </c>
      <c r="K1" s="39" t="s">
        <v>412</v>
      </c>
      <c r="L1" s="39" t="s">
        <v>413</v>
      </c>
      <c r="M1" s="39" t="s">
        <v>414</v>
      </c>
      <c r="N1" s="39" t="s">
        <v>415</v>
      </c>
      <c r="O1" s="39" t="s">
        <v>416</v>
      </c>
    </row>
    <row customHeight="1" ht="13.2" r="2" spans="1:15" x14ac:dyDescent="0.3">
      <c r="A2" s="2" t="str">
        <f ca="1">'TC74-Sup1 Outbound Details'!E4</f>
        <v>SP1-HS2-4-2311001</v>
      </c>
      <c r="B2" s="6" t="str">
        <f>'TC74-Sup1 Outbound Details'!M4</f>
        <v>TCLU4249350</v>
      </c>
      <c r="C2" s="39" t="s">
        <v>404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361</v>
      </c>
      <c r="J2" s="39" t="s">
        <v>362</v>
      </c>
      <c r="K2" s="39" t="s">
        <v>362</v>
      </c>
      <c r="L2" s="39" t="s">
        <v>362</v>
      </c>
      <c r="M2" s="39" t="s">
        <v>362</v>
      </c>
      <c r="N2" s="39" t="s">
        <v>362</v>
      </c>
      <c r="O2" s="39" t="s">
        <v>362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sheetPr codeName="Sheet11">
    <tabColor rgb="FFFFFF00"/>
  </sheetPr>
  <dimension ref="A1:Y2"/>
  <sheetViews>
    <sheetView workbookViewId="0" zoomScale="90" zoomScaleNormal="90">
      <selection activeCell="A2" sqref="A2"/>
    </sheetView>
  </sheetViews>
  <sheetFormatPr defaultColWidth="8.88671875" defaultRowHeight="13.8" x14ac:dyDescent="0.3"/>
  <cols>
    <col min="1" max="1" bestFit="true" customWidth="true" style="2" width="16.5546875" collapsed="true"/>
    <col min="2" max="2" bestFit="true" customWidth="true" style="2" width="18.33203125" collapsed="true"/>
    <col min="3" max="3" bestFit="true" customWidth="true" style="2" width="9.0" collapsed="true"/>
    <col min="4" max="4" bestFit="true" customWidth="true" style="2" width="12.33203125" collapsed="true"/>
    <col min="5" max="5" bestFit="true" customWidth="true" style="2" width="10.5546875" collapsed="true"/>
    <col min="6" max="6" bestFit="true" customWidth="true" style="2" width="8.33203125" collapsed="true"/>
    <col min="7" max="7" bestFit="true" customWidth="true" style="2" width="9.21875" collapsed="true"/>
    <col min="8" max="8" bestFit="true" customWidth="true" style="2" width="7.0" collapsed="true"/>
    <col min="9" max="9" bestFit="true" customWidth="true" style="2" width="13.33203125" collapsed="true"/>
    <col min="10" max="10" bestFit="true" customWidth="true" style="2" width="10.5546875" collapsed="true"/>
    <col min="11" max="11" bestFit="true" customWidth="true" style="2" width="10.0" collapsed="true"/>
    <col min="12" max="12" bestFit="true" customWidth="true" style="2" width="7.77734375" collapsed="true"/>
    <col min="13" max="13" bestFit="true" customWidth="true" style="2" width="13.44140625" collapsed="true"/>
    <col min="14" max="14" bestFit="true" customWidth="true" style="2" width="17.88671875" collapsed="true"/>
    <col min="15" max="15" bestFit="true" customWidth="true" style="2" width="35.6640625" collapsed="true"/>
    <col min="16" max="16" bestFit="true" customWidth="true" style="2" width="12.33203125" collapsed="true"/>
    <col min="17" max="17" bestFit="true" customWidth="true" style="2" width="9.0" collapsed="true"/>
    <col min="18" max="18" bestFit="true" customWidth="true" style="2" width="10.6640625" collapsed="true"/>
    <col min="19" max="19" bestFit="true" customWidth="true" style="2" width="12.77734375" collapsed="true"/>
    <col min="20" max="20" bestFit="true" customWidth="true" style="2" width="11.0" collapsed="true"/>
    <col min="21" max="21" bestFit="true" customWidth="true" style="2" width="10.21875" collapsed="true"/>
    <col min="22" max="22" bestFit="true" customWidth="true" style="2" width="12.44140625" collapsed="true"/>
    <col min="23" max="23" bestFit="true" customWidth="true" style="2" width="10.6640625" collapsed="true"/>
    <col min="24" max="24" bestFit="true" customWidth="true" style="2" width="45.6640625" collapsed="true"/>
    <col min="25" max="16384" style="2" width="8.88671875" collapsed="true"/>
  </cols>
  <sheetData>
    <row ht="15" r="1" spans="1:24" thickBot="1" x14ac:dyDescent="0.35">
      <c r="A1" s="227" t="s">
        <v>37</v>
      </c>
      <c r="B1" s="228" t="s">
        <v>38</v>
      </c>
      <c r="C1" s="229" t="s">
        <v>39</v>
      </c>
      <c r="D1" s="229" t="s">
        <v>40</v>
      </c>
      <c r="E1" s="229" t="s">
        <v>41</v>
      </c>
      <c r="F1" s="229" t="s">
        <v>42</v>
      </c>
      <c r="G1" s="230" t="s">
        <v>43</v>
      </c>
      <c r="H1" s="230" t="s">
        <v>44</v>
      </c>
      <c r="I1" s="229" t="s">
        <v>45</v>
      </c>
      <c r="J1" s="229" t="s">
        <v>46</v>
      </c>
      <c r="K1" s="229" t="s">
        <v>47</v>
      </c>
      <c r="L1" s="229" t="s">
        <v>48</v>
      </c>
      <c r="M1" s="229" t="s">
        <v>49</v>
      </c>
      <c r="N1" s="229" t="s">
        <v>50</v>
      </c>
      <c r="O1" s="58" t="s">
        <v>51</v>
      </c>
      <c r="P1" s="229" t="s">
        <v>52</v>
      </c>
      <c r="Q1" s="229" t="s">
        <v>53</v>
      </c>
      <c r="R1" s="229" t="s">
        <v>54</v>
      </c>
      <c r="S1" s="229" t="s">
        <v>55</v>
      </c>
      <c r="T1" s="229" t="s">
        <v>56</v>
      </c>
      <c r="U1" s="229" t="s">
        <v>57</v>
      </c>
      <c r="V1" s="229" t="s">
        <v>58</v>
      </c>
      <c r="W1" s="229" t="s">
        <v>59</v>
      </c>
      <c r="X1" s="59" t="s">
        <v>60</v>
      </c>
    </row>
    <row customFormat="1" ht="14.4" r="2" s="4" spans="1:24" thickBot="1" x14ac:dyDescent="0.35">
      <c r="A2" s="223" t="s">
        <v>626</v>
      </c>
      <c r="B2" s="224" t="str">
        <f>A2</f>
        <v>CNTW-SGDC9</v>
      </c>
      <c r="C2" s="224" t="s">
        <v>61</v>
      </c>
      <c r="D2" s="224" t="s">
        <v>70</v>
      </c>
      <c r="E2" s="224" t="s">
        <v>74</v>
      </c>
      <c r="F2" s="224" t="s">
        <v>71</v>
      </c>
      <c r="G2" s="224"/>
      <c r="H2" s="224"/>
      <c r="I2" s="225" t="s">
        <v>93</v>
      </c>
      <c r="J2" s="224" t="s">
        <v>72</v>
      </c>
      <c r="K2" s="225" t="s">
        <v>75</v>
      </c>
      <c r="L2" s="225" t="s">
        <v>73</v>
      </c>
      <c r="M2" s="224">
        <v>2</v>
      </c>
      <c r="N2" s="224">
        <v>1</v>
      </c>
      <c r="O2" s="224" t="s">
        <v>65</v>
      </c>
      <c r="P2" s="224">
        <v>2</v>
      </c>
      <c r="Q2" s="224">
        <v>0</v>
      </c>
      <c r="R2" s="224">
        <v>12</v>
      </c>
      <c r="S2" s="224">
        <v>6</v>
      </c>
      <c r="T2" s="224">
        <v>2023</v>
      </c>
      <c r="U2" s="224">
        <v>31</v>
      </c>
      <c r="V2" s="224">
        <v>12</v>
      </c>
      <c r="W2" s="224">
        <v>2024</v>
      </c>
      <c r="X2" s="226" t="s">
        <v>66</v>
      </c>
    </row>
  </sheetData>
  <pageMargins bottom="0.75" footer="0.3" header="0.3" left="0.7" right="0.7" top="0.75"/>
</worksheet>
</file>

<file path=xl/worksheets/sheet1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sheetPr codeName="Sheet110"/>
  <dimension ref="A1:AL4"/>
  <sheetViews>
    <sheetView workbookViewId="0">
      <selection activeCell="AK4" sqref="C1:AK4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38" t="s">
        <v>342</v>
      </c>
      <c r="B1" s="2" t="s">
        <v>343</v>
      </c>
      <c r="C1" s="39" t="s">
        <v>344</v>
      </c>
      <c r="D1" s="39" t="s">
        <v>345</v>
      </c>
      <c r="E1" s="39" t="s">
        <v>346</v>
      </c>
      <c r="F1" s="39" t="s">
        <v>347</v>
      </c>
      <c r="G1" s="39" t="s">
        <v>348</v>
      </c>
      <c r="H1" s="39" t="s">
        <v>349</v>
      </c>
      <c r="I1" s="39" t="s">
        <v>350</v>
      </c>
      <c r="J1" s="39" t="s">
        <v>351</v>
      </c>
      <c r="K1" s="39" t="s">
        <v>352</v>
      </c>
      <c r="L1" s="39" t="s">
        <v>353</v>
      </c>
      <c r="M1" s="39" t="s">
        <v>354</v>
      </c>
      <c r="N1" s="39" t="s">
        <v>355</v>
      </c>
      <c r="O1" s="39" t="s">
        <v>418</v>
      </c>
      <c r="P1" s="39" t="s">
        <v>419</v>
      </c>
      <c r="Q1" s="39" t="s">
        <v>345</v>
      </c>
      <c r="R1" s="39" t="s">
        <v>346</v>
      </c>
      <c r="S1" s="39" t="s">
        <v>347</v>
      </c>
      <c r="T1" s="39" t="s">
        <v>348</v>
      </c>
      <c r="U1" s="39" t="s">
        <v>349</v>
      </c>
      <c r="V1" s="39" t="s">
        <v>350</v>
      </c>
      <c r="W1" s="39" t="s">
        <v>351</v>
      </c>
      <c r="X1" s="39" t="s">
        <v>352</v>
      </c>
      <c r="Y1" s="39" t="s">
        <v>353</v>
      </c>
      <c r="Z1" s="39" t="s">
        <v>354</v>
      </c>
      <c r="AA1" s="39" t="s">
        <v>355</v>
      </c>
      <c r="AB1" s="39" t="s">
        <v>420</v>
      </c>
      <c r="AC1" s="39" t="s">
        <v>421</v>
      </c>
      <c r="AD1" s="39" t="s">
        <v>356</v>
      </c>
      <c r="AE1" s="39" t="s">
        <v>357</v>
      </c>
      <c r="AF1" s="39" t="s">
        <v>358</v>
      </c>
      <c r="AG1" s="39" t="s">
        <v>359</v>
      </c>
      <c r="AH1" s="2" t="s">
        <v>356</v>
      </c>
      <c r="AI1" s="2" t="s">
        <v>357</v>
      </c>
      <c r="AJ1" s="2" t="s">
        <v>358</v>
      </c>
      <c r="AK1" s="2" t="s">
        <v>359</v>
      </c>
    </row>
    <row r="2" spans="1:37" x14ac:dyDescent="0.3">
      <c r="A2" s="2" t="str">
        <f ca="1">'TC111-DC3 Outbound Details'!E3</f>
        <v>DC3-HS2-4-2311001</v>
      </c>
      <c r="B2" s="2" t="str">
        <f>'TC111-DC3 Outbound Details'!M3</f>
        <v>CAIU9492794</v>
      </c>
      <c r="C2" s="39" t="s">
        <v>360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399</v>
      </c>
      <c r="J2" s="39" t="s">
        <v>399</v>
      </c>
      <c r="K2" s="39" t="s">
        <v>399</v>
      </c>
      <c r="L2" s="39" t="s">
        <v>399</v>
      </c>
      <c r="M2" s="39" t="s">
        <v>399</v>
      </c>
      <c r="N2" s="39" t="s">
        <v>399</v>
      </c>
      <c r="O2" s="39" t="s">
        <v>399</v>
      </c>
      <c r="P2" s="39" t="s">
        <v>399</v>
      </c>
      <c r="Q2" s="39" t="s">
        <v>399</v>
      </c>
      <c r="R2" s="39" t="s">
        <v>399</v>
      </c>
      <c r="S2" s="39" t="s">
        <v>399</v>
      </c>
      <c r="T2" s="39" t="s">
        <v>361</v>
      </c>
      <c r="U2" s="39" t="s">
        <v>362</v>
      </c>
      <c r="V2" s="39" t="s">
        <v>362</v>
      </c>
      <c r="W2" s="39" t="s">
        <v>362</v>
      </c>
      <c r="X2" s="39" t="s">
        <v>362</v>
      </c>
      <c r="Y2" s="39" t="s">
        <v>362</v>
      </c>
      <c r="Z2" s="39" t="s">
        <v>362</v>
      </c>
      <c r="AA2" s="39" t="s">
        <v>362</v>
      </c>
      <c r="AB2" s="39" t="s">
        <v>362</v>
      </c>
      <c r="AC2" s="39" t="s">
        <v>362</v>
      </c>
      <c r="AD2" s="39" t="s">
        <v>362</v>
      </c>
      <c r="AE2" s="39" t="s">
        <v>362</v>
      </c>
      <c r="AF2" s="39" t="s">
        <v>362</v>
      </c>
      <c r="AG2" s="39" t="s">
        <v>362</v>
      </c>
      <c r="AH2" s="39" t="s">
        <v>362</v>
      </c>
      <c r="AI2" s="39" t="s">
        <v>362</v>
      </c>
      <c r="AJ2" s="39" t="s">
        <v>362</v>
      </c>
      <c r="AK2" s="39" t="s">
        <v>362</v>
      </c>
    </row>
    <row r="3" spans="1:37" x14ac:dyDescent="0.3">
      <c r="B3" s="2" t="str">
        <f>'TC111-DC3 Outbound Details'!M5</f>
        <v>CAIU9492794</v>
      </c>
      <c r="C3" s="39" t="s">
        <v>360</v>
      </c>
      <c r="D3" s="39" t="s">
        <v>361</v>
      </c>
      <c r="E3" s="39" t="s">
        <v>362</v>
      </c>
      <c r="F3" s="39" t="s">
        <v>362</v>
      </c>
      <c r="G3" s="39" t="s">
        <v>362</v>
      </c>
      <c r="H3" s="39" t="s">
        <v>362</v>
      </c>
      <c r="I3" s="39" t="s">
        <v>362</v>
      </c>
      <c r="J3" s="39" t="s">
        <v>362</v>
      </c>
      <c r="K3" s="39" t="s">
        <v>362</v>
      </c>
      <c r="L3" s="39" t="s">
        <v>362</v>
      </c>
      <c r="M3" s="39" t="s">
        <v>362</v>
      </c>
      <c r="N3" s="39" t="s">
        <v>362</v>
      </c>
      <c r="O3" s="39" t="s">
        <v>362</v>
      </c>
      <c r="P3" s="39" t="s">
        <v>362</v>
      </c>
      <c r="Q3" s="39" t="s">
        <v>362</v>
      </c>
      <c r="R3" s="39" t="s">
        <v>362</v>
      </c>
      <c r="S3" s="39" t="s">
        <v>362</v>
      </c>
      <c r="T3" s="39" t="s">
        <v>362</v>
      </c>
      <c r="U3" s="39" t="s">
        <v>362</v>
      </c>
      <c r="V3" s="39" t="s">
        <v>362</v>
      </c>
      <c r="W3" s="39" t="s">
        <v>362</v>
      </c>
      <c r="X3" s="39" t="s">
        <v>362</v>
      </c>
      <c r="Y3" s="39" t="s">
        <v>362</v>
      </c>
      <c r="Z3" s="39" t="s">
        <v>362</v>
      </c>
      <c r="AA3" s="39" t="s">
        <v>362</v>
      </c>
      <c r="AB3" s="39" t="s">
        <v>362</v>
      </c>
      <c r="AC3" s="39" t="s">
        <v>362</v>
      </c>
      <c r="AD3" s="39" t="s">
        <v>362</v>
      </c>
      <c r="AE3" s="39" t="s">
        <v>362</v>
      </c>
      <c r="AF3" s="39" t="s">
        <v>362</v>
      </c>
      <c r="AG3" s="39" t="s">
        <v>362</v>
      </c>
      <c r="AH3" s="39" t="s">
        <v>362</v>
      </c>
      <c r="AI3" s="39" t="s">
        <v>362</v>
      </c>
      <c r="AJ3" s="39" t="s">
        <v>362</v>
      </c>
      <c r="AK3" s="39" t="s">
        <v>362</v>
      </c>
    </row>
    <row r="4" spans="1:37" x14ac:dyDescent="0.3">
      <c r="A4" s="2" t="str">
        <f ca="1">'TC111-DC3 Outbound Details'!E2</f>
        <v>DC3-HS2-4-2311001</v>
      </c>
      <c r="B4" s="2" t="str">
        <f>'TC111-DC3 Outbound Details'!M2</f>
        <v>CAIU9500009</v>
      </c>
      <c r="C4" s="39" t="s">
        <v>404</v>
      </c>
      <c r="D4" s="39" t="s">
        <v>399</v>
      </c>
      <c r="E4" s="39" t="s">
        <v>399</v>
      </c>
      <c r="F4" s="39" t="s">
        <v>399</v>
      </c>
      <c r="G4" s="39" t="s">
        <v>399</v>
      </c>
      <c r="H4" s="39" t="s">
        <v>399</v>
      </c>
      <c r="I4" s="39" t="s">
        <v>399</v>
      </c>
      <c r="J4" s="39" t="s">
        <v>399</v>
      </c>
      <c r="K4" s="39" t="s">
        <v>399</v>
      </c>
      <c r="L4" s="39" t="s">
        <v>399</v>
      </c>
      <c r="M4" s="39" t="s">
        <v>399</v>
      </c>
      <c r="N4" s="39" t="s">
        <v>399</v>
      </c>
      <c r="O4" s="39" t="s">
        <v>399</v>
      </c>
      <c r="P4" s="39" t="s">
        <v>399</v>
      </c>
      <c r="Q4" s="39" t="s">
        <v>399</v>
      </c>
      <c r="R4" s="39" t="s">
        <v>399</v>
      </c>
      <c r="S4" s="39" t="s">
        <v>399</v>
      </c>
      <c r="T4" s="39" t="s">
        <v>399</v>
      </c>
      <c r="U4" s="39" t="s">
        <v>399</v>
      </c>
      <c r="V4" s="39" t="s">
        <v>399</v>
      </c>
      <c r="W4" s="39" t="s">
        <v>399</v>
      </c>
      <c r="X4" s="39" t="s">
        <v>361</v>
      </c>
      <c r="Y4" s="39" t="s">
        <v>362</v>
      </c>
      <c r="Z4" s="39" t="s">
        <v>362</v>
      </c>
      <c r="AA4" s="39" t="s">
        <v>362</v>
      </c>
      <c r="AB4" s="39" t="s">
        <v>362</v>
      </c>
      <c r="AC4" s="39" t="s">
        <v>362</v>
      </c>
      <c r="AD4" s="39" t="s">
        <v>362</v>
      </c>
      <c r="AE4" s="39" t="s">
        <v>362</v>
      </c>
      <c r="AF4" s="39" t="s">
        <v>362</v>
      </c>
      <c r="AG4" s="39" t="s">
        <v>362</v>
      </c>
      <c r="AH4" s="39" t="s">
        <v>362</v>
      </c>
      <c r="AI4" s="39" t="s">
        <v>362</v>
      </c>
      <c r="AJ4" s="39" t="s">
        <v>362</v>
      </c>
      <c r="AK4" s="39" t="s">
        <v>362</v>
      </c>
    </row>
  </sheetData>
  <pageMargins bottom="0.75" footer="0.3" header="0.3" left="0.7" right="0.7" top="0.75"/>
</worksheet>
</file>

<file path=xl/worksheets/sheet1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sheetPr codeName="Sheet111"/>
  <dimension ref="A1:C3"/>
  <sheetViews>
    <sheetView workbookViewId="0">
      <selection activeCell="B15" sqref="B15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341</v>
      </c>
      <c r="B1" t="s">
        <v>363</v>
      </c>
    </row>
    <row r="2" spans="1:2" x14ac:dyDescent="0.3">
      <c r="A2" t="str">
        <f>'TC111-OutboundNo'!B2</f>
        <v>o-MY-PNA-DC-231102001</v>
      </c>
      <c r="B2" t="s">
        <v>493</v>
      </c>
    </row>
    <row r="3" spans="1:2" x14ac:dyDescent="0.3">
      <c r="A3" t="str">
        <f>'TC111-OutboundNo'!B3</f>
        <v>o-MY-PNA-DC-231102002</v>
      </c>
      <c r="B3" t="s">
        <v>494</v>
      </c>
    </row>
  </sheetData>
  <pageMargins bottom="0.75" footer="0.3" header="0.3" left="0.7" right="0.7" top="0.75"/>
</worksheet>
</file>

<file path=xl/worksheets/sheet1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sheetPr codeName="Sheet112"/>
  <dimension ref="A1:AL4"/>
  <sheetViews>
    <sheetView workbookViewId="0">
      <selection activeCell="F52" sqref="F52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38" t="s">
        <v>342</v>
      </c>
      <c r="B1" s="2" t="s">
        <v>343</v>
      </c>
      <c r="C1" s="39" t="s">
        <v>344</v>
      </c>
      <c r="D1" s="39" t="s">
        <v>345</v>
      </c>
      <c r="E1" s="39" t="s">
        <v>346</v>
      </c>
      <c r="F1" s="39" t="s">
        <v>347</v>
      </c>
      <c r="G1" s="39" t="s">
        <v>348</v>
      </c>
      <c r="H1" s="39" t="s">
        <v>349</v>
      </c>
      <c r="I1" s="39" t="s">
        <v>350</v>
      </c>
      <c r="J1" s="39" t="s">
        <v>351</v>
      </c>
      <c r="K1" s="39" t="s">
        <v>352</v>
      </c>
      <c r="L1" s="39" t="s">
        <v>353</v>
      </c>
      <c r="M1" s="39" t="s">
        <v>354</v>
      </c>
      <c r="N1" s="39" t="s">
        <v>355</v>
      </c>
      <c r="O1" s="39" t="s">
        <v>418</v>
      </c>
      <c r="P1" s="39" t="s">
        <v>419</v>
      </c>
      <c r="Q1" s="39" t="s">
        <v>345</v>
      </c>
      <c r="R1" s="39" t="s">
        <v>346</v>
      </c>
      <c r="S1" s="39" t="s">
        <v>347</v>
      </c>
      <c r="T1" s="39" t="s">
        <v>348</v>
      </c>
      <c r="U1" s="39" t="s">
        <v>349</v>
      </c>
      <c r="V1" s="39" t="s">
        <v>350</v>
      </c>
      <c r="W1" s="39" t="s">
        <v>351</v>
      </c>
      <c r="X1" s="39" t="s">
        <v>352</v>
      </c>
      <c r="Y1" s="39" t="s">
        <v>353</v>
      </c>
      <c r="Z1" s="39" t="s">
        <v>354</v>
      </c>
      <c r="AA1" s="39" t="s">
        <v>355</v>
      </c>
      <c r="AB1" s="39" t="s">
        <v>420</v>
      </c>
      <c r="AC1" s="39" t="s">
        <v>421</v>
      </c>
      <c r="AD1" s="39" t="s">
        <v>356</v>
      </c>
      <c r="AE1" s="39" t="s">
        <v>357</v>
      </c>
      <c r="AF1" s="39" t="s">
        <v>358</v>
      </c>
      <c r="AG1" s="39" t="s">
        <v>359</v>
      </c>
      <c r="AH1" s="2" t="s">
        <v>356</v>
      </c>
      <c r="AI1" s="2" t="s">
        <v>357</v>
      </c>
      <c r="AJ1" s="2" t="s">
        <v>358</v>
      </c>
      <c r="AK1" s="2" t="s">
        <v>359</v>
      </c>
    </row>
    <row r="2" spans="1:37" x14ac:dyDescent="0.3">
      <c r="A2" s="2" t="str">
        <f ca="1">'TC111-DC3 Outbound Details'!E3</f>
        <v>DC3-HS2-4-2311001</v>
      </c>
      <c r="B2" s="2" t="str">
        <f>'TC111-DC3 Outbound Details'!M3</f>
        <v>CAIU9492794</v>
      </c>
      <c r="C2" s="39" t="s">
        <v>360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399</v>
      </c>
      <c r="J2" s="39" t="s">
        <v>399</v>
      </c>
      <c r="K2" s="39" t="s">
        <v>399</v>
      </c>
      <c r="L2" s="39" t="s">
        <v>399</v>
      </c>
      <c r="M2" s="39" t="s">
        <v>399</v>
      </c>
      <c r="N2" s="39" t="s">
        <v>399</v>
      </c>
      <c r="O2" s="39" t="s">
        <v>399</v>
      </c>
      <c r="P2" s="39" t="s">
        <v>399</v>
      </c>
      <c r="Q2" s="39" t="s">
        <v>399</v>
      </c>
      <c r="R2" s="39" t="s">
        <v>399</v>
      </c>
      <c r="S2" s="39" t="s">
        <v>399</v>
      </c>
      <c r="T2" s="39" t="s">
        <v>361</v>
      </c>
      <c r="U2" s="39" t="s">
        <v>362</v>
      </c>
      <c r="V2" s="39" t="s">
        <v>362</v>
      </c>
      <c r="W2" s="39" t="s">
        <v>362</v>
      </c>
      <c r="X2" s="39" t="s">
        <v>362</v>
      </c>
      <c r="Y2" s="39" t="s">
        <v>362</v>
      </c>
      <c r="Z2" s="39" t="s">
        <v>362</v>
      </c>
      <c r="AA2" s="39" t="s">
        <v>362</v>
      </c>
      <c r="AB2" s="39" t="s">
        <v>362</v>
      </c>
      <c r="AC2" s="39" t="s">
        <v>362</v>
      </c>
      <c r="AD2" s="39" t="s">
        <v>362</v>
      </c>
      <c r="AE2" s="39" t="s">
        <v>362</v>
      </c>
      <c r="AF2" s="39" t="s">
        <v>362</v>
      </c>
      <c r="AG2" s="39" t="s">
        <v>362</v>
      </c>
      <c r="AH2" s="39" t="s">
        <v>362</v>
      </c>
      <c r="AI2" s="39" t="s">
        <v>362</v>
      </c>
      <c r="AJ2" s="39" t="s">
        <v>362</v>
      </c>
      <c r="AK2" s="39" t="s">
        <v>362</v>
      </c>
    </row>
    <row r="3" spans="1:37" x14ac:dyDescent="0.3">
      <c r="B3" s="2" t="str">
        <f>'TC111-DC3 Outbound Details'!M5</f>
        <v>CAIU9492794</v>
      </c>
      <c r="C3" s="39" t="s">
        <v>360</v>
      </c>
      <c r="D3" s="39" t="s">
        <v>361</v>
      </c>
      <c r="E3" s="39" t="s">
        <v>362</v>
      </c>
      <c r="F3" s="39" t="s">
        <v>362</v>
      </c>
      <c r="G3" s="39" t="s">
        <v>362</v>
      </c>
      <c r="H3" s="39" t="s">
        <v>362</v>
      </c>
      <c r="I3" s="39" t="s">
        <v>362</v>
      </c>
      <c r="J3" s="39" t="s">
        <v>362</v>
      </c>
      <c r="K3" s="39" t="s">
        <v>362</v>
      </c>
      <c r="L3" s="39" t="s">
        <v>362</v>
      </c>
      <c r="M3" s="39" t="s">
        <v>362</v>
      </c>
      <c r="N3" s="39" t="s">
        <v>362</v>
      </c>
      <c r="O3" s="39" t="s">
        <v>362</v>
      </c>
      <c r="P3" s="39" t="s">
        <v>362</v>
      </c>
      <c r="Q3" s="39" t="s">
        <v>362</v>
      </c>
      <c r="R3" s="39" t="s">
        <v>362</v>
      </c>
      <c r="S3" s="39" t="s">
        <v>362</v>
      </c>
      <c r="T3" s="39" t="s">
        <v>362</v>
      </c>
      <c r="U3" s="39" t="s">
        <v>362</v>
      </c>
      <c r="V3" s="39" t="s">
        <v>362</v>
      </c>
      <c r="W3" s="39" t="s">
        <v>362</v>
      </c>
      <c r="X3" s="39" t="s">
        <v>362</v>
      </c>
      <c r="Y3" s="39" t="s">
        <v>362</v>
      </c>
      <c r="Z3" s="39" t="s">
        <v>362</v>
      </c>
      <c r="AA3" s="39" t="s">
        <v>362</v>
      </c>
      <c r="AB3" s="39" t="s">
        <v>362</v>
      </c>
      <c r="AC3" s="39" t="s">
        <v>362</v>
      </c>
      <c r="AD3" s="39" t="s">
        <v>362</v>
      </c>
      <c r="AE3" s="39" t="s">
        <v>362</v>
      </c>
      <c r="AF3" s="39" t="s">
        <v>362</v>
      </c>
      <c r="AG3" s="39" t="s">
        <v>362</v>
      </c>
      <c r="AH3" s="39" t="s">
        <v>362</v>
      </c>
      <c r="AI3" s="39" t="s">
        <v>362</v>
      </c>
      <c r="AJ3" s="39" t="s">
        <v>362</v>
      </c>
      <c r="AK3" s="39" t="s">
        <v>362</v>
      </c>
    </row>
    <row r="4" spans="1:37" x14ac:dyDescent="0.3">
      <c r="A4" s="2" t="str">
        <f ca="1">'TC111-DC3 Outbound Details'!E2</f>
        <v>DC3-HS2-4-2311001</v>
      </c>
      <c r="B4" s="2" t="str">
        <f>'TC111-DC3 Outbound Details'!M2</f>
        <v>CAIU9500009</v>
      </c>
      <c r="C4" s="39" t="s">
        <v>404</v>
      </c>
      <c r="D4" s="39" t="s">
        <v>399</v>
      </c>
      <c r="E4" s="39" t="s">
        <v>399</v>
      </c>
      <c r="F4" s="39" t="s">
        <v>399</v>
      </c>
      <c r="G4" s="39" t="s">
        <v>399</v>
      </c>
      <c r="H4" s="39" t="s">
        <v>399</v>
      </c>
      <c r="I4" s="39" t="s">
        <v>399</v>
      </c>
      <c r="J4" s="39" t="s">
        <v>399</v>
      </c>
      <c r="K4" s="39" t="s">
        <v>399</v>
      </c>
      <c r="L4" s="39" t="s">
        <v>399</v>
      </c>
      <c r="M4" s="39" t="s">
        <v>399</v>
      </c>
      <c r="N4" s="39" t="s">
        <v>399</v>
      </c>
      <c r="O4" s="39" t="s">
        <v>399</v>
      </c>
      <c r="P4" s="39" t="s">
        <v>399</v>
      </c>
      <c r="Q4" s="39" t="s">
        <v>399</v>
      </c>
      <c r="R4" s="39" t="s">
        <v>399</v>
      </c>
      <c r="S4" s="39" t="s">
        <v>399</v>
      </c>
      <c r="T4" s="39" t="s">
        <v>399</v>
      </c>
      <c r="U4" s="39" t="s">
        <v>399</v>
      </c>
      <c r="V4" s="39" t="s">
        <v>399</v>
      </c>
      <c r="W4" s="39" t="s">
        <v>399</v>
      </c>
      <c r="X4" s="39" t="s">
        <v>361</v>
      </c>
      <c r="Y4" s="39" t="s">
        <v>362</v>
      </c>
      <c r="Z4" s="39" t="s">
        <v>362</v>
      </c>
      <c r="AA4" s="39" t="s">
        <v>362</v>
      </c>
      <c r="AB4" s="39" t="s">
        <v>362</v>
      </c>
      <c r="AC4" s="39" t="s">
        <v>362</v>
      </c>
      <c r="AD4" s="39" t="s">
        <v>362</v>
      </c>
      <c r="AE4" s="39" t="s">
        <v>362</v>
      </c>
      <c r="AF4" s="39" t="s">
        <v>362</v>
      </c>
      <c r="AG4" s="39" t="s">
        <v>362</v>
      </c>
      <c r="AH4" s="39" t="s">
        <v>362</v>
      </c>
      <c r="AI4" s="39" t="s">
        <v>362</v>
      </c>
      <c r="AJ4" s="39" t="s">
        <v>362</v>
      </c>
      <c r="AK4" s="39" t="s">
        <v>362</v>
      </c>
    </row>
  </sheetData>
  <pageMargins bottom="0.75" footer="0.3" header="0.3" left="0.7" right="0.7" top="0.75"/>
</worksheet>
</file>

<file path=xl/worksheets/sheet1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sheetPr codeName="Sheet113"/>
  <dimension ref="A1:AL4"/>
  <sheetViews>
    <sheetView topLeftCell="S1" workbookViewId="0">
      <selection activeCell="AC4" sqref="T4:AC4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38" t="s">
        <v>342</v>
      </c>
      <c r="B1" s="2" t="s">
        <v>343</v>
      </c>
      <c r="C1" s="39" t="s">
        <v>344</v>
      </c>
      <c r="D1" s="39" t="s">
        <v>345</v>
      </c>
      <c r="E1" s="39" t="s">
        <v>346</v>
      </c>
      <c r="F1" s="39" t="s">
        <v>347</v>
      </c>
      <c r="G1" s="39" t="s">
        <v>348</v>
      </c>
      <c r="H1" s="39" t="s">
        <v>349</v>
      </c>
      <c r="I1" s="39" t="s">
        <v>350</v>
      </c>
      <c r="J1" s="39" t="s">
        <v>351</v>
      </c>
      <c r="K1" s="39" t="s">
        <v>352</v>
      </c>
      <c r="L1" s="39" t="s">
        <v>353</v>
      </c>
      <c r="M1" s="39" t="s">
        <v>354</v>
      </c>
      <c r="N1" s="39" t="s">
        <v>355</v>
      </c>
      <c r="O1" s="39" t="s">
        <v>418</v>
      </c>
      <c r="P1" s="39" t="s">
        <v>419</v>
      </c>
      <c r="Q1" s="39" t="s">
        <v>345</v>
      </c>
      <c r="R1" s="39" t="s">
        <v>346</v>
      </c>
      <c r="S1" s="39" t="s">
        <v>347</v>
      </c>
      <c r="T1" s="39" t="s">
        <v>348</v>
      </c>
      <c r="U1" s="39" t="s">
        <v>349</v>
      </c>
      <c r="V1" s="39" t="s">
        <v>350</v>
      </c>
      <c r="W1" s="39" t="s">
        <v>351</v>
      </c>
      <c r="X1" s="39" t="s">
        <v>352</v>
      </c>
      <c r="Y1" s="39" t="s">
        <v>353</v>
      </c>
      <c r="Z1" s="39" t="s">
        <v>354</v>
      </c>
      <c r="AA1" s="39" t="s">
        <v>355</v>
      </c>
      <c r="AB1" s="39" t="s">
        <v>420</v>
      </c>
      <c r="AC1" s="39" t="s">
        <v>421</v>
      </c>
      <c r="AD1" s="39" t="s">
        <v>356</v>
      </c>
      <c r="AE1" s="39" t="s">
        <v>357</v>
      </c>
      <c r="AF1" s="39" t="s">
        <v>358</v>
      </c>
      <c r="AG1" s="39" t="s">
        <v>359</v>
      </c>
      <c r="AH1" s="2" t="s">
        <v>356</v>
      </c>
      <c r="AI1" s="2" t="s">
        <v>357</v>
      </c>
      <c r="AJ1" s="2" t="s">
        <v>358</v>
      </c>
      <c r="AK1" s="2" t="s">
        <v>359</v>
      </c>
    </row>
    <row r="2" spans="1:37" x14ac:dyDescent="0.3">
      <c r="A2" s="2" t="str">
        <f ca="1">'TC111-DC3 Outbound Details'!E3</f>
        <v>DC3-HS2-4-2311001</v>
      </c>
      <c r="B2" s="2" t="str">
        <f>'TC111-DC3 Outbound Details'!M3</f>
        <v>CAIU9492794</v>
      </c>
      <c r="C2" s="39" t="s">
        <v>360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399</v>
      </c>
      <c r="J2" s="39" t="s">
        <v>399</v>
      </c>
      <c r="K2" s="39" t="s">
        <v>399</v>
      </c>
      <c r="L2" s="39" t="s">
        <v>399</v>
      </c>
      <c r="M2" s="39" t="s">
        <v>399</v>
      </c>
      <c r="N2" s="39" t="s">
        <v>399</v>
      </c>
      <c r="O2" s="39" t="s">
        <v>399</v>
      </c>
      <c r="P2" s="39" t="s">
        <v>399</v>
      </c>
      <c r="Q2" s="39" t="s">
        <v>399</v>
      </c>
      <c r="R2" s="39" t="s">
        <v>399</v>
      </c>
      <c r="S2" s="39" t="s">
        <v>399</v>
      </c>
      <c r="T2" s="39" t="s">
        <v>399</v>
      </c>
      <c r="U2" s="39" t="s">
        <v>399</v>
      </c>
      <c r="V2" s="39" t="s">
        <v>399</v>
      </c>
      <c r="W2" s="39" t="s">
        <v>399</v>
      </c>
      <c r="X2" s="39" t="s">
        <v>399</v>
      </c>
      <c r="Y2" s="39" t="s">
        <v>399</v>
      </c>
      <c r="Z2" s="39" t="s">
        <v>399</v>
      </c>
      <c r="AA2" s="39" t="s">
        <v>399</v>
      </c>
      <c r="AB2" s="39" t="s">
        <v>399</v>
      </c>
      <c r="AC2" s="39" t="s">
        <v>399</v>
      </c>
      <c r="AD2" s="39" t="s">
        <v>361</v>
      </c>
      <c r="AE2" s="39" t="s">
        <v>362</v>
      </c>
      <c r="AF2" s="39" t="s">
        <v>362</v>
      </c>
      <c r="AG2" s="39" t="s">
        <v>362</v>
      </c>
      <c r="AH2" s="39" t="s">
        <v>362</v>
      </c>
      <c r="AI2" s="39" t="s">
        <v>362</v>
      </c>
      <c r="AJ2" s="39" t="s">
        <v>362</v>
      </c>
      <c r="AK2" s="39" t="s">
        <v>362</v>
      </c>
    </row>
    <row r="3" spans="1:37" x14ac:dyDescent="0.3">
      <c r="B3" s="2" t="str">
        <f>'TC111-DC3 Outbound Details'!M5</f>
        <v>CAIU9492794</v>
      </c>
      <c r="C3" s="39" t="s">
        <v>360</v>
      </c>
      <c r="D3" s="39" t="s">
        <v>361</v>
      </c>
      <c r="E3" s="39" t="s">
        <v>362</v>
      </c>
      <c r="F3" s="39" t="s">
        <v>362</v>
      </c>
      <c r="G3" s="39" t="s">
        <v>362</v>
      </c>
      <c r="H3" s="39" t="s">
        <v>362</v>
      </c>
      <c r="I3" s="39" t="s">
        <v>362</v>
      </c>
      <c r="J3" s="39" t="s">
        <v>362</v>
      </c>
      <c r="K3" s="39" t="s">
        <v>362</v>
      </c>
      <c r="L3" s="39" t="s">
        <v>362</v>
      </c>
      <c r="M3" s="39" t="s">
        <v>362</v>
      </c>
      <c r="N3" s="39" t="s">
        <v>362</v>
      </c>
      <c r="O3" s="39" t="s">
        <v>362</v>
      </c>
      <c r="P3" s="39" t="s">
        <v>362</v>
      </c>
      <c r="Q3" s="39" t="s">
        <v>362</v>
      </c>
      <c r="R3" s="39" t="s">
        <v>362</v>
      </c>
      <c r="S3" s="39" t="s">
        <v>362</v>
      </c>
      <c r="T3" s="39" t="s">
        <v>362</v>
      </c>
      <c r="U3" s="39" t="s">
        <v>362</v>
      </c>
      <c r="V3" s="39" t="s">
        <v>362</v>
      </c>
      <c r="W3" s="39" t="s">
        <v>362</v>
      </c>
      <c r="X3" s="39" t="s">
        <v>362</v>
      </c>
      <c r="Y3" s="39" t="s">
        <v>362</v>
      </c>
      <c r="Z3" s="39" t="s">
        <v>362</v>
      </c>
      <c r="AA3" s="39" t="s">
        <v>362</v>
      </c>
      <c r="AB3" s="39" t="s">
        <v>362</v>
      </c>
      <c r="AC3" s="39" t="s">
        <v>362</v>
      </c>
      <c r="AD3" s="39" t="s">
        <v>362</v>
      </c>
      <c r="AE3" s="39" t="s">
        <v>362</v>
      </c>
      <c r="AF3" s="39" t="s">
        <v>362</v>
      </c>
      <c r="AG3" s="39" t="s">
        <v>362</v>
      </c>
      <c r="AH3" s="39" t="s">
        <v>362</v>
      </c>
      <c r="AI3" s="39" t="s">
        <v>362</v>
      </c>
      <c r="AJ3" s="39" t="s">
        <v>362</v>
      </c>
      <c r="AK3" s="39" t="s">
        <v>362</v>
      </c>
    </row>
    <row r="4" spans="1:37" x14ac:dyDescent="0.3">
      <c r="A4" s="2" t="str">
        <f ca="1">'TC111-DC3 Outbound Details'!E2</f>
        <v>DC3-HS2-4-2311001</v>
      </c>
      <c r="B4" s="2" t="str">
        <f>'TC111-DC3 Outbound Details'!M2</f>
        <v>CAIU9500009</v>
      </c>
      <c r="C4" s="39" t="s">
        <v>404</v>
      </c>
      <c r="D4" s="39" t="s">
        <v>399</v>
      </c>
      <c r="E4" s="39" t="s">
        <v>399</v>
      </c>
      <c r="F4" s="39" t="s">
        <v>399</v>
      </c>
      <c r="G4" s="39" t="s">
        <v>399</v>
      </c>
      <c r="H4" s="39" t="s">
        <v>399</v>
      </c>
      <c r="I4" s="39" t="s">
        <v>399</v>
      </c>
      <c r="J4" s="39" t="s">
        <v>399</v>
      </c>
      <c r="K4" s="39" t="s">
        <v>399</v>
      </c>
      <c r="L4" s="39" t="s">
        <v>399</v>
      </c>
      <c r="M4" s="39" t="s">
        <v>399</v>
      </c>
      <c r="N4" s="39" t="s">
        <v>399</v>
      </c>
      <c r="O4" s="39" t="s">
        <v>399</v>
      </c>
      <c r="P4" s="39" t="s">
        <v>399</v>
      </c>
      <c r="Q4" s="39" t="s">
        <v>399</v>
      </c>
      <c r="R4" s="39" t="s">
        <v>399</v>
      </c>
      <c r="S4" s="39" t="s">
        <v>399</v>
      </c>
      <c r="T4" s="39" t="s">
        <v>399</v>
      </c>
      <c r="U4" s="39" t="s">
        <v>399</v>
      </c>
      <c r="V4" s="39" t="s">
        <v>399</v>
      </c>
      <c r="W4" s="39" t="s">
        <v>399</v>
      </c>
      <c r="X4" s="39" t="s">
        <v>399</v>
      </c>
      <c r="Y4" s="39" t="s">
        <v>399</v>
      </c>
      <c r="Z4" s="39" t="s">
        <v>399</v>
      </c>
      <c r="AA4" s="39" t="s">
        <v>399</v>
      </c>
      <c r="AB4" s="39" t="s">
        <v>399</v>
      </c>
      <c r="AC4" s="39" t="s">
        <v>399</v>
      </c>
      <c r="AD4" s="39" t="s">
        <v>361</v>
      </c>
      <c r="AE4" s="39" t="s">
        <v>362</v>
      </c>
      <c r="AF4" s="39" t="s">
        <v>362</v>
      </c>
      <c r="AG4" s="39" t="s">
        <v>362</v>
      </c>
      <c r="AH4" s="39" t="s">
        <v>362</v>
      </c>
      <c r="AI4" s="39" t="s">
        <v>362</v>
      </c>
      <c r="AJ4" s="39" t="s">
        <v>362</v>
      </c>
      <c r="AK4" s="39" t="s">
        <v>362</v>
      </c>
    </row>
  </sheetData>
  <pageMargins bottom="0.75" footer="0.3" header="0.3" left="0.7" right="0.7" top="0.75"/>
</worksheet>
</file>

<file path=xl/worksheets/sheet1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AE11-D840-4E39-9D6C-B723023057F4}">
  <sheetPr codeName="Sheet114"/>
  <dimension ref="A1:E4"/>
  <sheetViews>
    <sheetView workbookViewId="0">
      <selection activeCell="A12" sqref="A12:XFD12"/>
    </sheetView>
  </sheetViews>
  <sheetFormatPr defaultRowHeight="14.4" x14ac:dyDescent="0.3"/>
  <cols>
    <col min="1" max="2" bestFit="true" customWidth="true" width="15.109375" collapsed="true"/>
    <col min="3" max="3" bestFit="true" customWidth="true" width="14.33203125" collapsed="true"/>
    <col min="4" max="4" customWidth="true" width="36.33203125" collapsed="true"/>
  </cols>
  <sheetData>
    <row r="1" spans="1:4" x14ac:dyDescent="0.3">
      <c r="A1" t="s">
        <v>480</v>
      </c>
      <c r="B1" t="s">
        <v>481</v>
      </c>
      <c r="C1" t="s">
        <v>482</v>
      </c>
      <c r="D1" s="72" t="s">
        <v>483</v>
      </c>
    </row>
    <row ht="57.6" r="2" spans="1:4" x14ac:dyDescent="0.3">
      <c r="A2">
        <v>1620</v>
      </c>
      <c r="B2" s="78">
        <v>0</v>
      </c>
      <c r="C2" t="s">
        <v>495</v>
      </c>
      <c r="D2" s="34" t="s">
        <v>484</v>
      </c>
    </row>
    <row ht="57.6" r="3" spans="1:4" x14ac:dyDescent="0.3">
      <c r="A3">
        <v>1620</v>
      </c>
      <c r="B3" s="78">
        <v>0</v>
      </c>
      <c r="C3" t="s">
        <v>495</v>
      </c>
      <c r="D3" s="34" t="s">
        <v>485</v>
      </c>
    </row>
    <row r="4" spans="1:4" x14ac:dyDescent="0.3">
      <c r="A4" s="77">
        <v>600</v>
      </c>
      <c r="B4" s="77">
        <v>200</v>
      </c>
      <c r="C4" t="s">
        <v>495</v>
      </c>
    </row>
  </sheetData>
  <pageMargins bottom="0.75" footer="0.3" header="0.3" left="0.7" right="0.7" top="0.75"/>
</worksheet>
</file>

<file path=xl/worksheets/sheet1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B485-97D3-4A31-A34D-02150A9F57CD}">
  <sheetPr codeName="Sheet115"/>
  <dimension ref="A1:D4"/>
  <sheetViews>
    <sheetView workbookViewId="0">
      <selection activeCell="G8" sqref="G8"/>
    </sheetView>
  </sheetViews>
  <sheetFormatPr defaultRowHeight="14.4" x14ac:dyDescent="0.3"/>
  <cols>
    <col min="1" max="1" bestFit="true" customWidth="true" width="25.6640625" collapsed="true"/>
    <col min="2" max="2" bestFit="true" customWidth="true" width="25.77734375" collapsed="true"/>
  </cols>
  <sheetData>
    <row r="1" spans="1:3" x14ac:dyDescent="0.3">
      <c r="A1" t="s">
        <v>486</v>
      </c>
      <c r="B1" t="s">
        <v>487</v>
      </c>
      <c r="C1" s="72" t="s">
        <v>483</v>
      </c>
    </row>
    <row r="2" spans="1:3" x14ac:dyDescent="0.3">
      <c r="A2" t="s">
        <v>496</v>
      </c>
      <c r="B2" t="s">
        <v>497</v>
      </c>
      <c r="C2" t="s">
        <v>488</v>
      </c>
    </row>
    <row r="3" spans="1:3" x14ac:dyDescent="0.3">
      <c r="A3" t="s">
        <v>496</v>
      </c>
      <c r="B3" t="s">
        <v>497</v>
      </c>
      <c r="C3" t="s">
        <v>489</v>
      </c>
    </row>
    <row r="4" spans="1:3" x14ac:dyDescent="0.3">
      <c r="A4" t="s">
        <v>496</v>
      </c>
      <c r="B4" t="s">
        <v>497</v>
      </c>
    </row>
  </sheetData>
  <pageMargins bottom="0.75" footer="0.3" header="0.3" left="0.7" right="0.7" top="0.75"/>
</worksheet>
</file>

<file path=xl/worksheets/sheet1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383C-1952-4D9C-A699-E64AD1E77C20}">
  <sheetPr codeName="Sheet116"/>
  <dimension ref="A1:C4"/>
  <sheetViews>
    <sheetView workbookViewId="0">
      <selection activeCell="A2" sqref="A2:A4"/>
    </sheetView>
  </sheetViews>
  <sheetFormatPr defaultRowHeight="14.4" x14ac:dyDescent="0.3"/>
  <sheetData>
    <row r="1" spans="1:2" x14ac:dyDescent="0.3">
      <c r="A1" t="s">
        <v>490</v>
      </c>
      <c r="B1" t="s">
        <v>120</v>
      </c>
    </row>
    <row r="2" spans="1:2" x14ac:dyDescent="0.3">
      <c r="A2" s="79">
        <v>10</v>
      </c>
      <c r="B2" s="73" t="s">
        <v>171</v>
      </c>
    </row>
    <row r="3" spans="1:2" x14ac:dyDescent="0.3">
      <c r="A3" s="79">
        <v>11</v>
      </c>
      <c r="B3" s="73" t="s">
        <v>171</v>
      </c>
    </row>
    <row r="4" spans="1:2" x14ac:dyDescent="0.3">
      <c r="A4" s="79">
        <v>1</v>
      </c>
      <c r="B4" s="73" t="s">
        <v>171</v>
      </c>
    </row>
  </sheetData>
  <pageMargins bottom="0.75" footer="0.3" header="0.3" left="0.7" right="0.7" top="0.75"/>
</worksheet>
</file>

<file path=xl/worksheets/sheet1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sheetPr codeName="Sheet117"/>
  <dimension ref="A1:AD5"/>
  <sheetViews>
    <sheetView topLeftCell="N1" workbookViewId="0">
      <selection activeCell="X22" sqref="X22"/>
    </sheetView>
  </sheetViews>
  <sheetFormatPr defaultRowHeight="13.8" x14ac:dyDescent="0.3"/>
  <cols>
    <col min="1" max="1" customWidth="true" style="2" width="4.33203125" collapsed="true"/>
    <col min="2" max="2" customWidth="true" style="2" width="15.77734375" collapsed="true"/>
    <col min="3" max="3" customWidth="true" style="2" width="33.6640625" collapsed="true"/>
    <col min="4" max="4" customWidth="true" style="2" width="15.77734375" collapsed="true"/>
    <col min="5" max="5" customWidth="true" style="2" width="22.5546875" collapsed="true"/>
    <col min="6" max="13" customWidth="true" style="2" width="15.77734375" collapsed="true"/>
    <col min="14" max="14" customWidth="true" style="2" width="24.109375" collapsed="true"/>
    <col min="15" max="23" customWidth="true" style="2" width="15.77734375" collapsed="true"/>
    <col min="24" max="24" customWidth="true" style="2" width="17.88671875" collapsed="true"/>
    <col min="25" max="25" customWidth="true" style="2" width="15.77734375" collapsed="true"/>
    <col min="26" max="26" customWidth="true" style="2" width="21.109375" collapsed="true"/>
    <col min="27" max="27" customWidth="true" style="2" width="25.6640625" collapsed="true"/>
    <col min="28" max="28" customWidth="true" style="2" width="15.77734375" collapsed="true"/>
    <col min="29" max="29" customWidth="true" style="2" width="27.21875" collapsed="true"/>
    <col min="30" max="16384" style="2" width="8.88671875" collapsed="true"/>
  </cols>
  <sheetData>
    <row r="1" spans="1:29" x14ac:dyDescent="0.3">
      <c r="A1" s="2" t="s">
        <v>0</v>
      </c>
      <c r="B1" s="2" t="s">
        <v>262</v>
      </c>
      <c r="C1" s="2" t="s">
        <v>320</v>
      </c>
      <c r="D1" s="2" t="s">
        <v>308</v>
      </c>
      <c r="E1" s="2" t="s">
        <v>321</v>
      </c>
      <c r="F1" s="2" t="s">
        <v>130</v>
      </c>
      <c r="G1" s="2" t="s">
        <v>309</v>
      </c>
      <c r="H1" s="2" t="s">
        <v>310</v>
      </c>
      <c r="I1" s="2" t="s">
        <v>311</v>
      </c>
      <c r="J1" s="2" t="s">
        <v>312</v>
      </c>
      <c r="K1" s="2" t="s">
        <v>313</v>
      </c>
      <c r="L1" s="2" t="s">
        <v>323</v>
      </c>
      <c r="M1" s="2" t="s">
        <v>327</v>
      </c>
      <c r="N1" s="2" t="s">
        <v>331</v>
      </c>
      <c r="O1" s="2" t="s">
        <v>314</v>
      </c>
      <c r="P1" s="2" t="s">
        <v>333</v>
      </c>
      <c r="Q1" s="2" t="s">
        <v>334</v>
      </c>
      <c r="R1" s="2" t="s">
        <v>335</v>
      </c>
      <c r="S1" s="2" t="s">
        <v>332</v>
      </c>
      <c r="T1" s="2" t="s">
        <v>315</v>
      </c>
      <c r="U1" s="2" t="s">
        <v>336</v>
      </c>
      <c r="V1" s="2" t="s">
        <v>337</v>
      </c>
      <c r="W1" s="2" t="s">
        <v>338</v>
      </c>
      <c r="X1" s="2" t="s">
        <v>339</v>
      </c>
      <c r="Y1" s="2" t="s">
        <v>316</v>
      </c>
      <c r="Z1" s="2" t="s">
        <v>129</v>
      </c>
      <c r="AA1" s="2" t="s">
        <v>317</v>
      </c>
      <c r="AB1" s="2" t="s">
        <v>318</v>
      </c>
      <c r="AC1" s="2" t="s">
        <v>319</v>
      </c>
    </row>
    <row r="2" spans="1:29" x14ac:dyDescent="0.3">
      <c r="A2" s="2">
        <v>1</v>
      </c>
      <c r="B2" s="2" t="s">
        <v>93</v>
      </c>
      <c r="C2" s="2" t="str">
        <f ca="1">"o-CNTW-SUP-POC-"&amp;AutoIncrement!F3&amp;"-"&amp;TEXT(DATE(YEAR(TODAY()), MONTH(TODAY()), DAY(TODAY())), "yymm")&amp;"001"</f>
        <v>o-CNTW-SUP-POC-HS2-4-2311001</v>
      </c>
      <c r="D2" s="2" t="str">
        <f ca="1">TEXT(DATE(YEAR(TODAY()), MONTH(TODAY()), DAY(TODAY())), "dd MMM yyyy")</f>
        <v>14 Nov 2023</v>
      </c>
      <c r="E2" s="2" t="str">
        <f ca="1">"SP2-"&amp;AutoIncrement!F3&amp;"-"&amp;TEXT(DATE(YEAR(TODAY()), MONTH(TODAY()), DAY(TODAY())), "yymm")&amp;"001"</f>
        <v>SP2-HS2-4-2311001</v>
      </c>
      <c r="F2" s="8" t="s">
        <v>284</v>
      </c>
      <c r="G2" s="6" t="s">
        <v>29</v>
      </c>
      <c r="H2" s="44">
        <v>1620</v>
      </c>
      <c r="I2" s="8" t="s">
        <v>70</v>
      </c>
      <c r="J2" s="2" t="s">
        <v>322</v>
      </c>
      <c r="K2" s="45" t="s">
        <v>72</v>
      </c>
      <c r="L2" s="45" t="s">
        <v>90</v>
      </c>
      <c r="M2" s="6" t="s">
        <v>324</v>
      </c>
      <c r="N2" s="2" t="str">
        <f ca="1">"SP2-OP-"&amp;AutoIncrement!F3&amp;"-"&amp;TEXT(DATE(YEAR(TODAY()), MONTH(TODAY()), DAY(TODAY())), "yymm")&amp;"-01"</f>
        <v>SP2-OP-HS2-4-2311-01</v>
      </c>
      <c r="O2" s="6" t="s">
        <v>328</v>
      </c>
      <c r="P2" s="46"/>
      <c r="Q2" s="46"/>
      <c r="R2" s="46"/>
      <c r="S2" s="2" t="str">
        <f ca="1">"SP2-IP-"&amp;AutoIncrement!F3&amp;"-"&amp;TEXT(DATE(YEAR(TODAY()), MONTH(TODAY()), DAY(TODAY())), "yymm")&amp;"-01"</f>
        <v>SP2-IP-HS2-4-2311-01</v>
      </c>
      <c r="T2" s="47"/>
      <c r="U2" s="46"/>
      <c r="V2" s="46"/>
      <c r="W2" s="46"/>
      <c r="X2" s="45" t="str">
        <f>'TC20-Autogen SOPO'!H2</f>
        <v>sCS202-2311001</v>
      </c>
      <c r="Y2" s="45" t="s">
        <v>93</v>
      </c>
      <c r="Z2" s="45" t="s">
        <v>299</v>
      </c>
      <c r="AA2" s="45" t="s">
        <v>299</v>
      </c>
      <c r="AB2" s="9">
        <v>10</v>
      </c>
      <c r="AC2" s="44">
        <v>1620</v>
      </c>
    </row>
    <row r="3" spans="1:29" x14ac:dyDescent="0.3">
      <c r="A3" s="2">
        <v>2</v>
      </c>
      <c r="B3" s="2" t="s">
        <v>93</v>
      </c>
      <c r="C3" s="2" t="str">
        <f ca="1">"o-CNTW-SUP-POC-"&amp;AutoIncrement!F3&amp;"-"&amp;TEXT(DATE(YEAR(TODAY()), MONTH(TODAY()), DAY(TODAY())), "yymm")&amp;"001"</f>
        <v>o-CNTW-SUP-POC-HS2-4-2311001</v>
      </c>
      <c r="D3" s="2" t="str">
        <f ca="1">TEXT(DATE(YEAR(TODAY()), MONTH(TODAY()), DAY(TODAY())), "dd MMM yyyy")</f>
        <v>14 Nov 2023</v>
      </c>
      <c r="E3" s="2" t="str">
        <f ca="1">"SP2-"&amp;AutoIncrement!F3&amp;"-"&amp;TEXT(DATE(YEAR(TODAY()), MONTH(TODAY()), DAY(TODAY())), "yymm")&amp;"001"</f>
        <v>SP2-HS2-4-2311001</v>
      </c>
      <c r="F3" s="8" t="s">
        <v>285</v>
      </c>
      <c r="G3" s="6" t="s">
        <v>29</v>
      </c>
      <c r="H3" s="44">
        <v>1620</v>
      </c>
      <c r="I3" s="8" t="s">
        <v>70</v>
      </c>
      <c r="J3" s="2" t="s">
        <v>322</v>
      </c>
      <c r="K3" s="45" t="s">
        <v>72</v>
      </c>
      <c r="L3" s="45" t="s">
        <v>90</v>
      </c>
      <c r="M3" s="6" t="s">
        <v>424</v>
      </c>
      <c r="N3" s="2" t="str">
        <f ca="1">"SP2-OP-"&amp;AutoIncrement!F3&amp;"-"&amp;TEXT(DATE(YEAR(TODAY()), MONTH(TODAY()), DAY(TODAY())), "yymm")&amp;"-01"</f>
        <v>SP2-OP-HS2-4-2311-01</v>
      </c>
      <c r="O3" s="6" t="s">
        <v>329</v>
      </c>
      <c r="P3" s="46"/>
      <c r="Q3" s="46"/>
      <c r="R3" s="46"/>
      <c r="S3" s="2" t="str">
        <f ca="1">"SP2-IP-"&amp;AutoIncrement!F3&amp;"-"&amp;TEXT(DATE(YEAR(TODAY()), MONTH(TODAY()), DAY(TODAY())), "yymm")&amp;"-02"</f>
        <v>SP2-IP-HS2-4-2311-02</v>
      </c>
      <c r="T3" s="47">
        <v>10.000999999999999</v>
      </c>
      <c r="U3" s="47">
        <v>10.000999999999999</v>
      </c>
      <c r="V3" s="47">
        <v>10.000999999999999</v>
      </c>
      <c r="W3" s="47">
        <v>10.000999999999999</v>
      </c>
      <c r="X3" s="45" t="str">
        <f>'TC20-Autogen SOPO'!H2</f>
        <v>sCS202-2311001</v>
      </c>
      <c r="Y3" s="45" t="s">
        <v>93</v>
      </c>
      <c r="Z3" s="45" t="s">
        <v>300</v>
      </c>
      <c r="AA3" s="45" t="s">
        <v>300</v>
      </c>
      <c r="AB3" s="9">
        <v>10</v>
      </c>
      <c r="AC3" s="44">
        <v>1620</v>
      </c>
    </row>
    <row r="4" spans="1:29" x14ac:dyDescent="0.3">
      <c r="A4" s="2">
        <v>3</v>
      </c>
      <c r="B4" s="2" t="s">
        <v>93</v>
      </c>
      <c r="C4" s="2" t="str">
        <f ca="1">"o-CNTW-SUP-POC-"&amp;AutoIncrement!F3&amp;"-"&amp;TEXT(DATE(YEAR(TODAY()), MONTH(TODAY()), DAY(TODAY())), "yymm")&amp;"002"</f>
        <v>o-CNTW-SUP-POC-HS2-4-2311002</v>
      </c>
      <c r="D4" s="2" t="str">
        <f ca="1">TEXT(DATE(YEAR(TODAY()), MONTH(TODAY()), DAY(TODAY())), "dd MMM yyyy")</f>
        <v>14 Nov 2023</v>
      </c>
      <c r="F4" s="8" t="s">
        <v>288</v>
      </c>
      <c r="G4" s="6" t="s">
        <v>21</v>
      </c>
      <c r="H4" s="44">
        <v>500</v>
      </c>
      <c r="I4" s="8" t="s">
        <v>70</v>
      </c>
      <c r="J4" s="2" t="s">
        <v>322</v>
      </c>
      <c r="K4" s="45" t="s">
        <v>72</v>
      </c>
      <c r="L4" s="45" t="s">
        <v>90</v>
      </c>
      <c r="M4" s="6" t="s">
        <v>424</v>
      </c>
      <c r="N4" s="2" t="str">
        <f ca="1">"SP2-OP-"&amp;AutoIncrement!F3&amp;"-"&amp;TEXT(DATE(YEAR(TODAY()), MONTH(TODAY()), DAY(TODAY())), "yymm")&amp;"-01"</f>
        <v>SP2-OP-HS2-4-2311-01</v>
      </c>
      <c r="O4" s="6" t="s">
        <v>330</v>
      </c>
      <c r="P4" s="46">
        <v>100.001</v>
      </c>
      <c r="Q4" s="46">
        <v>100.001</v>
      </c>
      <c r="R4" s="46">
        <v>100.001</v>
      </c>
      <c r="T4" s="47"/>
      <c r="U4" s="47"/>
      <c r="V4" s="47"/>
      <c r="W4" s="47"/>
      <c r="X4" s="45" t="str">
        <f>'TC20-Autogen SOPO'!H2</f>
        <v>sCS202-2311001</v>
      </c>
      <c r="Y4" s="45" t="s">
        <v>93</v>
      </c>
      <c r="Z4" s="45" t="s">
        <v>301</v>
      </c>
      <c r="AA4" s="45" t="s">
        <v>301</v>
      </c>
      <c r="AB4" s="9">
        <v>5</v>
      </c>
      <c r="AC4" s="44">
        <v>800</v>
      </c>
    </row>
    <row r="5" spans="1:29" x14ac:dyDescent="0.3">
      <c r="A5" s="2">
        <v>4</v>
      </c>
      <c r="B5" s="2" t="s">
        <v>93</v>
      </c>
      <c r="C5" s="2" t="str">
        <f ca="1">"o-CNTW-SUP-POC-"&amp;AutoIncrement!F3&amp;"-"&amp;TEXT(DATE(YEAR(TODAY()), MONTH(TODAY()), DAY(TODAY())), "yymm")&amp;"002"</f>
        <v>o-CNTW-SUP-POC-HS2-4-2311002</v>
      </c>
      <c r="D5" s="2" t="str">
        <f ca="1">TEXT(DATE(YEAR(TODAY()), MONTH(TODAY()), DAY(TODAY())), "dd MMM yyyy")</f>
        <v>14 Nov 2023</v>
      </c>
      <c r="F5" s="8" t="s">
        <v>288</v>
      </c>
      <c r="G5" s="6" t="s">
        <v>21</v>
      </c>
      <c r="H5" s="44">
        <v>300</v>
      </c>
      <c r="I5" s="8" t="s">
        <v>70</v>
      </c>
      <c r="J5" s="2" t="s">
        <v>322</v>
      </c>
      <c r="K5" s="45" t="s">
        <v>72</v>
      </c>
      <c r="L5" s="45" t="s">
        <v>90</v>
      </c>
      <c r="M5" s="6" t="s">
        <v>425</v>
      </c>
      <c r="N5" s="2" t="str">
        <f ca="1">"SP2-OP-"&amp;AutoIncrement!F3&amp;"-"&amp;TEXT(DATE(YEAR(TODAY()), MONTH(TODAY()), DAY(TODAY())), "yymm")&amp;"-02"</f>
        <v>SP2-OP-HS2-4-2311-02</v>
      </c>
      <c r="O5" s="6" t="s">
        <v>328</v>
      </c>
      <c r="P5" s="46">
        <v>100.001</v>
      </c>
      <c r="Q5" s="46">
        <v>100.001</v>
      </c>
      <c r="R5" s="46">
        <v>100.001</v>
      </c>
      <c r="S5" s="2" t="str">
        <f ca="1">"SP2-IP-"&amp;AutoIncrement!F3&amp;"-"&amp;TEXT(DATE(YEAR(TODAY()), MONTH(TODAY()), DAY(TODAY())), "yymm")&amp;"-02"</f>
        <v>SP2-IP-HS2-4-2311-02</v>
      </c>
      <c r="T5" s="47">
        <v>10.000999999999999</v>
      </c>
      <c r="U5" s="47">
        <v>10.000999999999999</v>
      </c>
      <c r="V5" s="47">
        <v>10.000999999999999</v>
      </c>
      <c r="W5" s="47">
        <v>10.000999999999999</v>
      </c>
      <c r="X5" s="45" t="str">
        <f>'TC20-Autogen SOPO'!H2</f>
        <v>sCS202-2311001</v>
      </c>
      <c r="Y5" s="45" t="s">
        <v>93</v>
      </c>
      <c r="Z5" s="45" t="s">
        <v>301</v>
      </c>
      <c r="AA5" s="45" t="s">
        <v>301</v>
      </c>
      <c r="AB5" s="9">
        <v>5</v>
      </c>
      <c r="AC5" s="44">
        <v>800</v>
      </c>
    </row>
  </sheetData>
  <dataValidations count="1">
    <dataValidation allowBlank="1" sqref="I2:I5" type="list" xr:uid="{07984675-C100-4D82-B4FF-31ACBD2D4863}">
      <formula1>"Sea,Air,Truck,LCL,Hand Carry,Others"</formula1>
    </dataValidation>
  </dataValidations>
  <pageMargins bottom="0.75" footer="0.3" header="0.3" left="0.7" right="0.7" top="0.75"/>
</worksheet>
</file>

<file path=xl/worksheets/sheet1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sheetPr codeName="Sheet118"/>
  <dimension ref="A1:C3"/>
  <sheetViews>
    <sheetView topLeftCell="A16" workbookViewId="0">
      <selection activeCell="A56" sqref="A56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340</v>
      </c>
      <c r="B1" t="s">
        <v>341</v>
      </c>
    </row>
    <row r="2" spans="1:2" x14ac:dyDescent="0.3">
      <c r="A2" t="str">
        <f ca="1">'TC142-Sup2 Outbound Details'!C2</f>
        <v>o-CNTW-SUP-POC-HS2-4-2311001</v>
      </c>
      <c r="B2" t="s">
        <v>498</v>
      </c>
    </row>
    <row r="3" spans="1:2" x14ac:dyDescent="0.3">
      <c r="A3" t="str">
        <f ca="1">'TC142-Sup2 Outbound Details'!C4</f>
        <v>o-CNTW-SUP-POC-HS2-4-2311002</v>
      </c>
      <c r="B3" t="s">
        <v>499</v>
      </c>
    </row>
  </sheetData>
  <pageMargins bottom="0.75" footer="0.3" header="0.3" left="0.7" right="0.7" top="0.75"/>
</worksheet>
</file>

<file path=xl/worksheets/sheet1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1B79D-938B-4A43-9CAE-C7E70B036405}">
  <dimension ref="A1:D2"/>
  <sheetViews>
    <sheetView workbookViewId="0">
      <selection activeCell="D7" sqref="D7"/>
    </sheetView>
  </sheetViews>
  <sheetFormatPr defaultRowHeight="14.4" x14ac:dyDescent="0.3"/>
  <cols>
    <col min="2" max="2" bestFit="true" customWidth="true" width="14.6640625" collapsed="true"/>
    <col min="3" max="3" bestFit="true" customWidth="true" width="10.109375" collapsed="true"/>
  </cols>
  <sheetData>
    <row ht="15" r="1" spans="1:3" thickBot="1" x14ac:dyDescent="0.35">
      <c r="A1" s="57" t="s">
        <v>0</v>
      </c>
      <c r="B1" s="58" t="s">
        <v>546</v>
      </c>
      <c r="C1" s="59" t="s">
        <v>248</v>
      </c>
    </row>
    <row ht="15" r="2" spans="1:3" thickBot="1" x14ac:dyDescent="0.35">
      <c r="A2" s="60">
        <v>1</v>
      </c>
      <c r="B2" s="61" t="str">
        <f>'TC20-Autogen SOPO'!H2</f>
        <v>sCS202-2311001</v>
      </c>
      <c r="C2" s="62" t="s">
        <v>377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sheetPr codeName="Sheet12">
    <tabColor rgb="FFFFFF00"/>
  </sheetPr>
  <dimension ref="A1:G4"/>
  <sheetViews>
    <sheetView workbookViewId="0" zoomScale="90" zoomScaleNormal="90">
      <selection activeCell="I23" sqref="I23"/>
    </sheetView>
  </sheetViews>
  <sheetFormatPr defaultRowHeight="13.8" x14ac:dyDescent="0.3"/>
  <cols>
    <col min="1" max="2" bestFit="true" customWidth="true" style="2" width="19.44140625" collapsed="true"/>
    <col min="3" max="3" bestFit="true" customWidth="true" style="2" width="21.77734375" collapsed="true"/>
    <col min="4" max="4" bestFit="true" customWidth="true" style="2" width="14.6640625" collapsed="true"/>
    <col min="5" max="5" customWidth="true" style="2" width="8.0" collapsed="true"/>
    <col min="6" max="6" bestFit="true" customWidth="true" style="2" width="9.0" collapsed="true"/>
    <col min="7" max="16384" style="2" width="8.88671875" collapsed="true"/>
  </cols>
  <sheetData>
    <row ht="14.4" r="1" spans="1:6" thickBot="1" x14ac:dyDescent="0.35">
      <c r="A1" s="250" t="s">
        <v>129</v>
      </c>
      <c r="B1" s="188" t="s">
        <v>131</v>
      </c>
      <c r="C1" s="251" t="s">
        <v>132</v>
      </c>
      <c r="D1" s="188" t="s">
        <v>138</v>
      </c>
      <c r="E1" s="188" t="s">
        <v>120</v>
      </c>
      <c r="F1" s="189" t="s">
        <v>143</v>
      </c>
    </row>
    <row r="2" spans="1:6" x14ac:dyDescent="0.3">
      <c r="A2" s="211" t="s">
        <v>627</v>
      </c>
      <c r="B2" s="212" t="s">
        <v>299</v>
      </c>
      <c r="C2" s="244" t="str">
        <f>AutoIncrement!F4</f>
        <v>CNTWSUP-SGTTAP-HS2-4</v>
      </c>
      <c r="D2" s="212" t="s">
        <v>29</v>
      </c>
      <c r="E2" s="212" t="s">
        <v>171</v>
      </c>
      <c r="F2" s="262">
        <v>9.01</v>
      </c>
    </row>
    <row r="3" spans="1:6" x14ac:dyDescent="0.3">
      <c r="A3" s="201" t="s">
        <v>628</v>
      </c>
      <c r="B3" s="198" t="s">
        <v>300</v>
      </c>
      <c r="C3" s="242" t="str">
        <f>AutoIncrement!F4</f>
        <v>CNTWSUP-SGTTAP-HS2-4</v>
      </c>
      <c r="D3" s="198" t="s">
        <v>29</v>
      </c>
      <c r="E3" s="198" t="s">
        <v>171</v>
      </c>
      <c r="F3" s="260">
        <v>10</v>
      </c>
    </row>
    <row ht="14.4" r="4" spans="1:6" thickBot="1" x14ac:dyDescent="0.35">
      <c r="A4" s="202" t="s">
        <v>629</v>
      </c>
      <c r="B4" s="209" t="s">
        <v>301</v>
      </c>
      <c r="C4" s="243" t="str">
        <f>AutoIncrement!F4</f>
        <v>CNTWSUP-SGTTAP-HS2-4</v>
      </c>
      <c r="D4" s="209" t="s">
        <v>21</v>
      </c>
      <c r="E4" s="209" t="s">
        <v>171</v>
      </c>
      <c r="F4" s="261">
        <v>10</v>
      </c>
    </row>
  </sheetData>
  <phoneticPr fontId="7" type="noConversion"/>
  <dataValidations count="1">
    <dataValidation allowBlank="1" showErrorMessage="1" sqref="E2:E4" type="list" xr:uid="{43FBCDF0-1E48-4263-880D-9525C12BE205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1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72122-0FDF-482D-ABFE-50E0650E206B}">
  <dimension ref="A1:S4"/>
  <sheetViews>
    <sheetView workbookViewId="0">
      <selection activeCell="D3" sqref="D3"/>
    </sheetView>
  </sheetViews>
  <sheetFormatPr defaultRowHeight="14.4" x14ac:dyDescent="0.3"/>
  <cols>
    <col min="2" max="2" bestFit="true" customWidth="true" width="20.5546875" collapsed="true"/>
    <col min="4" max="4" bestFit="true" customWidth="true" width="15.5546875" collapsed="true"/>
    <col min="5" max="5" bestFit="true" customWidth="true" width="12.109375" collapsed="true"/>
    <col min="8" max="8" bestFit="true" customWidth="true" width="9.33203125" collapsed="true"/>
    <col min="11" max="11" bestFit="true" customWidth="true" width="9.88671875" collapsed="true"/>
    <col min="12" max="12" bestFit="true" customWidth="true" width="11.5546875" collapsed="true"/>
    <col min="13" max="13" customWidth="true" width="11.5546875" collapsed="true"/>
    <col min="14" max="14" bestFit="true" customWidth="true" width="17.77734375" collapsed="true"/>
    <col min="15" max="15" bestFit="true" customWidth="true" width="16.44140625" collapsed="true"/>
    <col min="16" max="16" bestFit="true" customWidth="true" width="18.109375" collapsed="true"/>
    <col min="17" max="17" bestFit="true" customWidth="true" width="18.6640625" collapsed="true"/>
    <col min="18" max="18" bestFit="true" customWidth="true" width="19.109375" collapsed="true"/>
    <col min="19" max="19" bestFit="true" customWidth="true" width="18.6640625" collapsed="true"/>
    <col min="20" max="21" bestFit="true" customWidth="true" width="21.33203125" collapsed="true"/>
  </cols>
  <sheetData>
    <row customFormat="1" ht="15" r="1" s="69" spans="1:18" thickBot="1" x14ac:dyDescent="0.35">
      <c r="A1" s="57" t="s">
        <v>2</v>
      </c>
      <c r="B1" s="58" t="s">
        <v>1</v>
      </c>
      <c r="C1" s="58" t="s">
        <v>5</v>
      </c>
      <c r="D1" s="58" t="s">
        <v>245</v>
      </c>
      <c r="E1" s="58" t="s">
        <v>88</v>
      </c>
      <c r="F1" s="58" t="s">
        <v>12</v>
      </c>
      <c r="G1" s="58" t="s">
        <v>11</v>
      </c>
      <c r="H1" s="58" t="s">
        <v>246</v>
      </c>
      <c r="I1" s="58" t="s">
        <v>143</v>
      </c>
      <c r="J1" s="58" t="s">
        <v>120</v>
      </c>
      <c r="K1" s="58" t="s">
        <v>248</v>
      </c>
      <c r="L1" s="58" t="s">
        <v>249</v>
      </c>
      <c r="M1" s="58" t="s">
        <v>250</v>
      </c>
      <c r="N1" s="58" t="s">
        <v>547</v>
      </c>
      <c r="O1" s="58" t="s">
        <v>548</v>
      </c>
      <c r="P1" s="58" t="s">
        <v>549</v>
      </c>
      <c r="Q1" s="58" t="s">
        <v>550</v>
      </c>
      <c r="R1" s="59" t="s">
        <v>551</v>
      </c>
    </row>
    <row customFormat="1" r="2" s="69" spans="1:18" x14ac:dyDescent="0.3">
      <c r="A2" s="80" t="s">
        <v>284</v>
      </c>
      <c r="B2" s="81" t="s">
        <v>299</v>
      </c>
      <c r="C2" s="81"/>
      <c r="D2" s="81" t="str">
        <f>'TC20-Autogen SOPO'!D2</f>
        <v>pCS202-2311001</v>
      </c>
      <c r="E2" s="81" t="s">
        <v>69</v>
      </c>
      <c r="F2" s="81">
        <v>10</v>
      </c>
      <c r="G2" s="81">
        <v>10</v>
      </c>
      <c r="H2" s="82">
        <v>1620</v>
      </c>
      <c r="I2" s="81">
        <v>10</v>
      </c>
      <c r="J2" s="81" t="s">
        <v>171</v>
      </c>
      <c r="K2" s="81" t="s">
        <v>375</v>
      </c>
      <c r="L2" s="83">
        <v>1620</v>
      </c>
      <c r="M2" s="81">
        <v>0</v>
      </c>
      <c r="N2" s="82">
        <v>1620</v>
      </c>
      <c r="O2" s="82">
        <v>1620</v>
      </c>
      <c r="P2" s="81" t="s">
        <v>259</v>
      </c>
      <c r="Q2" s="81">
        <v>0</v>
      </c>
      <c r="R2" s="84" t="s">
        <v>259</v>
      </c>
    </row>
    <row customFormat="1" r="3" s="69" spans="1:18" x14ac:dyDescent="0.3">
      <c r="A3" s="85" t="s">
        <v>285</v>
      </c>
      <c r="B3" s="86" t="s">
        <v>300</v>
      </c>
      <c r="C3" s="86"/>
      <c r="D3" s="86" t="str">
        <f>'TC20-Autogen SOPO'!D2</f>
        <v>pCS202-2311001</v>
      </c>
      <c r="E3" s="86" t="s">
        <v>69</v>
      </c>
      <c r="F3" s="86">
        <v>10</v>
      </c>
      <c r="G3" s="86">
        <v>10</v>
      </c>
      <c r="H3" s="87">
        <v>1620</v>
      </c>
      <c r="I3" s="86">
        <v>11</v>
      </c>
      <c r="J3" s="86" t="s">
        <v>171</v>
      </c>
      <c r="K3" s="86" t="s">
        <v>375</v>
      </c>
      <c r="L3" s="88">
        <v>1620</v>
      </c>
      <c r="M3" s="86">
        <v>0</v>
      </c>
      <c r="N3" s="87">
        <v>1620</v>
      </c>
      <c r="O3" s="87">
        <v>1620</v>
      </c>
      <c r="P3" s="86" t="s">
        <v>259</v>
      </c>
      <c r="Q3" s="86">
        <v>0</v>
      </c>
      <c r="R3" s="89" t="s">
        <v>259</v>
      </c>
    </row>
    <row customFormat="1" ht="15" r="4" s="69" spans="1:18" thickBot="1" x14ac:dyDescent="0.35">
      <c r="A4" s="90" t="s">
        <v>288</v>
      </c>
      <c r="B4" s="91" t="s">
        <v>301</v>
      </c>
      <c r="C4" s="91"/>
      <c r="D4" s="91" t="str">
        <f>'TC20-Autogen SOPO'!D2</f>
        <v>pCS202-2311001</v>
      </c>
      <c r="E4" s="91" t="s">
        <v>69</v>
      </c>
      <c r="F4" s="91">
        <v>5</v>
      </c>
      <c r="G4" s="91">
        <v>10</v>
      </c>
      <c r="H4" s="92">
        <v>800</v>
      </c>
      <c r="I4" s="91">
        <v>1</v>
      </c>
      <c r="J4" s="91" t="s">
        <v>171</v>
      </c>
      <c r="K4" s="91" t="s">
        <v>375</v>
      </c>
      <c r="L4" s="91">
        <v>800</v>
      </c>
      <c r="M4" s="91">
        <v>200</v>
      </c>
      <c r="N4" s="92">
        <v>600</v>
      </c>
      <c r="O4" s="91">
        <v>600</v>
      </c>
      <c r="P4" s="91" t="s">
        <v>259</v>
      </c>
      <c r="Q4" s="91">
        <v>200</v>
      </c>
      <c r="R4" s="93" t="s">
        <v>259</v>
      </c>
    </row>
  </sheetData>
  <pageMargins bottom="0.75" footer="0.3" header="0.3" left="0.7" right="0.7" top="0.75"/>
</worksheet>
</file>

<file path=xl/worksheets/sheet1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68AB5-66E2-4CD8-9852-81BA9418C605}">
  <dimension ref="A1:D2"/>
  <sheetViews>
    <sheetView workbookViewId="0">
      <selection activeCell="K18" sqref="K18"/>
    </sheetView>
  </sheetViews>
  <sheetFormatPr defaultRowHeight="14.4" x14ac:dyDescent="0.3"/>
  <cols>
    <col min="1" max="1" bestFit="true" customWidth="true" width="3.44140625" collapsed="true"/>
    <col min="2" max="2" bestFit="true" customWidth="true" width="14.77734375" collapsed="true"/>
    <col min="3" max="3" bestFit="true" customWidth="true" width="9.5546875" collapsed="true"/>
  </cols>
  <sheetData>
    <row ht="15" r="1" spans="1:3" thickBot="1" x14ac:dyDescent="0.35">
      <c r="A1" s="57" t="s">
        <v>0</v>
      </c>
      <c r="B1" s="58" t="s">
        <v>552</v>
      </c>
      <c r="C1" s="59" t="s">
        <v>248</v>
      </c>
    </row>
    <row ht="15" r="2" spans="1:3" thickBot="1" x14ac:dyDescent="0.35">
      <c r="A2" s="60">
        <v>1</v>
      </c>
      <c r="B2" s="61" t="str">
        <f>'TC20-Autogen SOPO'!D2</f>
        <v>pCS202-2311001</v>
      </c>
      <c r="C2" s="62" t="s">
        <v>377</v>
      </c>
    </row>
  </sheetData>
  <pageMargins bottom="0.75" footer="0.3" header="0.3" left="0.7" right="0.7" top="0.75"/>
</worksheet>
</file>

<file path=xl/worksheets/sheet1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CA1F-6069-4F66-BB50-DE5A20E090BE}">
  <dimension ref="A1:S4"/>
  <sheetViews>
    <sheetView workbookViewId="0">
      <selection activeCell="N16" sqref="N16"/>
    </sheetView>
  </sheetViews>
  <sheetFormatPr defaultRowHeight="14.4" x14ac:dyDescent="0.3"/>
  <cols>
    <col min="1" max="1" bestFit="true" customWidth="true" width="7.5546875" collapsed="true"/>
    <col min="2" max="2" bestFit="true" customWidth="true" width="14.109375" collapsed="true"/>
    <col min="3" max="3" bestFit="true" customWidth="true" width="7.44140625" collapsed="true"/>
    <col min="4" max="4" bestFit="true" customWidth="true" width="14.77734375" collapsed="true"/>
    <col min="5" max="6" bestFit="true" customWidth="true" width="14.33203125" collapsed="true"/>
    <col min="7" max="7" bestFit="true" customWidth="true" width="4.44140625" collapsed="true"/>
    <col min="8" max="8" bestFit="true" customWidth="true" width="8.44140625" collapsed="true"/>
    <col min="9" max="9" bestFit="true" customWidth="true" width="8.77734375" collapsed="true"/>
    <col min="12" max="12" bestFit="true" customWidth="true" width="9.88671875" collapsed="true"/>
    <col min="13" max="13" bestFit="true" customWidth="true" width="13.44140625" collapsed="true"/>
    <col min="14" max="14" bestFit="true" customWidth="true" width="16.0" collapsed="true"/>
    <col min="15" max="15" bestFit="true" customWidth="true" width="18.33203125" collapsed="true"/>
    <col min="16" max="16" bestFit="true" customWidth="true" width="16.0" collapsed="true"/>
    <col min="17" max="17" bestFit="true" customWidth="true" width="18.33203125" collapsed="true"/>
    <col min="18" max="18" bestFit="true" customWidth="true" width="19.77734375" collapsed="true"/>
  </cols>
  <sheetData>
    <row ht="15" r="1" spans="1:18" thickBot="1" x14ac:dyDescent="0.35">
      <c r="A1" s="57" t="s">
        <v>2</v>
      </c>
      <c r="B1" s="58" t="s">
        <v>1</v>
      </c>
      <c r="C1" s="58" t="s">
        <v>5</v>
      </c>
      <c r="D1" s="58" t="s">
        <v>260</v>
      </c>
      <c r="E1" s="58" t="s">
        <v>226</v>
      </c>
      <c r="F1" s="58" t="s">
        <v>262</v>
      </c>
      <c r="G1" s="58" t="s">
        <v>12</v>
      </c>
      <c r="H1" s="58" t="s">
        <v>11</v>
      </c>
      <c r="I1" s="58" t="s">
        <v>246</v>
      </c>
      <c r="J1" s="58" t="s">
        <v>247</v>
      </c>
      <c r="K1" s="58" t="s">
        <v>120</v>
      </c>
      <c r="L1" s="58" t="s">
        <v>248</v>
      </c>
      <c r="M1" s="58" t="s">
        <v>263</v>
      </c>
      <c r="N1" s="58" t="s">
        <v>553</v>
      </c>
      <c r="O1" s="58" t="s">
        <v>554</v>
      </c>
      <c r="P1" s="58" t="s">
        <v>555</v>
      </c>
      <c r="Q1" s="58" t="s">
        <v>556</v>
      </c>
      <c r="R1" s="59" t="s">
        <v>557</v>
      </c>
    </row>
    <row r="2" spans="1:18" x14ac:dyDescent="0.3">
      <c r="A2" s="80" t="s">
        <v>284</v>
      </c>
      <c r="B2" s="81" t="s">
        <v>296</v>
      </c>
      <c r="C2" s="81"/>
      <c r="D2" s="81" t="str">
        <f>'TC20-Autogen SOPO'!C2</f>
        <v>sCB202-2311001</v>
      </c>
      <c r="E2" s="81" t="s">
        <v>93</v>
      </c>
      <c r="F2" s="81" t="s">
        <v>93</v>
      </c>
      <c r="G2" s="81">
        <v>10</v>
      </c>
      <c r="H2" s="81">
        <v>10</v>
      </c>
      <c r="I2" s="82">
        <v>1620</v>
      </c>
      <c r="J2" s="81">
        <v>10</v>
      </c>
      <c r="K2" s="81" t="s">
        <v>171</v>
      </c>
      <c r="L2" s="81" t="s">
        <v>375</v>
      </c>
      <c r="M2" s="82">
        <v>1620</v>
      </c>
      <c r="N2" s="82">
        <v>1620</v>
      </c>
      <c r="O2" s="81" t="s">
        <v>259</v>
      </c>
      <c r="P2" s="81">
        <v>0</v>
      </c>
      <c r="Q2" s="81" t="s">
        <v>259</v>
      </c>
      <c r="R2" s="84">
        <v>0</v>
      </c>
    </row>
    <row r="3" spans="1:18" x14ac:dyDescent="0.3">
      <c r="A3" s="85" t="s">
        <v>285</v>
      </c>
      <c r="B3" s="86" t="s">
        <v>297</v>
      </c>
      <c r="C3" s="86"/>
      <c r="D3" s="86" t="str">
        <f>'TC20-Autogen SOPO'!C2</f>
        <v>sCB202-2311001</v>
      </c>
      <c r="E3" s="86" t="s">
        <v>93</v>
      </c>
      <c r="F3" s="86" t="s">
        <v>93</v>
      </c>
      <c r="G3" s="86">
        <v>10</v>
      </c>
      <c r="H3" s="86">
        <v>10</v>
      </c>
      <c r="I3" s="87">
        <v>1620</v>
      </c>
      <c r="J3" s="86">
        <v>11</v>
      </c>
      <c r="K3" s="86" t="s">
        <v>171</v>
      </c>
      <c r="L3" s="86" t="s">
        <v>375</v>
      </c>
      <c r="M3" s="87">
        <v>1620</v>
      </c>
      <c r="N3" s="87">
        <v>1620</v>
      </c>
      <c r="O3" s="86" t="s">
        <v>259</v>
      </c>
      <c r="P3" s="86">
        <v>0</v>
      </c>
      <c r="Q3" s="86" t="s">
        <v>259</v>
      </c>
      <c r="R3" s="89">
        <v>0</v>
      </c>
    </row>
    <row ht="15" r="4" spans="1:18" thickBot="1" x14ac:dyDescent="0.35">
      <c r="A4" s="90" t="s">
        <v>288</v>
      </c>
      <c r="B4" s="91" t="s">
        <v>298</v>
      </c>
      <c r="C4" s="91"/>
      <c r="D4" s="91" t="str">
        <f>'TC20-Autogen SOPO'!C2</f>
        <v>sCB202-2311001</v>
      </c>
      <c r="E4" s="91" t="s">
        <v>93</v>
      </c>
      <c r="F4" s="91" t="s">
        <v>93</v>
      </c>
      <c r="G4" s="91">
        <v>5</v>
      </c>
      <c r="H4" s="91">
        <v>10</v>
      </c>
      <c r="I4" s="92">
        <v>800</v>
      </c>
      <c r="J4" s="91">
        <v>1</v>
      </c>
      <c r="K4" s="91" t="s">
        <v>171</v>
      </c>
      <c r="L4" s="91" t="s">
        <v>377</v>
      </c>
      <c r="M4" s="92">
        <v>800</v>
      </c>
      <c r="N4" s="92">
        <v>600</v>
      </c>
      <c r="O4" s="91" t="s">
        <v>259</v>
      </c>
      <c r="P4" s="91">
        <v>200</v>
      </c>
      <c r="Q4" s="91" t="s">
        <v>259</v>
      </c>
      <c r="R4" s="93">
        <v>200</v>
      </c>
    </row>
  </sheetData>
  <pageMargins bottom="0.75" footer="0.3" header="0.3" left="0.7" right="0.7" top="0.75"/>
</worksheet>
</file>

<file path=xl/worksheets/sheet1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7941-B681-4B5D-83B1-4EC16BD3CCDC}">
  <dimension ref="A1:D2"/>
  <sheetViews>
    <sheetView workbookViewId="0">
      <selection activeCell="B3" sqref="B3"/>
    </sheetView>
  </sheetViews>
  <sheetFormatPr defaultRowHeight="14.4" x14ac:dyDescent="0.3"/>
  <cols>
    <col min="2" max="2" bestFit="true" customWidth="true" width="20.6640625" collapsed="true"/>
    <col min="3" max="3" bestFit="true" customWidth="true" width="9.5546875" collapsed="true"/>
  </cols>
  <sheetData>
    <row ht="15" r="1" spans="1:3" thickBot="1" x14ac:dyDescent="0.35">
      <c r="A1" s="57" t="s">
        <v>0</v>
      </c>
      <c r="B1" s="58" t="s">
        <v>546</v>
      </c>
      <c r="C1" s="59" t="s">
        <v>248</v>
      </c>
    </row>
    <row ht="15" r="2" spans="1:3" thickBot="1" x14ac:dyDescent="0.35">
      <c r="A2" s="60">
        <v>1</v>
      </c>
      <c r="B2" s="67" t="str">
        <f>'TC20-Autogen SOPO'!C2</f>
        <v>sCB202-2311001</v>
      </c>
      <c r="C2" s="62" t="s">
        <v>377</v>
      </c>
    </row>
  </sheetData>
  <pageMargins bottom="0.75" footer="0.3" header="0.3" left="0.7" right="0.7" top="0.75"/>
</worksheet>
</file>

<file path=xl/worksheets/sheet1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02D1-72E0-4E5B-9E19-6E9DB1C51DB9}">
  <dimension ref="A1:U4"/>
  <sheetViews>
    <sheetView workbookViewId="0">
      <selection activeCell="H14" sqref="H14"/>
    </sheetView>
  </sheetViews>
  <sheetFormatPr defaultRowHeight="14.4" x14ac:dyDescent="0.3"/>
  <cols>
    <col min="1" max="1" bestFit="true" customWidth="true" width="9.21875" collapsed="true"/>
    <col min="2" max="2" bestFit="true" customWidth="true" width="20.5546875" collapsed="true"/>
    <col min="3" max="3" width="8.88671875" collapsed="true"/>
    <col min="4" max="4" bestFit="true" customWidth="true" width="16.88671875" collapsed="true"/>
    <col min="5" max="5" bestFit="true" customWidth="true" width="14.21875" collapsed="true"/>
    <col min="6" max="7" width="8.88671875" collapsed="true"/>
    <col min="8" max="8" bestFit="true" customWidth="true" width="9.33203125" collapsed="true"/>
    <col min="9" max="10" width="8.88671875" collapsed="true"/>
    <col min="11" max="11" customWidth="true" width="11.5546875" collapsed="true"/>
    <col min="12" max="12" bestFit="true" customWidth="true" width="17.77734375" collapsed="true"/>
    <col min="13" max="13" bestFit="true" customWidth="true" width="16.44140625" collapsed="true"/>
    <col min="14" max="14" bestFit="true" customWidth="true" width="21.109375" collapsed="true"/>
    <col min="15" max="15" bestFit="true" customWidth="true" width="26.5546875" collapsed="true"/>
    <col min="16" max="16" bestFit="true" customWidth="true" width="24.21875" collapsed="true"/>
    <col min="17" max="18" customWidth="true" width="24.21875" collapsed="true"/>
    <col min="19" max="20" bestFit="true" customWidth="true" width="21.77734375" collapsed="true"/>
    <col min="21" max="21" bestFit="true" customWidth="true" width="21.33203125" collapsed="true"/>
    <col min="22" max="16384" width="8.88671875" collapsed="true"/>
  </cols>
  <sheetData>
    <row customFormat="1" customHeight="1" ht="14.4" r="1" s="69" spans="1:20" thickBot="1" x14ac:dyDescent="0.35">
      <c r="A1" s="137" t="s">
        <v>2</v>
      </c>
      <c r="B1" s="138" t="s">
        <v>1</v>
      </c>
      <c r="C1" s="138" t="s">
        <v>5</v>
      </c>
      <c r="D1" s="138" t="s">
        <v>245</v>
      </c>
      <c r="E1" s="138" t="s">
        <v>88</v>
      </c>
      <c r="F1" s="138" t="s">
        <v>12</v>
      </c>
      <c r="G1" s="138" t="s">
        <v>11</v>
      </c>
      <c r="H1" s="138" t="s">
        <v>246</v>
      </c>
      <c r="I1" s="138" t="s">
        <v>247</v>
      </c>
      <c r="J1" s="138" t="s">
        <v>120</v>
      </c>
      <c r="K1" s="139" t="s">
        <v>248</v>
      </c>
      <c r="L1" s="139" t="s">
        <v>249</v>
      </c>
      <c r="M1" s="139" t="s">
        <v>250</v>
      </c>
      <c r="N1" s="139" t="s">
        <v>251</v>
      </c>
      <c r="O1" s="140" t="s">
        <v>558</v>
      </c>
      <c r="P1" s="141" t="s">
        <v>559</v>
      </c>
      <c r="Q1" s="140" t="s">
        <v>560</v>
      </c>
      <c r="R1" s="141" t="s">
        <v>561</v>
      </c>
      <c r="S1" s="139" t="s">
        <v>562</v>
      </c>
      <c r="T1" s="142" t="s">
        <v>563</v>
      </c>
    </row>
    <row customFormat="1" r="2" s="69" spans="1:20" x14ac:dyDescent="0.3">
      <c r="A2" s="143" t="s">
        <v>284</v>
      </c>
      <c r="B2" s="144" t="s">
        <v>296</v>
      </c>
      <c r="C2" s="144"/>
      <c r="D2" s="145" t="str">
        <f>'TC20-Autogen SOPO'!B2</f>
        <v>pCB202-2311001</v>
      </c>
      <c r="E2" s="144" t="s">
        <v>69</v>
      </c>
      <c r="F2" s="146">
        <v>10</v>
      </c>
      <c r="G2" s="146">
        <v>10</v>
      </c>
      <c r="H2" s="146">
        <v>1620</v>
      </c>
      <c r="I2" s="146">
        <v>10</v>
      </c>
      <c r="J2" s="144" t="s">
        <v>162</v>
      </c>
      <c r="K2" s="144" t="s">
        <v>375</v>
      </c>
      <c r="L2" s="146">
        <v>1620</v>
      </c>
      <c r="M2" s="146">
        <v>0</v>
      </c>
      <c r="N2" s="146">
        <v>1620</v>
      </c>
      <c r="O2" s="146">
        <v>1620</v>
      </c>
      <c r="P2" s="146" t="s">
        <v>259</v>
      </c>
      <c r="Q2" s="146">
        <v>0</v>
      </c>
      <c r="R2" s="146" t="s">
        <v>259</v>
      </c>
      <c r="S2" s="146">
        <v>0</v>
      </c>
      <c r="T2" s="147">
        <v>0</v>
      </c>
    </row>
    <row r="3" spans="1:20" x14ac:dyDescent="0.3">
      <c r="A3" s="148" t="s">
        <v>285</v>
      </c>
      <c r="B3" s="149" t="s">
        <v>297</v>
      </c>
      <c r="C3" s="149"/>
      <c r="D3" s="150" t="str">
        <f>'TC20-Autogen SOPO'!B2</f>
        <v>pCB202-2311001</v>
      </c>
      <c r="E3" s="149" t="s">
        <v>69</v>
      </c>
      <c r="F3" s="151">
        <v>10</v>
      </c>
      <c r="G3" s="151">
        <v>10</v>
      </c>
      <c r="H3" s="151">
        <v>1620</v>
      </c>
      <c r="I3" s="151">
        <v>10</v>
      </c>
      <c r="J3" s="149" t="s">
        <v>162</v>
      </c>
      <c r="K3" s="149" t="s">
        <v>375</v>
      </c>
      <c r="L3" s="151">
        <v>1620</v>
      </c>
      <c r="M3" s="151">
        <v>0</v>
      </c>
      <c r="N3" s="151">
        <v>1620</v>
      </c>
      <c r="O3" s="151">
        <v>1620</v>
      </c>
      <c r="P3" s="151" t="s">
        <v>259</v>
      </c>
      <c r="Q3" s="151">
        <v>0</v>
      </c>
      <c r="R3" s="151" t="s">
        <v>259</v>
      </c>
      <c r="S3" s="151">
        <v>0</v>
      </c>
      <c r="T3" s="152">
        <v>0</v>
      </c>
    </row>
    <row ht="15" r="4" spans="1:20" thickBot="1" x14ac:dyDescent="0.35">
      <c r="A4" s="153" t="s">
        <v>288</v>
      </c>
      <c r="B4" s="154" t="s">
        <v>298</v>
      </c>
      <c r="C4" s="154"/>
      <c r="D4" s="155" t="str">
        <f>'TC20-Autogen SOPO'!B2</f>
        <v>pCB202-2311001</v>
      </c>
      <c r="E4" s="154" t="s">
        <v>69</v>
      </c>
      <c r="F4" s="156">
        <v>5</v>
      </c>
      <c r="G4" s="156">
        <v>10</v>
      </c>
      <c r="H4" s="156">
        <v>800</v>
      </c>
      <c r="I4" s="156">
        <v>10</v>
      </c>
      <c r="J4" s="154" t="s">
        <v>162</v>
      </c>
      <c r="K4" s="154" t="s">
        <v>377</v>
      </c>
      <c r="L4" s="156">
        <v>600</v>
      </c>
      <c r="M4" s="156">
        <v>0</v>
      </c>
      <c r="N4" s="156">
        <v>600</v>
      </c>
      <c r="O4" s="156">
        <v>600</v>
      </c>
      <c r="P4" s="156" t="s">
        <v>259</v>
      </c>
      <c r="Q4" s="156">
        <v>200</v>
      </c>
      <c r="R4" s="156" t="s">
        <v>259</v>
      </c>
      <c r="S4" s="156">
        <v>200</v>
      </c>
      <c r="T4" s="157">
        <v>200</v>
      </c>
    </row>
  </sheetData>
  <pageMargins bottom="0.75" footer="0.3" header="0.3" left="0.7" right="0.7" top="0.75"/>
  <pageSetup orientation="portrait" r:id="rId1"/>
</worksheet>
</file>

<file path=xl/worksheets/sheet1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F4679-A4D7-4470-9A93-52144E857179}">
  <dimension ref="A1:D2"/>
  <sheetViews>
    <sheetView workbookViewId="0">
      <selection activeCell="H10" sqref="H10"/>
    </sheetView>
  </sheetViews>
  <sheetFormatPr defaultRowHeight="14.4" x14ac:dyDescent="0.3"/>
  <cols>
    <col min="2" max="2" bestFit="true" customWidth="true" width="20.6640625" collapsed="true"/>
    <col min="3" max="3" bestFit="true" customWidth="true" width="9.5546875" collapsed="true"/>
  </cols>
  <sheetData>
    <row ht="15" r="1" spans="1:3" thickBot="1" x14ac:dyDescent="0.35">
      <c r="A1" s="57" t="s">
        <v>0</v>
      </c>
      <c r="B1" s="58" t="s">
        <v>552</v>
      </c>
      <c r="C1" s="59" t="s">
        <v>248</v>
      </c>
    </row>
    <row ht="15" r="2" spans="1:3" thickBot="1" x14ac:dyDescent="0.35">
      <c r="A2" s="60">
        <v>1</v>
      </c>
      <c r="B2" s="67" t="str">
        <f>'TC20-Autogen SOPO'!B2</f>
        <v>pCB202-2311001</v>
      </c>
      <c r="C2" s="62" t="s">
        <v>377</v>
      </c>
    </row>
  </sheetData>
  <pageMargins bottom="0.75" footer="0.3" header="0.3" left="0.7" right="0.7" top="0.75"/>
</worksheet>
</file>

<file path=xl/worksheets/sheet1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9514-1038-416A-8A1E-85B9E4DFCCF1}">
  <dimension ref="A1:T4"/>
  <sheetViews>
    <sheetView workbookViewId="0">
      <selection activeCell="D5" sqref="D5"/>
    </sheetView>
  </sheetViews>
  <sheetFormatPr defaultRowHeight="14.4" x14ac:dyDescent="0.3"/>
  <cols>
    <col min="1" max="1" bestFit="true" customWidth="true" width="9.21875" collapsed="true"/>
    <col min="2" max="2" bestFit="true" customWidth="true" width="20.5546875" collapsed="true"/>
    <col min="3" max="3" width="8.88671875" collapsed="true"/>
    <col min="4" max="4" bestFit="true" customWidth="true" width="16.88671875" collapsed="true"/>
    <col min="5" max="5" customWidth="true" width="16.88671875" collapsed="true"/>
    <col min="6" max="6" bestFit="true" customWidth="true" width="15.44140625" collapsed="true"/>
    <col min="7" max="8" width="8.88671875" collapsed="true"/>
    <col min="9" max="9" bestFit="true" customWidth="true" width="9.33203125" collapsed="true"/>
    <col min="10" max="11" width="8.88671875" collapsed="true"/>
    <col min="12" max="12" customWidth="true" width="11.5546875" collapsed="true"/>
    <col min="13" max="13" bestFit="true" customWidth="true" width="17.77734375" collapsed="true"/>
    <col min="14" max="14" bestFit="true" customWidth="true" width="22.88671875" collapsed="true"/>
    <col min="15" max="15" bestFit="true" customWidth="true" width="26.5546875" collapsed="true"/>
    <col min="16" max="16" bestFit="true" customWidth="true" width="24.21875" collapsed="true"/>
    <col min="17" max="17" bestFit="true" customWidth="true" width="26.5546875" collapsed="true"/>
    <col min="18" max="19" customWidth="true" width="24.21875" collapsed="true"/>
    <col min="20" max="16384" width="8.88671875" collapsed="true"/>
  </cols>
  <sheetData>
    <row customFormat="1" customHeight="1" ht="14.4" r="1" s="69" spans="1:19" thickBot="1" x14ac:dyDescent="0.35">
      <c r="A1" s="137" t="s">
        <v>2</v>
      </c>
      <c r="B1" s="138" t="s">
        <v>1</v>
      </c>
      <c r="C1" s="138" t="s">
        <v>5</v>
      </c>
      <c r="D1" s="138" t="s">
        <v>260</v>
      </c>
      <c r="E1" s="138" t="s">
        <v>226</v>
      </c>
      <c r="F1" s="138" t="s">
        <v>262</v>
      </c>
      <c r="G1" s="138" t="s">
        <v>12</v>
      </c>
      <c r="H1" s="138" t="s">
        <v>11</v>
      </c>
      <c r="I1" s="138" t="s">
        <v>246</v>
      </c>
      <c r="J1" s="138" t="s">
        <v>247</v>
      </c>
      <c r="K1" s="138" t="s">
        <v>120</v>
      </c>
      <c r="L1" s="139" t="s">
        <v>248</v>
      </c>
      <c r="M1" s="139" t="s">
        <v>263</v>
      </c>
      <c r="N1" s="139" t="s">
        <v>564</v>
      </c>
      <c r="O1" s="139" t="s">
        <v>565</v>
      </c>
      <c r="P1" s="139" t="s">
        <v>566</v>
      </c>
      <c r="Q1" s="139" t="s">
        <v>567</v>
      </c>
      <c r="R1" s="139" t="s">
        <v>568</v>
      </c>
      <c r="S1" s="142" t="s">
        <v>569</v>
      </c>
    </row>
    <row customFormat="1" r="2" s="69" spans="1:19" x14ac:dyDescent="0.3">
      <c r="A2" s="143" t="s">
        <v>284</v>
      </c>
      <c r="B2" s="144" t="s">
        <v>290</v>
      </c>
      <c r="C2" s="144"/>
      <c r="D2" s="145" t="str">
        <f>'TC20-Autogen SOPO'!A2</f>
        <v>sCB102-2311001</v>
      </c>
      <c r="E2" s="144" t="s">
        <v>93</v>
      </c>
      <c r="F2" s="144" t="s">
        <v>72</v>
      </c>
      <c r="G2" s="146">
        <v>10</v>
      </c>
      <c r="H2" s="146">
        <v>10</v>
      </c>
      <c r="I2" s="146">
        <v>1620</v>
      </c>
      <c r="J2" s="146">
        <v>10</v>
      </c>
      <c r="K2" s="144" t="s">
        <v>162</v>
      </c>
      <c r="L2" s="144" t="s">
        <v>375</v>
      </c>
      <c r="M2" s="146">
        <v>1620</v>
      </c>
      <c r="N2" s="146">
        <v>1620</v>
      </c>
      <c r="O2" s="146" t="s">
        <v>259</v>
      </c>
      <c r="P2" s="146">
        <v>0</v>
      </c>
      <c r="Q2" s="146" t="s">
        <v>259</v>
      </c>
      <c r="R2" s="146">
        <v>0</v>
      </c>
      <c r="S2" s="147">
        <v>0</v>
      </c>
    </row>
    <row r="3" spans="1:19" x14ac:dyDescent="0.3">
      <c r="A3" s="148" t="s">
        <v>285</v>
      </c>
      <c r="B3" s="149" t="s">
        <v>291</v>
      </c>
      <c r="C3" s="149"/>
      <c r="D3" s="150" t="str">
        <f>'TC20-Autogen SOPO'!A2</f>
        <v>sCB102-2311001</v>
      </c>
      <c r="E3" s="149" t="s">
        <v>93</v>
      </c>
      <c r="F3" s="149" t="s">
        <v>72</v>
      </c>
      <c r="G3" s="151">
        <v>10</v>
      </c>
      <c r="H3" s="151">
        <v>10</v>
      </c>
      <c r="I3" s="151">
        <v>1620</v>
      </c>
      <c r="J3" s="151">
        <v>10</v>
      </c>
      <c r="K3" s="149" t="s">
        <v>162</v>
      </c>
      <c r="L3" s="149" t="s">
        <v>375</v>
      </c>
      <c r="M3" s="151">
        <v>1620</v>
      </c>
      <c r="N3" s="151">
        <v>1620</v>
      </c>
      <c r="O3" s="151" t="s">
        <v>259</v>
      </c>
      <c r="P3" s="151">
        <v>0</v>
      </c>
      <c r="Q3" s="151" t="s">
        <v>259</v>
      </c>
      <c r="R3" s="151">
        <v>0</v>
      </c>
      <c r="S3" s="152">
        <v>0</v>
      </c>
    </row>
    <row ht="15" r="4" spans="1:19" thickBot="1" x14ac:dyDescent="0.35">
      <c r="A4" s="153" t="s">
        <v>288</v>
      </c>
      <c r="B4" s="154" t="s">
        <v>294</v>
      </c>
      <c r="C4" s="154"/>
      <c r="D4" s="155" t="str">
        <f>'TC20-Autogen SOPO'!A2</f>
        <v>sCB102-2311001</v>
      </c>
      <c r="E4" s="154" t="s">
        <v>93</v>
      </c>
      <c r="F4" s="154" t="s">
        <v>72</v>
      </c>
      <c r="G4" s="156">
        <v>5</v>
      </c>
      <c r="H4" s="156">
        <v>10</v>
      </c>
      <c r="I4" s="156">
        <v>800</v>
      </c>
      <c r="J4" s="156">
        <v>10</v>
      </c>
      <c r="K4" s="154" t="s">
        <v>162</v>
      </c>
      <c r="L4" s="154" t="s">
        <v>377</v>
      </c>
      <c r="M4" s="156">
        <v>600</v>
      </c>
      <c r="N4" s="156">
        <v>600</v>
      </c>
      <c r="O4" s="156" t="s">
        <v>259</v>
      </c>
      <c r="P4" s="156">
        <v>200</v>
      </c>
      <c r="Q4" s="156" t="s">
        <v>259</v>
      </c>
      <c r="R4" s="156">
        <v>200</v>
      </c>
      <c r="S4" s="157">
        <v>200</v>
      </c>
    </row>
  </sheetData>
  <pageMargins bottom="0.75" footer="0.3" header="0.3" left="0.7" right="0.7" top="0.75"/>
</worksheet>
</file>

<file path=xl/worksheets/sheet1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084C9-65EE-41CC-8088-89BE7D779107}">
  <dimension ref="A1:D2"/>
  <sheetViews>
    <sheetView workbookViewId="0">
      <selection activeCell="B2" sqref="B2"/>
    </sheetView>
  </sheetViews>
  <sheetFormatPr defaultRowHeight="14.4" x14ac:dyDescent="0.3"/>
  <cols>
    <col min="2" max="2" bestFit="true" customWidth="true" width="20.6640625" collapsed="true"/>
    <col min="3" max="3" bestFit="true" customWidth="true" width="9.5546875" collapsed="true"/>
  </cols>
  <sheetData>
    <row ht="15" r="1" spans="1:3" thickBot="1" x14ac:dyDescent="0.35">
      <c r="A1" s="57" t="s">
        <v>0</v>
      </c>
      <c r="B1" s="58" t="s">
        <v>546</v>
      </c>
      <c r="C1" s="59" t="s">
        <v>248</v>
      </c>
    </row>
    <row ht="15" r="2" spans="1:3" thickBot="1" x14ac:dyDescent="0.35">
      <c r="A2" s="60">
        <v>1</v>
      </c>
      <c r="B2" s="67" t="str">
        <f>'TC20-Autogen SOPO'!A2</f>
        <v>sCB102-2311001</v>
      </c>
      <c r="C2" s="62" t="s">
        <v>377</v>
      </c>
    </row>
  </sheetData>
  <pageMargins bottom="0.75" footer="0.3" header="0.3" left="0.7" right="0.7" top="0.75"/>
</worksheet>
</file>

<file path=xl/worksheets/sheet1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20A8D-3FAB-4A63-8025-D2FA84DB95DE}">
  <dimension ref="A1:W7"/>
  <sheetViews>
    <sheetView topLeftCell="B1" workbookViewId="0">
      <selection activeCell="D8" sqref="D8"/>
    </sheetView>
  </sheetViews>
  <sheetFormatPr defaultRowHeight="14.4" x14ac:dyDescent="0.3"/>
  <cols>
    <col min="1" max="1" bestFit="true" customWidth="true" width="9.21875" collapsed="true"/>
    <col min="2" max="2" bestFit="true" customWidth="true" width="20.5546875" collapsed="true"/>
    <col min="3" max="3" width="8.88671875" collapsed="true"/>
    <col min="4" max="4" bestFit="true" customWidth="true" width="16.88671875" collapsed="true"/>
    <col min="5" max="5" bestFit="true" customWidth="true" width="14.21875" collapsed="true"/>
    <col min="6" max="7" width="8.88671875" collapsed="true"/>
    <col min="8" max="8" bestFit="true" customWidth="true" width="9.33203125" collapsed="true"/>
    <col min="9" max="9" customWidth="true" width="11.88671875" collapsed="true"/>
    <col min="10" max="10" width="8.88671875" collapsed="true"/>
    <col min="11" max="11" customWidth="true" width="11.5546875" collapsed="true"/>
    <col min="12" max="12" bestFit="true" customWidth="true" width="17.77734375" collapsed="true"/>
    <col min="13" max="13" bestFit="true" customWidth="true" width="16.44140625" collapsed="true"/>
    <col min="14" max="14" bestFit="true" customWidth="true" width="21.109375" collapsed="true"/>
    <col min="15" max="15" bestFit="true" customWidth="true" width="26.5546875" collapsed="true"/>
    <col min="16" max="16" bestFit="true" customWidth="true" width="24.21875" collapsed="true"/>
    <col min="17" max="20" customWidth="true" width="24.21875" collapsed="true"/>
    <col min="21" max="22" bestFit="true" customWidth="true" width="21.77734375" collapsed="true"/>
    <col min="23" max="23" bestFit="true" customWidth="true" width="21.33203125" collapsed="true"/>
    <col min="24" max="16384" width="8.88671875" collapsed="true"/>
  </cols>
  <sheetData>
    <row customFormat="1" customHeight="1" ht="14.4" r="1" s="69" spans="1:22" x14ac:dyDescent="0.3">
      <c r="A1" s="158" t="s">
        <v>2</v>
      </c>
      <c r="B1" s="158" t="s">
        <v>1</v>
      </c>
      <c r="C1" s="158" t="s">
        <v>5</v>
      </c>
      <c r="D1" s="158" t="s">
        <v>245</v>
      </c>
      <c r="E1" s="158" t="s">
        <v>88</v>
      </c>
      <c r="F1" s="158" t="s">
        <v>12</v>
      </c>
      <c r="G1" s="158" t="s">
        <v>11</v>
      </c>
      <c r="H1" s="158" t="s">
        <v>246</v>
      </c>
      <c r="I1" s="158" t="s">
        <v>247</v>
      </c>
      <c r="J1" s="158" t="s">
        <v>120</v>
      </c>
      <c r="K1" s="159" t="s">
        <v>248</v>
      </c>
      <c r="L1" s="159" t="s">
        <v>249</v>
      </c>
      <c r="M1" s="159" t="s">
        <v>250</v>
      </c>
      <c r="N1" s="159" t="s">
        <v>251</v>
      </c>
      <c r="O1" s="159" t="s">
        <v>558</v>
      </c>
      <c r="P1" s="159" t="s">
        <v>559</v>
      </c>
      <c r="Q1" s="159" t="s">
        <v>560</v>
      </c>
      <c r="R1" s="159" t="s">
        <v>561</v>
      </c>
      <c r="S1" s="159" t="s">
        <v>570</v>
      </c>
      <c r="T1" s="159" t="s">
        <v>571</v>
      </c>
      <c r="U1" s="159" t="s">
        <v>562</v>
      </c>
      <c r="V1" s="159" t="s">
        <v>563</v>
      </c>
    </row>
    <row customFormat="1" r="2" s="69" spans="1:22" x14ac:dyDescent="0.3">
      <c r="A2" s="149" t="s">
        <v>284</v>
      </c>
      <c r="B2" s="149" t="s">
        <v>290</v>
      </c>
      <c r="C2" s="149" t="s">
        <v>19</v>
      </c>
      <c r="D2" s="150" t="str">
        <f>'TC15-Customer Order No'!A2</f>
        <v>cCB102-2311001</v>
      </c>
      <c r="E2" s="149" t="s">
        <v>69</v>
      </c>
      <c r="F2" s="151">
        <v>10</v>
      </c>
      <c r="G2" s="151">
        <v>10</v>
      </c>
      <c r="H2" s="151">
        <v>1620</v>
      </c>
      <c r="I2" s="160">
        <v>2.0499999999999998</v>
      </c>
      <c r="J2" s="149" t="s">
        <v>145</v>
      </c>
      <c r="K2" s="149" t="s">
        <v>375</v>
      </c>
      <c r="L2" s="151">
        <v>1620</v>
      </c>
      <c r="M2" s="151">
        <v>0</v>
      </c>
      <c r="N2" s="151">
        <v>1620</v>
      </c>
      <c r="O2" s="151">
        <v>1620</v>
      </c>
      <c r="P2" s="151" t="s">
        <v>259</v>
      </c>
      <c r="Q2" s="151">
        <v>0</v>
      </c>
      <c r="R2" s="151" t="s">
        <v>259</v>
      </c>
      <c r="S2" s="151">
        <v>0</v>
      </c>
      <c r="T2" s="151" t="s">
        <v>259</v>
      </c>
      <c r="U2" s="151">
        <v>0</v>
      </c>
      <c r="V2" s="151">
        <v>0</v>
      </c>
    </row>
    <row r="3" spans="1:22" x14ac:dyDescent="0.3">
      <c r="A3" s="149" t="s">
        <v>285</v>
      </c>
      <c r="B3" s="149" t="s">
        <v>291</v>
      </c>
      <c r="C3" s="149" t="s">
        <v>438</v>
      </c>
      <c r="D3" s="150" t="str">
        <f>'TC15-Customer Order No'!A2</f>
        <v>cCB102-2311001</v>
      </c>
      <c r="E3" s="149" t="s">
        <v>69</v>
      </c>
      <c r="F3" s="151">
        <v>10</v>
      </c>
      <c r="G3" s="151">
        <v>10</v>
      </c>
      <c r="H3" s="151">
        <v>1620</v>
      </c>
      <c r="I3" s="160">
        <v>2.0499999999999998</v>
      </c>
      <c r="J3" s="149" t="s">
        <v>145</v>
      </c>
      <c r="K3" s="149" t="s">
        <v>375</v>
      </c>
      <c r="L3" s="151">
        <v>1620</v>
      </c>
      <c r="M3" s="151">
        <v>0</v>
      </c>
      <c r="N3" s="151">
        <v>1620</v>
      </c>
      <c r="O3" s="151">
        <v>1620</v>
      </c>
      <c r="P3" s="151" t="s">
        <v>259</v>
      </c>
      <c r="Q3" s="151">
        <v>0</v>
      </c>
      <c r="R3" s="151" t="s">
        <v>259</v>
      </c>
      <c r="S3" s="151">
        <v>0</v>
      </c>
      <c r="T3" s="151" t="s">
        <v>259</v>
      </c>
      <c r="U3" s="151">
        <v>0</v>
      </c>
      <c r="V3" s="151">
        <v>0</v>
      </c>
    </row>
    <row r="4" spans="1:22" x14ac:dyDescent="0.3">
      <c r="A4" s="149" t="s">
        <v>286</v>
      </c>
      <c r="B4" s="149" t="s">
        <v>292</v>
      </c>
      <c r="C4" s="149" t="s">
        <v>23</v>
      </c>
      <c r="D4" s="150" t="str">
        <f>'TC15-Customer Order No'!A2</f>
        <v>cCB102-2311001</v>
      </c>
      <c r="E4" s="149" t="s">
        <v>69</v>
      </c>
      <c r="F4" s="151">
        <v>5</v>
      </c>
      <c r="G4" s="151">
        <v>10</v>
      </c>
      <c r="H4" s="151">
        <v>620</v>
      </c>
      <c r="I4" s="160">
        <v>2.0499999999999998</v>
      </c>
      <c r="J4" s="149" t="s">
        <v>145</v>
      </c>
      <c r="K4" s="149" t="s">
        <v>258</v>
      </c>
      <c r="L4" s="151">
        <v>0</v>
      </c>
      <c r="M4" s="151">
        <v>0</v>
      </c>
      <c r="N4" s="151">
        <v>0</v>
      </c>
      <c r="O4" s="151">
        <v>620</v>
      </c>
      <c r="P4" s="151" t="s">
        <v>259</v>
      </c>
      <c r="Q4" s="151">
        <v>0</v>
      </c>
      <c r="R4" s="151" t="s">
        <v>259</v>
      </c>
      <c r="S4" s="151">
        <v>0</v>
      </c>
      <c r="T4" s="151" t="s">
        <v>259</v>
      </c>
      <c r="U4" s="151">
        <v>0</v>
      </c>
      <c r="V4" s="151">
        <v>0</v>
      </c>
    </row>
    <row r="5" spans="1:22" x14ac:dyDescent="0.3">
      <c r="A5" s="149" t="s">
        <v>287</v>
      </c>
      <c r="B5" s="149" t="s">
        <v>293</v>
      </c>
      <c r="C5" s="149" t="s">
        <v>25</v>
      </c>
      <c r="D5" s="150" t="str">
        <f>'TC15-Customer Order No'!A2</f>
        <v>cCB102-2311001</v>
      </c>
      <c r="E5" s="149" t="s">
        <v>69</v>
      </c>
      <c r="F5" s="151">
        <v>5</v>
      </c>
      <c r="G5" s="151">
        <v>10</v>
      </c>
      <c r="H5" s="151">
        <v>620</v>
      </c>
      <c r="I5" s="160">
        <v>2.0499999999999998</v>
      </c>
      <c r="J5" s="149" t="s">
        <v>145</v>
      </c>
      <c r="K5" s="149" t="s">
        <v>258</v>
      </c>
      <c r="L5" s="151">
        <v>0</v>
      </c>
      <c r="M5" s="151">
        <v>0</v>
      </c>
      <c r="N5" s="151">
        <v>0</v>
      </c>
      <c r="O5" s="151">
        <v>620</v>
      </c>
      <c r="P5" s="151" t="s">
        <v>259</v>
      </c>
      <c r="Q5" s="151">
        <v>0</v>
      </c>
      <c r="R5" s="151" t="s">
        <v>259</v>
      </c>
      <c r="S5" s="151">
        <v>0</v>
      </c>
      <c r="T5" s="151" t="s">
        <v>259</v>
      </c>
      <c r="U5" s="151">
        <v>0</v>
      </c>
      <c r="V5" s="151">
        <v>0</v>
      </c>
    </row>
    <row r="6" spans="1:22" x14ac:dyDescent="0.3">
      <c r="A6" s="149" t="s">
        <v>288</v>
      </c>
      <c r="B6" s="149" t="s">
        <v>294</v>
      </c>
      <c r="C6" s="149" t="s">
        <v>27</v>
      </c>
      <c r="D6" s="150" t="str">
        <f>'TC15-Customer Order No'!A2</f>
        <v>cCB102-2311001</v>
      </c>
      <c r="E6" s="149" t="s">
        <v>69</v>
      </c>
      <c r="F6" s="151">
        <v>5</v>
      </c>
      <c r="G6" s="151">
        <v>10</v>
      </c>
      <c r="H6" s="151">
        <v>800</v>
      </c>
      <c r="I6" s="160">
        <v>2.0499999999999998</v>
      </c>
      <c r="J6" s="149" t="s">
        <v>145</v>
      </c>
      <c r="K6" s="149" t="s">
        <v>377</v>
      </c>
      <c r="L6" s="151">
        <v>600</v>
      </c>
      <c r="M6" s="151">
        <v>0</v>
      </c>
      <c r="N6" s="151">
        <v>600</v>
      </c>
      <c r="O6" s="151">
        <v>600</v>
      </c>
      <c r="P6" s="151" t="s">
        <v>259</v>
      </c>
      <c r="Q6" s="151">
        <v>0</v>
      </c>
      <c r="R6" s="151" t="s">
        <v>259</v>
      </c>
      <c r="S6" s="151">
        <v>200</v>
      </c>
      <c r="T6" s="151" t="s">
        <v>259</v>
      </c>
      <c r="U6" s="151">
        <v>200</v>
      </c>
      <c r="V6" s="151">
        <v>200</v>
      </c>
    </row>
    <row r="7" spans="1:22" x14ac:dyDescent="0.3">
      <c r="A7" s="149" t="s">
        <v>289</v>
      </c>
      <c r="B7" s="149" t="s">
        <v>295</v>
      </c>
      <c r="C7" s="149" t="s">
        <v>34</v>
      </c>
      <c r="D7" s="150" t="str">
        <f>'TC15-Customer Order No'!A2</f>
        <v>cCB102-2311001</v>
      </c>
      <c r="E7" s="149" t="s">
        <v>69</v>
      </c>
      <c r="F7" s="151">
        <v>5</v>
      </c>
      <c r="G7" s="151">
        <v>10</v>
      </c>
      <c r="H7" s="151">
        <v>820</v>
      </c>
      <c r="I7" s="160">
        <v>2.0499999999999998</v>
      </c>
      <c r="J7" s="149" t="s">
        <v>145</v>
      </c>
      <c r="K7" s="149" t="s">
        <v>258</v>
      </c>
      <c r="L7" s="151">
        <v>0</v>
      </c>
      <c r="M7" s="151">
        <v>0</v>
      </c>
      <c r="N7" s="151">
        <v>0</v>
      </c>
      <c r="O7" s="151">
        <v>620</v>
      </c>
      <c r="P7" s="151" t="s">
        <v>259</v>
      </c>
      <c r="Q7" s="151">
        <v>200</v>
      </c>
      <c r="R7" s="151" t="s">
        <v>259</v>
      </c>
      <c r="S7" s="151">
        <v>0</v>
      </c>
      <c r="T7" s="151" t="s">
        <v>259</v>
      </c>
      <c r="U7" s="151">
        <v>0</v>
      </c>
      <c r="V7" s="151">
        <v>0</v>
      </c>
    </row>
  </sheetData>
  <pageMargins bottom="0.75" footer="0.3" header="0.3" left="0.7" right="0.7" top="0.75"/>
</worksheet>
</file>

<file path=xl/worksheets/sheet1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76AD-836B-4147-8413-53701F9C5144}">
  <dimension ref="A1:D2"/>
  <sheetViews>
    <sheetView workbookViewId="0">
      <selection activeCell="I24" sqref="I24"/>
    </sheetView>
  </sheetViews>
  <sheetFormatPr defaultRowHeight="14.4" x14ac:dyDescent="0.3"/>
  <cols>
    <col min="2" max="2" bestFit="true" customWidth="true" width="20.6640625" collapsed="true"/>
    <col min="3" max="3" bestFit="true" customWidth="true" width="9.5546875" collapsed="true"/>
  </cols>
  <sheetData>
    <row ht="15" r="1" spans="1:3" thickBot="1" x14ac:dyDescent="0.35">
      <c r="A1" s="57" t="s">
        <v>0</v>
      </c>
      <c r="B1" s="58" t="s">
        <v>572</v>
      </c>
      <c r="C1" s="59" t="s">
        <v>248</v>
      </c>
    </row>
    <row ht="15" r="2" spans="1:3" thickBot="1" x14ac:dyDescent="0.35">
      <c r="A2" s="60">
        <v>1</v>
      </c>
      <c r="B2" s="67" t="str">
        <f>'TC15-Customer Order No'!A2</f>
        <v>cCB102-2311001</v>
      </c>
      <c r="C2" s="62" t="s">
        <v>377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sheetPr codeName="Sheet13"/>
  <dimension ref="A1:Z2"/>
  <sheetViews>
    <sheetView workbookViewId="0" zoomScale="90" zoomScaleNormal="90">
      <selection activeCell="G16" sqref="G16"/>
    </sheetView>
  </sheetViews>
  <sheetFormatPr defaultRowHeight="14.4" x14ac:dyDescent="0.3"/>
  <cols>
    <col min="1" max="1" customWidth="true" width="4.77734375" collapsed="true"/>
    <col min="2" max="2" bestFit="true" customWidth="true" width="22.6640625" collapsed="true"/>
    <col min="3" max="3" bestFit="true" customWidth="true" width="24.109375" collapsed="true"/>
    <col min="4" max="4" bestFit="true" customWidth="true" width="11.33203125" collapsed="true"/>
    <col min="5" max="5" bestFit="true" customWidth="true" width="21.88671875" collapsed="true"/>
    <col min="6" max="6" bestFit="true" customWidth="true" width="9.21875" collapsed="true"/>
    <col min="7" max="7" bestFit="true" customWidth="true" width="20.109375" collapsed="true"/>
    <col min="8" max="8" bestFit="true" customWidth="true" width="17.6640625" collapsed="true"/>
    <col min="9" max="9" bestFit="true" customWidth="true" width="18.33203125" collapsed="true"/>
    <col min="10" max="10" bestFit="true" customWidth="true" width="17.88671875" collapsed="true"/>
    <col min="11" max="11" bestFit="true" customWidth="true" width="23.21875" collapsed="true"/>
    <col min="12" max="12" bestFit="true" customWidth="true" width="14.21875" collapsed="true"/>
    <col min="13" max="13" bestFit="true" customWidth="true" width="11.5546875" collapsed="true"/>
    <col min="14" max="14" bestFit="true" customWidth="true" width="5.21875" collapsed="true"/>
    <col min="15" max="15" bestFit="true" customWidth="true" width="8.88671875" collapsed="true"/>
    <col min="16" max="16" bestFit="true" customWidth="true" width="30.109375" collapsed="true"/>
    <col min="17" max="17" bestFit="true" customWidth="true" width="8.77734375" collapsed="true"/>
    <col min="18" max="18" bestFit="true" customWidth="true" width="11.33203125" collapsed="true"/>
    <col min="19" max="19" bestFit="true" customWidth="true" width="26.109375" collapsed="true"/>
    <col min="20" max="20" bestFit="true" customWidth="true" width="10.44140625" collapsed="true"/>
    <col min="21" max="21" bestFit="true" customWidth="true" width="12.109375" collapsed="true"/>
    <col min="22" max="22" bestFit="true" customWidth="true" width="18.0" collapsed="true"/>
    <col min="23" max="23" bestFit="true" customWidth="true" width="18.33203125" collapsed="true"/>
    <col min="24" max="24" bestFit="true" customWidth="true" width="11.21875" collapsed="true"/>
    <col min="25" max="25" bestFit="true" customWidth="true" width="23.109375" collapsed="true"/>
  </cols>
  <sheetData>
    <row ht="15" r="1" spans="1:25" thickBot="1" x14ac:dyDescent="0.35">
      <c r="A1" s="57" t="s">
        <v>0</v>
      </c>
      <c r="B1" s="256" t="s">
        <v>31</v>
      </c>
      <c r="C1" s="252" t="s">
        <v>112</v>
      </c>
      <c r="D1" s="58" t="s">
        <v>164</v>
      </c>
      <c r="E1" s="58" t="s">
        <v>172</v>
      </c>
      <c r="F1" s="58" t="s">
        <v>173</v>
      </c>
      <c r="G1" s="58" t="s">
        <v>174</v>
      </c>
      <c r="H1" s="252" t="s">
        <v>117</v>
      </c>
      <c r="I1" s="252" t="s">
        <v>118</v>
      </c>
      <c r="J1" s="252" t="s">
        <v>159</v>
      </c>
      <c r="K1" s="58" t="s">
        <v>151</v>
      </c>
      <c r="L1" s="58" t="s">
        <v>152</v>
      </c>
      <c r="M1" s="58" t="s">
        <v>153</v>
      </c>
      <c r="N1" s="58" t="s">
        <v>154</v>
      </c>
      <c r="O1" s="58" t="s">
        <v>155</v>
      </c>
      <c r="P1" s="252" t="s">
        <v>119</v>
      </c>
      <c r="Q1" s="58" t="s">
        <v>120</v>
      </c>
      <c r="R1" s="58" t="s">
        <v>175</v>
      </c>
      <c r="S1" s="252" t="s">
        <v>37</v>
      </c>
      <c r="T1" s="58" t="s">
        <v>158</v>
      </c>
      <c r="U1" s="58" t="s">
        <v>123</v>
      </c>
      <c r="V1" s="58" t="s">
        <v>166</v>
      </c>
      <c r="W1" s="58" t="s">
        <v>167</v>
      </c>
      <c r="X1" s="58" t="s">
        <v>168</v>
      </c>
      <c r="Y1" s="264" t="s">
        <v>124</v>
      </c>
    </row>
    <row ht="15" r="2" spans="1:25" thickBot="1" x14ac:dyDescent="0.35">
      <c r="A2" s="60">
        <v>1</v>
      </c>
      <c r="B2" s="61" t="s">
        <v>170</v>
      </c>
      <c r="C2" s="61" t="str">
        <f>AutoIncrement!F4</f>
        <v>CNTWSUP-SGTTAP-HS2-4</v>
      </c>
      <c r="D2" s="61" t="s">
        <v>72</v>
      </c>
      <c r="E2" s="61">
        <v>1</v>
      </c>
      <c r="F2" s="61">
        <v>1</v>
      </c>
      <c r="G2" s="61">
        <v>1</v>
      </c>
      <c r="H2" s="61" t="str">
        <f>AutoIncrement!F3</f>
        <v>HS2-4</v>
      </c>
      <c r="I2" s="61" t="str">
        <f>"CD-"&amp;H2</f>
        <v>CD-HS2-4</v>
      </c>
      <c r="J2" s="61" t="str">
        <f>"Payment-"&amp;H2</f>
        <v>Payment-HS2-4</v>
      </c>
      <c r="K2" s="61" t="str">
        <f>L2</f>
        <v>By Invoice Date</v>
      </c>
      <c r="L2" s="61" t="s">
        <v>156</v>
      </c>
      <c r="M2" s="61">
        <v>0</v>
      </c>
      <c r="N2" s="61">
        <v>30</v>
      </c>
      <c r="O2" s="61">
        <v>0</v>
      </c>
      <c r="P2" s="61" t="str">
        <f>J2&amp;"(" &amp;K2&amp;")"</f>
        <v>Payment-HS2-4(By Invoice Date)</v>
      </c>
      <c r="Q2" s="61" t="s">
        <v>171</v>
      </c>
      <c r="R2" s="61" t="s">
        <v>72</v>
      </c>
      <c r="S2" s="61" t="str">
        <f>'TC003.1'!A2&amp;"(" &amp; 'TC003.1'!A2 &amp; ")"</f>
        <v>CNTW-SGDC9(CNTW-SGDC9)</v>
      </c>
      <c r="T2" s="61" t="s">
        <v>128</v>
      </c>
      <c r="U2" s="61" t="s">
        <v>165</v>
      </c>
      <c r="V2" s="61" t="s">
        <v>93</v>
      </c>
      <c r="W2" s="61" t="s">
        <v>90</v>
      </c>
      <c r="X2" s="61" t="s">
        <v>165</v>
      </c>
      <c r="Y2" s="62" t="str">
        <f>'TC2-BU1 to Customer Contract'!X2</f>
        <v>CR-PK-CUS-POC-2311012</v>
      </c>
    </row>
  </sheetData>
  <pageMargins bottom="0.75" footer="0.3" header="0.3" left="0.7" right="0.7" top="0.75"/>
</worksheet>
</file>

<file path=xl/worksheets/sheet1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C267C-5B62-4438-9A2D-643ACB9D9A4C}">
  <dimension ref="A1:V7"/>
  <sheetViews>
    <sheetView workbookViewId="0">
      <selection activeCell="H16" sqref="H16"/>
    </sheetView>
  </sheetViews>
  <sheetFormatPr defaultRowHeight="14.4" x14ac:dyDescent="0.3"/>
  <cols>
    <col min="1" max="1" bestFit="true" customWidth="true" width="9.21875" collapsed="true"/>
    <col min="2" max="2" bestFit="true" customWidth="true" width="20.5546875" collapsed="true"/>
    <col min="3" max="3" width="8.88671875" collapsed="true"/>
    <col min="4" max="4" bestFit="true" customWidth="true" width="16.88671875" collapsed="true"/>
    <col min="5" max="5" bestFit="true" customWidth="true" width="14.21875" collapsed="true"/>
    <col min="6" max="7" width="8.88671875" collapsed="true"/>
    <col min="8" max="8" bestFit="true" customWidth="true" width="9.33203125" collapsed="true"/>
    <col min="9" max="9" customWidth="true" width="16.5546875" collapsed="true"/>
    <col min="10" max="10" customWidth="true" width="11.88671875" collapsed="true"/>
    <col min="11" max="11" width="8.88671875" collapsed="true"/>
    <col min="12" max="12" customWidth="true" width="11.5546875" collapsed="true"/>
    <col min="13" max="13" bestFit="true" customWidth="true" width="21.109375" collapsed="true"/>
    <col min="14" max="14" bestFit="true" customWidth="true" width="26.5546875" collapsed="true"/>
    <col min="15" max="15" bestFit="true" customWidth="true" width="24.21875" collapsed="true"/>
    <col min="16" max="19" customWidth="true" width="24.21875" collapsed="true"/>
    <col min="20" max="21" bestFit="true" customWidth="true" width="21.77734375" collapsed="true"/>
    <col min="22" max="22" bestFit="true" customWidth="true" width="21.33203125" collapsed="true"/>
    <col min="23" max="16384" width="8.88671875" collapsed="true"/>
  </cols>
  <sheetData>
    <row customFormat="1" customHeight="1" ht="14.4" r="1" s="69" spans="1:21" thickBot="1" x14ac:dyDescent="0.35">
      <c r="A1" s="161" t="s">
        <v>2</v>
      </c>
      <c r="B1" s="162" t="s">
        <v>448</v>
      </c>
      <c r="C1" s="162" t="s">
        <v>5</v>
      </c>
      <c r="D1" s="162" t="s">
        <v>260</v>
      </c>
      <c r="E1" s="162" t="s">
        <v>226</v>
      </c>
      <c r="F1" s="162" t="s">
        <v>12</v>
      </c>
      <c r="G1" s="162" t="s">
        <v>11</v>
      </c>
      <c r="H1" s="162" t="s">
        <v>246</v>
      </c>
      <c r="I1" s="162" t="s">
        <v>270</v>
      </c>
      <c r="J1" s="162" t="s">
        <v>247</v>
      </c>
      <c r="K1" s="162" t="s">
        <v>120</v>
      </c>
      <c r="L1" s="163" t="s">
        <v>248</v>
      </c>
      <c r="M1" s="163" t="s">
        <v>263</v>
      </c>
      <c r="N1" s="163" t="s">
        <v>564</v>
      </c>
      <c r="O1" s="163" t="s">
        <v>565</v>
      </c>
      <c r="P1" s="163" t="s">
        <v>566</v>
      </c>
      <c r="Q1" s="163" t="s">
        <v>567</v>
      </c>
      <c r="R1" s="163" t="s">
        <v>573</v>
      </c>
      <c r="S1" s="163" t="s">
        <v>574</v>
      </c>
      <c r="T1" s="163" t="s">
        <v>562</v>
      </c>
      <c r="U1" s="164" t="s">
        <v>563</v>
      </c>
    </row>
    <row customFormat="1" r="2" s="69" spans="1:21" x14ac:dyDescent="0.3">
      <c r="A2" s="165" t="s">
        <v>284</v>
      </c>
      <c r="B2" s="166" t="s">
        <v>278</v>
      </c>
      <c r="C2" s="166" t="s">
        <v>19</v>
      </c>
      <c r="D2" s="167" t="str">
        <f>'TC20-Autogen SOPO'!A2</f>
        <v>sCB102-2311001</v>
      </c>
      <c r="E2" s="168" t="s">
        <v>93</v>
      </c>
      <c r="F2" s="169">
        <v>10</v>
      </c>
      <c r="G2" s="169">
        <v>10</v>
      </c>
      <c r="H2" s="169">
        <v>1620</v>
      </c>
      <c r="I2" s="169">
        <v>0</v>
      </c>
      <c r="J2" s="170">
        <v>2.0499999999999998</v>
      </c>
      <c r="K2" s="166" t="s">
        <v>145</v>
      </c>
      <c r="L2" s="166" t="s">
        <v>375</v>
      </c>
      <c r="M2" s="169">
        <v>1620</v>
      </c>
      <c r="N2" s="169">
        <v>1620</v>
      </c>
      <c r="O2" s="169" t="s">
        <v>259</v>
      </c>
      <c r="P2" s="169">
        <v>0</v>
      </c>
      <c r="Q2" s="169" t="s">
        <v>259</v>
      </c>
      <c r="R2" s="169">
        <v>0</v>
      </c>
      <c r="S2" s="169" t="s">
        <v>259</v>
      </c>
      <c r="T2" s="169">
        <v>0</v>
      </c>
      <c r="U2" s="171">
        <v>0</v>
      </c>
    </row>
    <row r="3" spans="1:21" x14ac:dyDescent="0.3">
      <c r="A3" s="172" t="s">
        <v>285</v>
      </c>
      <c r="B3" s="173" t="s">
        <v>279</v>
      </c>
      <c r="C3" s="173" t="s">
        <v>438</v>
      </c>
      <c r="D3" s="167" t="str">
        <f>'TC20-Autogen SOPO'!A2</f>
        <v>sCB102-2311001</v>
      </c>
      <c r="E3" s="174" t="s">
        <v>93</v>
      </c>
      <c r="F3" s="175">
        <v>10</v>
      </c>
      <c r="G3" s="175">
        <v>10</v>
      </c>
      <c r="H3" s="175">
        <v>1620</v>
      </c>
      <c r="I3" s="175">
        <v>0</v>
      </c>
      <c r="J3" s="176">
        <v>2.0499999999999998</v>
      </c>
      <c r="K3" s="173" t="s">
        <v>145</v>
      </c>
      <c r="L3" s="173" t="s">
        <v>375</v>
      </c>
      <c r="M3" s="175">
        <v>1620</v>
      </c>
      <c r="N3" s="175">
        <v>1620</v>
      </c>
      <c r="O3" s="175" t="s">
        <v>259</v>
      </c>
      <c r="P3" s="175">
        <v>0</v>
      </c>
      <c r="Q3" s="175" t="s">
        <v>259</v>
      </c>
      <c r="R3" s="175">
        <v>0</v>
      </c>
      <c r="S3" s="175" t="s">
        <v>259</v>
      </c>
      <c r="T3" s="175">
        <v>0</v>
      </c>
      <c r="U3" s="177">
        <v>0</v>
      </c>
    </row>
    <row r="4" spans="1:21" x14ac:dyDescent="0.3">
      <c r="A4" s="172" t="s">
        <v>286</v>
      </c>
      <c r="B4" s="173" t="s">
        <v>280</v>
      </c>
      <c r="C4" s="173" t="s">
        <v>23</v>
      </c>
      <c r="D4" s="167" t="str">
        <f>'TC20-Autogen SOPO'!A2</f>
        <v>sCB102-2311001</v>
      </c>
      <c r="E4" s="178" t="s">
        <v>79</v>
      </c>
      <c r="F4" s="174">
        <v>5</v>
      </c>
      <c r="G4" s="175">
        <v>10</v>
      </c>
      <c r="H4" s="175">
        <v>620</v>
      </c>
      <c r="I4" s="175">
        <v>0</v>
      </c>
      <c r="J4" s="176">
        <v>2.0499999999999998</v>
      </c>
      <c r="K4" s="173" t="s">
        <v>145</v>
      </c>
      <c r="L4" s="173" t="s">
        <v>258</v>
      </c>
      <c r="M4" s="175">
        <v>0</v>
      </c>
      <c r="N4" s="175">
        <v>620</v>
      </c>
      <c r="O4" s="175" t="s">
        <v>259</v>
      </c>
      <c r="P4" s="175">
        <v>0</v>
      </c>
      <c r="Q4" s="175" t="s">
        <v>259</v>
      </c>
      <c r="R4" s="175">
        <v>0</v>
      </c>
      <c r="S4" s="175" t="s">
        <v>259</v>
      </c>
      <c r="T4" s="175">
        <v>0</v>
      </c>
      <c r="U4" s="177">
        <v>0</v>
      </c>
    </row>
    <row r="5" spans="1:21" x14ac:dyDescent="0.3">
      <c r="A5" s="172" t="s">
        <v>287</v>
      </c>
      <c r="B5" s="173" t="s">
        <v>281</v>
      </c>
      <c r="C5" s="173" t="s">
        <v>25</v>
      </c>
      <c r="D5" s="167" t="str">
        <f>'TC20-Autogen SOPO'!A2</f>
        <v>sCB102-2311001</v>
      </c>
      <c r="E5" s="178" t="s">
        <v>79</v>
      </c>
      <c r="F5" s="174">
        <v>5</v>
      </c>
      <c r="G5" s="175">
        <v>10</v>
      </c>
      <c r="H5" s="175">
        <v>620</v>
      </c>
      <c r="I5" s="175">
        <v>0</v>
      </c>
      <c r="J5" s="176">
        <v>2.0499999999999998</v>
      </c>
      <c r="K5" s="173" t="s">
        <v>145</v>
      </c>
      <c r="L5" s="173" t="s">
        <v>258</v>
      </c>
      <c r="M5" s="175">
        <v>0</v>
      </c>
      <c r="N5" s="175">
        <v>620</v>
      </c>
      <c r="O5" s="175" t="s">
        <v>259</v>
      </c>
      <c r="P5" s="175">
        <v>0</v>
      </c>
      <c r="Q5" s="175" t="s">
        <v>259</v>
      </c>
      <c r="R5" s="175">
        <v>0</v>
      </c>
      <c r="S5" s="175" t="s">
        <v>259</v>
      </c>
      <c r="T5" s="175">
        <v>0</v>
      </c>
      <c r="U5" s="177">
        <v>0</v>
      </c>
    </row>
    <row r="6" spans="1:21" x14ac:dyDescent="0.3">
      <c r="A6" s="172" t="s">
        <v>288</v>
      </c>
      <c r="B6" s="173" t="s">
        <v>282</v>
      </c>
      <c r="C6" s="173" t="s">
        <v>27</v>
      </c>
      <c r="D6" s="167" t="str">
        <f>'TC20-Autogen SOPO'!A2</f>
        <v>sCB102-2311001</v>
      </c>
      <c r="E6" s="174" t="s">
        <v>93</v>
      </c>
      <c r="F6" s="174">
        <v>5</v>
      </c>
      <c r="G6" s="175">
        <v>10</v>
      </c>
      <c r="H6" s="175">
        <v>800</v>
      </c>
      <c r="I6" s="175">
        <v>0</v>
      </c>
      <c r="J6" s="176">
        <v>2.0499999999999998</v>
      </c>
      <c r="K6" s="173" t="s">
        <v>145</v>
      </c>
      <c r="L6" s="173" t="s">
        <v>377</v>
      </c>
      <c r="M6" s="175">
        <v>600</v>
      </c>
      <c r="N6" s="175">
        <v>600</v>
      </c>
      <c r="O6" s="175" t="s">
        <v>259</v>
      </c>
      <c r="P6" s="175">
        <v>0</v>
      </c>
      <c r="Q6" s="175" t="s">
        <v>259</v>
      </c>
      <c r="R6" s="175">
        <v>200</v>
      </c>
      <c r="S6" s="175" t="s">
        <v>259</v>
      </c>
      <c r="T6" s="175">
        <v>200</v>
      </c>
      <c r="U6" s="177">
        <v>200</v>
      </c>
    </row>
    <row ht="15" r="7" spans="1:21" thickBot="1" x14ac:dyDescent="0.35">
      <c r="A7" s="179" t="s">
        <v>289</v>
      </c>
      <c r="B7" s="180" t="s">
        <v>283</v>
      </c>
      <c r="C7" s="180" t="s">
        <v>34</v>
      </c>
      <c r="D7" s="181" t="str">
        <f>'TC20-Autogen SOPO'!A2</f>
        <v>sCB102-2311001</v>
      </c>
      <c r="E7" s="182" t="s">
        <v>79</v>
      </c>
      <c r="F7" s="183">
        <v>5</v>
      </c>
      <c r="G7" s="184">
        <v>10</v>
      </c>
      <c r="H7" s="184">
        <v>820</v>
      </c>
      <c r="I7" s="184">
        <v>0</v>
      </c>
      <c r="J7" s="185">
        <v>2.0499999999999998</v>
      </c>
      <c r="K7" s="180" t="s">
        <v>145</v>
      </c>
      <c r="L7" s="180" t="s">
        <v>258</v>
      </c>
      <c r="M7" s="184">
        <v>0</v>
      </c>
      <c r="N7" s="184">
        <v>620</v>
      </c>
      <c r="O7" s="184" t="s">
        <v>259</v>
      </c>
      <c r="P7" s="184">
        <v>200</v>
      </c>
      <c r="Q7" s="184" t="s">
        <v>259</v>
      </c>
      <c r="R7" s="184">
        <v>0</v>
      </c>
      <c r="S7" s="184" t="s">
        <v>259</v>
      </c>
      <c r="T7" s="184">
        <v>0</v>
      </c>
      <c r="U7" s="186">
        <v>0</v>
      </c>
    </row>
  </sheetData>
  <pageMargins bottom="0.75" footer="0.3" header="0.3" left="0.7" right="0.7" top="0.75"/>
</worksheet>
</file>

<file path=xl/worksheets/sheet1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sheetPr codeName="Sheet119"/>
  <dimension ref="A1:AA5"/>
  <sheetViews>
    <sheetView topLeftCell="R1" workbookViewId="0">
      <selection activeCell="D2" sqref="D2:Z3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38" t="s">
        <v>342</v>
      </c>
      <c r="B1" s="2" t="s">
        <v>343</v>
      </c>
      <c r="C1" s="39" t="s">
        <v>344</v>
      </c>
      <c r="D1" s="39" t="s">
        <v>345</v>
      </c>
      <c r="E1" s="39" t="s">
        <v>346</v>
      </c>
      <c r="F1" s="39" t="s">
        <v>347</v>
      </c>
      <c r="G1" s="39" t="s">
        <v>348</v>
      </c>
      <c r="H1" s="39" t="s">
        <v>349</v>
      </c>
      <c r="I1" s="39" t="s">
        <v>350</v>
      </c>
      <c r="J1" s="39" t="s">
        <v>351</v>
      </c>
      <c r="K1" s="40" t="s">
        <v>352</v>
      </c>
      <c r="L1" s="39" t="s">
        <v>353</v>
      </c>
      <c r="M1" s="39" t="s">
        <v>354</v>
      </c>
      <c r="N1" s="39" t="s">
        <v>355</v>
      </c>
      <c r="O1" s="40" t="s">
        <v>418</v>
      </c>
      <c r="P1" s="40" t="s">
        <v>419</v>
      </c>
      <c r="Q1" s="2" t="s">
        <v>420</v>
      </c>
      <c r="R1" s="2" t="s">
        <v>421</v>
      </c>
      <c r="S1" s="39" t="s">
        <v>356</v>
      </c>
      <c r="T1" s="39" t="s">
        <v>357</v>
      </c>
      <c r="U1" s="39" t="s">
        <v>358</v>
      </c>
      <c r="V1" s="39" t="s">
        <v>359</v>
      </c>
      <c r="W1" s="39" t="s">
        <v>356</v>
      </c>
      <c r="X1" s="39" t="s">
        <v>357</v>
      </c>
      <c r="Y1" s="39" t="s">
        <v>358</v>
      </c>
      <c r="Z1" s="39" t="s">
        <v>359</v>
      </c>
    </row>
    <row r="2" spans="1:26" x14ac:dyDescent="0.3">
      <c r="A2" s="2" t="str">
        <f ca="1">'TC142-Sup2 Outbound Details'!E2</f>
        <v>SP2-HS2-4-2311001</v>
      </c>
      <c r="B2" s="6" t="str">
        <f>'TC142-Sup2 Outbound Details'!M2</f>
        <v>CAIU9500009</v>
      </c>
      <c r="C2" s="39" t="s">
        <v>404</v>
      </c>
      <c r="D2" s="39" t="s">
        <v>361</v>
      </c>
      <c r="E2" s="39" t="s">
        <v>362</v>
      </c>
      <c r="F2" s="39" t="s">
        <v>362</v>
      </c>
      <c r="G2" s="39" t="s">
        <v>362</v>
      </c>
      <c r="H2" s="39" t="s">
        <v>362</v>
      </c>
      <c r="I2" s="39" t="s">
        <v>362</v>
      </c>
      <c r="J2" s="39" t="s">
        <v>362</v>
      </c>
      <c r="K2" s="39" t="s">
        <v>362</v>
      </c>
      <c r="L2" s="39" t="s">
        <v>362</v>
      </c>
      <c r="M2" s="39" t="s">
        <v>362</v>
      </c>
      <c r="N2" s="39" t="s">
        <v>362</v>
      </c>
      <c r="O2" s="39" t="s">
        <v>362</v>
      </c>
      <c r="P2" s="39" t="s">
        <v>362</v>
      </c>
      <c r="Q2" s="39" t="s">
        <v>362</v>
      </c>
      <c r="R2" s="39" t="s">
        <v>362</v>
      </c>
      <c r="S2" s="39" t="s">
        <v>362</v>
      </c>
      <c r="T2" s="39" t="s">
        <v>362</v>
      </c>
      <c r="U2" s="39" t="s">
        <v>362</v>
      </c>
      <c r="V2" s="39" t="s">
        <v>362</v>
      </c>
      <c r="W2" s="39" t="s">
        <v>362</v>
      </c>
      <c r="X2" s="39" t="s">
        <v>362</v>
      </c>
      <c r="Y2" s="39" t="s">
        <v>362</v>
      </c>
      <c r="Z2" s="39" t="s">
        <v>362</v>
      </c>
    </row>
    <row r="3" spans="1:26" x14ac:dyDescent="0.3">
      <c r="A3" s="2" t="str">
        <f ca="1">'TC142-Sup2 Outbound Details'!E3</f>
        <v>SP2-HS2-4-2311001</v>
      </c>
      <c r="B3" s="6" t="str">
        <f>'TC142-Sup2 Outbound Details'!M3</f>
        <v>ONEU1162511</v>
      </c>
      <c r="C3" s="39" t="s">
        <v>360</v>
      </c>
      <c r="D3" s="39" t="s">
        <v>361</v>
      </c>
      <c r="E3" s="39" t="s">
        <v>362</v>
      </c>
      <c r="F3" s="39" t="s">
        <v>362</v>
      </c>
      <c r="G3" s="39" t="s">
        <v>362</v>
      </c>
      <c r="H3" s="39" t="s">
        <v>362</v>
      </c>
      <c r="I3" s="39" t="s">
        <v>362</v>
      </c>
      <c r="J3" s="39" t="s">
        <v>362</v>
      </c>
      <c r="K3" s="39" t="s">
        <v>362</v>
      </c>
      <c r="L3" s="39" t="s">
        <v>362</v>
      </c>
      <c r="M3" s="39" t="s">
        <v>362</v>
      </c>
      <c r="N3" s="39" t="s">
        <v>362</v>
      </c>
      <c r="O3" s="39" t="s">
        <v>362</v>
      </c>
      <c r="P3" s="39" t="s">
        <v>362</v>
      </c>
      <c r="Q3" s="39" t="s">
        <v>362</v>
      </c>
      <c r="R3" s="39" t="s">
        <v>362</v>
      </c>
      <c r="S3" s="39" t="s">
        <v>362</v>
      </c>
      <c r="T3" s="39" t="s">
        <v>362</v>
      </c>
      <c r="U3" s="39" t="s">
        <v>362</v>
      </c>
      <c r="V3" s="39" t="s">
        <v>362</v>
      </c>
      <c r="W3" s="39" t="s">
        <v>362</v>
      </c>
      <c r="X3" s="39" t="s">
        <v>362</v>
      </c>
      <c r="Y3" s="39" t="s">
        <v>362</v>
      </c>
      <c r="Z3" s="39" t="s">
        <v>362</v>
      </c>
    </row>
    <row r="4" spans="1:26" x14ac:dyDescent="0.3">
      <c r="B4" s="2" t="str">
        <f>'TC142-Sup2 Outbound Details'!M4</f>
        <v>ONEU1162511</v>
      </c>
      <c r="C4" s="39" t="s">
        <v>360</v>
      </c>
      <c r="D4" s="39" t="s">
        <v>399</v>
      </c>
      <c r="E4" s="39" t="s">
        <v>399</v>
      </c>
      <c r="F4" s="39" t="s">
        <v>399</v>
      </c>
      <c r="G4" s="39" t="s">
        <v>399</v>
      </c>
      <c r="H4" s="39" t="s">
        <v>399</v>
      </c>
      <c r="I4" s="39" t="s">
        <v>399</v>
      </c>
      <c r="J4" s="39" t="s">
        <v>399</v>
      </c>
      <c r="K4" s="39" t="s">
        <v>399</v>
      </c>
      <c r="L4" s="39" t="s">
        <v>399</v>
      </c>
      <c r="M4" s="39" t="s">
        <v>399</v>
      </c>
      <c r="N4" s="39" t="s">
        <v>399</v>
      </c>
      <c r="O4" s="39" t="s">
        <v>399</v>
      </c>
      <c r="P4" s="39" t="s">
        <v>399</v>
      </c>
      <c r="Q4" s="39" t="s">
        <v>399</v>
      </c>
      <c r="R4" s="39" t="s">
        <v>399</v>
      </c>
      <c r="S4" s="39" t="s">
        <v>361</v>
      </c>
      <c r="T4" s="39" t="s">
        <v>362</v>
      </c>
      <c r="U4" s="39" t="s">
        <v>362</v>
      </c>
      <c r="V4" s="39" t="s">
        <v>362</v>
      </c>
      <c r="W4" s="39" t="s">
        <v>362</v>
      </c>
      <c r="X4" s="39" t="s">
        <v>362</v>
      </c>
      <c r="Y4" s="39" t="s">
        <v>362</v>
      </c>
      <c r="Z4" s="39" t="s">
        <v>362</v>
      </c>
    </row>
    <row r="5" spans="1:26" x14ac:dyDescent="0.3">
      <c r="B5" s="2" t="str">
        <f>'TC142-Sup2 Outbound Details'!M5</f>
        <v>CNTW-SUP-C-230704001</v>
      </c>
      <c r="C5" s="39" t="s">
        <v>360</v>
      </c>
      <c r="D5" s="39" t="s">
        <v>399</v>
      </c>
      <c r="E5" s="39" t="s">
        <v>399</v>
      </c>
      <c r="F5" s="39" t="s">
        <v>399</v>
      </c>
      <c r="G5" s="39" t="s">
        <v>399</v>
      </c>
      <c r="H5" s="39" t="s">
        <v>399</v>
      </c>
      <c r="I5" s="39" t="s">
        <v>399</v>
      </c>
      <c r="J5" s="39" t="s">
        <v>399</v>
      </c>
      <c r="K5" s="39" t="s">
        <v>399</v>
      </c>
      <c r="L5" s="39" t="s">
        <v>399</v>
      </c>
      <c r="M5" s="39" t="s">
        <v>399</v>
      </c>
      <c r="N5" s="39" t="s">
        <v>399</v>
      </c>
      <c r="O5" s="39" t="s">
        <v>399</v>
      </c>
      <c r="P5" s="39" t="s">
        <v>399</v>
      </c>
      <c r="Q5" s="39" t="s">
        <v>399</v>
      </c>
      <c r="R5" s="39" t="s">
        <v>399</v>
      </c>
      <c r="S5" s="39" t="s">
        <v>361</v>
      </c>
      <c r="T5" s="39" t="s">
        <v>362</v>
      </c>
      <c r="U5" s="39" t="s">
        <v>362</v>
      </c>
      <c r="V5" s="39" t="s">
        <v>362</v>
      </c>
      <c r="W5" s="39" t="s">
        <v>362</v>
      </c>
      <c r="X5" s="39" t="s">
        <v>362</v>
      </c>
      <c r="Y5" s="39" t="s">
        <v>362</v>
      </c>
      <c r="Z5" s="39" t="s">
        <v>362</v>
      </c>
    </row>
  </sheetData>
  <pageMargins bottom="0.75" footer="0.3" header="0.3" left="0.7" right="0.7" top="0.75"/>
</worksheet>
</file>

<file path=xl/worksheets/sheet1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sheetPr codeName="Sheet120"/>
  <dimension ref="A1:AA5"/>
  <sheetViews>
    <sheetView workbookViewId="0">
      <selection activeCell="D4" sqref="D4:S5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38" t="s">
        <v>342</v>
      </c>
      <c r="B1" s="2" t="s">
        <v>343</v>
      </c>
      <c r="C1" s="39" t="s">
        <v>344</v>
      </c>
      <c r="D1" s="39" t="s">
        <v>345</v>
      </c>
      <c r="E1" s="39" t="s">
        <v>346</v>
      </c>
      <c r="F1" s="39" t="s">
        <v>347</v>
      </c>
      <c r="G1" s="39" t="s">
        <v>348</v>
      </c>
      <c r="H1" s="39" t="s">
        <v>349</v>
      </c>
      <c r="I1" s="39" t="s">
        <v>350</v>
      </c>
      <c r="J1" s="39" t="s">
        <v>351</v>
      </c>
      <c r="K1" s="40" t="s">
        <v>352</v>
      </c>
      <c r="L1" s="39" t="s">
        <v>353</v>
      </c>
      <c r="M1" s="39" t="s">
        <v>354</v>
      </c>
      <c r="N1" s="39" t="s">
        <v>355</v>
      </c>
      <c r="O1" s="40" t="s">
        <v>418</v>
      </c>
      <c r="P1" s="40" t="s">
        <v>419</v>
      </c>
      <c r="Q1" s="2" t="s">
        <v>420</v>
      </c>
      <c r="R1" s="2" t="s">
        <v>421</v>
      </c>
      <c r="S1" s="39" t="s">
        <v>356</v>
      </c>
      <c r="T1" s="39" t="s">
        <v>357</v>
      </c>
      <c r="U1" s="39" t="s">
        <v>358</v>
      </c>
      <c r="V1" s="39" t="s">
        <v>359</v>
      </c>
      <c r="W1" s="39" t="s">
        <v>356</v>
      </c>
      <c r="X1" s="39" t="s">
        <v>357</v>
      </c>
      <c r="Y1" s="39" t="s">
        <v>358</v>
      </c>
      <c r="Z1" s="39" t="s">
        <v>359</v>
      </c>
    </row>
    <row r="2" spans="1:26" x14ac:dyDescent="0.3">
      <c r="A2" s="2" t="str">
        <f ca="1">'TC142-Sup2 Outbound Details'!E2</f>
        <v>SP2-HS2-4-2311001</v>
      </c>
      <c r="B2" s="6" t="str">
        <f>'TC142-Sup2 Outbound Details'!M2</f>
        <v>CAIU9500009</v>
      </c>
      <c r="C2" s="39" t="s">
        <v>360</v>
      </c>
      <c r="D2" s="39" t="s">
        <v>361</v>
      </c>
      <c r="E2" s="39" t="s">
        <v>362</v>
      </c>
      <c r="F2" s="39" t="s">
        <v>362</v>
      </c>
      <c r="G2" s="39" t="s">
        <v>362</v>
      </c>
      <c r="H2" s="39" t="s">
        <v>362</v>
      </c>
      <c r="I2" s="39" t="s">
        <v>362</v>
      </c>
      <c r="J2" s="39" t="s">
        <v>362</v>
      </c>
      <c r="K2" s="39" t="s">
        <v>362</v>
      </c>
      <c r="L2" s="39" t="s">
        <v>362</v>
      </c>
      <c r="M2" s="39" t="s">
        <v>362</v>
      </c>
      <c r="N2" s="39" t="s">
        <v>362</v>
      </c>
      <c r="O2" s="39" t="s">
        <v>362</v>
      </c>
      <c r="P2" s="39" t="s">
        <v>362</v>
      </c>
      <c r="Q2" s="39" t="s">
        <v>362</v>
      </c>
      <c r="R2" s="39" t="s">
        <v>362</v>
      </c>
      <c r="S2" s="39" t="s">
        <v>362</v>
      </c>
      <c r="T2" s="39" t="s">
        <v>362</v>
      </c>
      <c r="U2" s="39" t="s">
        <v>362</v>
      </c>
      <c r="V2" s="39" t="s">
        <v>362</v>
      </c>
      <c r="W2" s="39" t="s">
        <v>362</v>
      </c>
      <c r="X2" s="39" t="s">
        <v>362</v>
      </c>
      <c r="Y2" s="39" t="s">
        <v>362</v>
      </c>
      <c r="Z2" s="39" t="s">
        <v>362</v>
      </c>
    </row>
    <row r="3" spans="1:26" x14ac:dyDescent="0.3">
      <c r="A3" s="2" t="str">
        <f ca="1">'TC142-Sup2 Outbound Details'!E3</f>
        <v>SP2-HS2-4-2311001</v>
      </c>
      <c r="B3" s="6" t="str">
        <f>'TC142-Sup2 Outbound Details'!M3</f>
        <v>ONEU1162511</v>
      </c>
      <c r="C3" s="39" t="s">
        <v>360</v>
      </c>
      <c r="D3" s="39" t="s">
        <v>361</v>
      </c>
      <c r="E3" s="39" t="s">
        <v>362</v>
      </c>
      <c r="F3" s="39" t="s">
        <v>362</v>
      </c>
      <c r="G3" s="39" t="s">
        <v>362</v>
      </c>
      <c r="H3" s="39" t="s">
        <v>362</v>
      </c>
      <c r="I3" s="39" t="s">
        <v>362</v>
      </c>
      <c r="J3" s="39" t="s">
        <v>362</v>
      </c>
      <c r="K3" s="39" t="s">
        <v>362</v>
      </c>
      <c r="L3" s="39" t="s">
        <v>362</v>
      </c>
      <c r="M3" s="39" t="s">
        <v>362</v>
      </c>
      <c r="N3" s="39" t="s">
        <v>362</v>
      </c>
      <c r="O3" s="39" t="s">
        <v>362</v>
      </c>
      <c r="P3" s="39" t="s">
        <v>362</v>
      </c>
      <c r="Q3" s="39" t="s">
        <v>362</v>
      </c>
      <c r="R3" s="39" t="s">
        <v>362</v>
      </c>
      <c r="S3" s="39" t="s">
        <v>362</v>
      </c>
      <c r="T3" s="39" t="s">
        <v>362</v>
      </c>
      <c r="U3" s="39" t="s">
        <v>362</v>
      </c>
      <c r="V3" s="39" t="s">
        <v>362</v>
      </c>
      <c r="W3" s="39" t="s">
        <v>362</v>
      </c>
      <c r="X3" s="39" t="s">
        <v>362</v>
      </c>
      <c r="Y3" s="39" t="s">
        <v>362</v>
      </c>
      <c r="Z3" s="39" t="s">
        <v>362</v>
      </c>
    </row>
    <row r="4" spans="1:26" x14ac:dyDescent="0.3">
      <c r="B4" s="2" t="str">
        <f>'TC142-Sup2 Outbound Details'!M4</f>
        <v>ONEU1162511</v>
      </c>
      <c r="C4" s="39" t="s">
        <v>360</v>
      </c>
      <c r="D4" s="39" t="s">
        <v>399</v>
      </c>
      <c r="E4" s="39" t="s">
        <v>399</v>
      </c>
      <c r="F4" s="39" t="s">
        <v>399</v>
      </c>
      <c r="G4" s="39" t="s">
        <v>399</v>
      </c>
      <c r="H4" s="39" t="s">
        <v>399</v>
      </c>
      <c r="I4" s="39" t="s">
        <v>399</v>
      </c>
      <c r="J4" s="39" t="s">
        <v>399</v>
      </c>
      <c r="K4" s="39" t="s">
        <v>399</v>
      </c>
      <c r="L4" s="39" t="s">
        <v>399</v>
      </c>
      <c r="M4" s="39" t="s">
        <v>399</v>
      </c>
      <c r="N4" s="39" t="s">
        <v>399</v>
      </c>
      <c r="O4" s="39" t="s">
        <v>399</v>
      </c>
      <c r="P4" s="39" t="s">
        <v>399</v>
      </c>
      <c r="Q4" s="39" t="s">
        <v>399</v>
      </c>
      <c r="R4" s="39" t="s">
        <v>399</v>
      </c>
      <c r="S4" s="39" t="s">
        <v>361</v>
      </c>
      <c r="T4" s="39" t="s">
        <v>362</v>
      </c>
      <c r="U4" s="39" t="s">
        <v>362</v>
      </c>
      <c r="V4" s="39" t="s">
        <v>362</v>
      </c>
      <c r="W4" s="39" t="s">
        <v>362</v>
      </c>
      <c r="X4" s="39" t="s">
        <v>362</v>
      </c>
      <c r="Y4" s="39" t="s">
        <v>362</v>
      </c>
      <c r="Z4" s="39" t="s">
        <v>362</v>
      </c>
    </row>
    <row r="5" spans="1:26" x14ac:dyDescent="0.3">
      <c r="B5" s="2" t="str">
        <f>'TC142-Sup2 Outbound Details'!M5</f>
        <v>CNTW-SUP-C-230704001</v>
      </c>
      <c r="C5" s="39" t="s">
        <v>360</v>
      </c>
      <c r="D5" s="39" t="s">
        <v>399</v>
      </c>
      <c r="E5" s="39" t="s">
        <v>399</v>
      </c>
      <c r="F5" s="39" t="s">
        <v>399</v>
      </c>
      <c r="G5" s="39" t="s">
        <v>399</v>
      </c>
      <c r="H5" s="39" t="s">
        <v>399</v>
      </c>
      <c r="I5" s="39" t="s">
        <v>399</v>
      </c>
      <c r="J5" s="39" t="s">
        <v>399</v>
      </c>
      <c r="K5" s="39" t="s">
        <v>399</v>
      </c>
      <c r="L5" s="39" t="s">
        <v>399</v>
      </c>
      <c r="M5" s="39" t="s">
        <v>399</v>
      </c>
      <c r="N5" s="39" t="s">
        <v>399</v>
      </c>
      <c r="O5" s="39" t="s">
        <v>399</v>
      </c>
      <c r="P5" s="39" t="s">
        <v>399</v>
      </c>
      <c r="Q5" s="39" t="s">
        <v>399</v>
      </c>
      <c r="R5" s="39" t="s">
        <v>399</v>
      </c>
      <c r="S5" s="39" t="s">
        <v>361</v>
      </c>
      <c r="T5" s="39" t="s">
        <v>362</v>
      </c>
      <c r="U5" s="39" t="s">
        <v>362</v>
      </c>
      <c r="V5" s="39" t="s">
        <v>362</v>
      </c>
      <c r="W5" s="39" t="s">
        <v>362</v>
      </c>
      <c r="X5" s="39" t="s">
        <v>362</v>
      </c>
      <c r="Y5" s="39" t="s">
        <v>362</v>
      </c>
      <c r="Z5" s="39" t="s">
        <v>362</v>
      </c>
    </row>
  </sheetData>
  <pageMargins bottom="0.75" footer="0.3" header="0.3" left="0.7" right="0.7" top="0.75"/>
</worksheet>
</file>

<file path=xl/worksheets/sheet1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sheetPr codeName="Sheet121"/>
  <dimension ref="A1:C3"/>
  <sheetViews>
    <sheetView workbookViewId="0">
      <selection activeCell="B2" sqref="B2:B11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341</v>
      </c>
      <c r="B1" t="s">
        <v>363</v>
      </c>
    </row>
    <row r="2" spans="1:2" x14ac:dyDescent="0.3">
      <c r="A2" t="str">
        <f>'TC142-OutboundNo'!B2</f>
        <v>o-CNTW-SUP-POC-231102001</v>
      </c>
      <c r="B2" t="s">
        <v>500</v>
      </c>
    </row>
    <row r="3" spans="1:2" x14ac:dyDescent="0.3">
      <c r="A3" t="str">
        <f>'TC142-OutboundNo'!B3</f>
        <v>o-CNTW-SUP-POC-231102002</v>
      </c>
      <c r="B3" t="s">
        <v>501</v>
      </c>
    </row>
  </sheetData>
  <pageMargins bottom="0.75" footer="0.3" header="0.3" left="0.7" right="0.7" top="0.75"/>
</worksheet>
</file>

<file path=xl/worksheets/sheet1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sheetPr codeName="Sheet122"/>
  <dimension ref="A1:J5"/>
  <sheetViews>
    <sheetView workbookViewId="0">
      <selection activeCell="I1" sqref="I1:I5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8" customWidth="true" width="15.77734375" collapsed="true"/>
    <col min="9" max="9" customWidth="true" width="42.21875" collapsed="true"/>
  </cols>
  <sheetData>
    <row r="1" spans="1:9" x14ac:dyDescent="0.3">
      <c r="A1" t="s">
        <v>342</v>
      </c>
      <c r="B1" t="s">
        <v>343</v>
      </c>
      <c r="C1" t="s">
        <v>386</v>
      </c>
      <c r="D1" t="s">
        <v>387</v>
      </c>
      <c r="E1" t="s">
        <v>398</v>
      </c>
      <c r="F1" t="s">
        <v>388</v>
      </c>
      <c r="G1" t="s">
        <v>389</v>
      </c>
      <c r="H1" t="s">
        <v>397</v>
      </c>
      <c r="I1" t="s">
        <v>390</v>
      </c>
    </row>
    <row r="2" spans="1:9" x14ac:dyDescent="0.3">
      <c r="B2" t="str">
        <f>'TC142-Sup2 Outbound Details'!M4</f>
        <v>ONEU1162511</v>
      </c>
      <c r="C2" t="str">
        <f ca="1">TEXT(DATE(YEAR(TODAY()), MONTH(TODAY()), DAY(TODAY()+10)), "dd MMM yyyy")</f>
        <v>24 Nov 2023</v>
      </c>
      <c r="D2" t="str">
        <f ca="1">TEXT(DATE(YEAR(TODAY()), MONTH(TODAY()), DAY(TODAY()+20)), "dd MMM yyyy")</f>
        <v>04 Nov 2023</v>
      </c>
      <c r="E2" t="s">
        <v>391</v>
      </c>
      <c r="F2" t="str">
        <f ca="1">TEXT(DATE(YEAR(TODAY()), MONTH(TODAY()), DAY(TODAY()+30)), "dd MMM yyyy")</f>
        <v>14 Nov 2023</v>
      </c>
      <c r="G2" t="s">
        <v>392</v>
      </c>
      <c r="H2" t="s">
        <v>393</v>
      </c>
      <c r="I2" t="s">
        <v>348</v>
      </c>
    </row>
    <row r="3" spans="1:9" x14ac:dyDescent="0.3">
      <c r="B3" t="str">
        <f>'TC142-Sup2 Outbound Details'!M5</f>
        <v>CNTW-SUP-C-230704001</v>
      </c>
      <c r="C3" t="str">
        <f ca="1">TEXT(DATE(YEAR(TODAY()), MONTH(TODAY()), DAY(TODAY()+10)), "dd MMM yyyy")</f>
        <v>24 Nov 2023</v>
      </c>
      <c r="D3" t="str">
        <f ca="1">TEXT(DATE(YEAR(TODAY()), MONTH(TODAY()), DAY(TODAY()+20)), "dd MMM yyyy")</f>
        <v>04 Nov 2023</v>
      </c>
      <c r="E3" t="s">
        <v>394</v>
      </c>
      <c r="F3" t="str">
        <f ca="1">TEXT(DATE(YEAR(TODAY()), MONTH(TODAY()), DAY(TODAY()+30)), "dd MMM yyyy")</f>
        <v>14 Nov 2023</v>
      </c>
      <c r="G3" t="s">
        <v>395</v>
      </c>
      <c r="H3" t="s">
        <v>396</v>
      </c>
      <c r="I3" t="s">
        <v>348</v>
      </c>
    </row>
    <row r="4" spans="1:9" x14ac:dyDescent="0.3">
      <c r="A4" t="str">
        <f ca="1">'TC142-Sup2 Outbound Details'!E3</f>
        <v>SP2-HS2-4-2311001</v>
      </c>
      <c r="B4" t="str">
        <f>'TC142-Sup2 Outbound Details'!M3</f>
        <v>ONEU1162511</v>
      </c>
      <c r="C4" t="str">
        <f ca="1">TEXT(DATE(YEAR(TODAY()), MONTH(TODAY()), DAY(TODAY()+10)), "dd MMM yyyy")</f>
        <v>24 Nov 2023</v>
      </c>
      <c r="D4" t="str">
        <f ca="1">TEXT(DATE(YEAR(TODAY()), MONTH(TODAY()), DAY(TODAY()+20)), "dd MMM yyyy")</f>
        <v>04 Nov 2023</v>
      </c>
      <c r="E4" t="s">
        <v>394</v>
      </c>
      <c r="F4" t="str">
        <f ca="1">TEXT(DATE(YEAR(TODAY()), MONTH(TODAY()), DAY(TODAY()+30)), "dd MMM yyyy")</f>
        <v>14 Nov 2023</v>
      </c>
      <c r="G4" t="s">
        <v>395</v>
      </c>
      <c r="H4" t="s">
        <v>396</v>
      </c>
      <c r="I4" t="s">
        <v>348</v>
      </c>
    </row>
    <row r="5" spans="1:9" x14ac:dyDescent="0.3">
      <c r="A5" t="str">
        <f ca="1">'TC142-Sup2 Outbound Details'!E2</f>
        <v>SP2-HS2-4-2311001</v>
      </c>
      <c r="B5" t="str">
        <f>'TC142-Sup2 Outbound Details'!M2</f>
        <v>CAIU9500009</v>
      </c>
      <c r="C5" t="str">
        <f ca="1">TEXT(DATE(YEAR(TODAY()), MONTH(TODAY()), DAY(TODAY()+10)), "dd MMM yyyy")</f>
        <v>24 Nov 2023</v>
      </c>
      <c r="D5" t="str">
        <f ca="1">TEXT(DATE(YEAR(TODAY()), MONTH(TODAY()), DAY(TODAY()+20)), "dd MMM yyyy")</f>
        <v>04 Nov 2023</v>
      </c>
      <c r="E5" t="s">
        <v>394</v>
      </c>
      <c r="F5" t="str">
        <f ca="1">TEXT(DATE(YEAR(TODAY()), MONTH(TODAY()), DAY(TODAY()+30)), "dd MMM yyyy")</f>
        <v>14 Nov 2023</v>
      </c>
      <c r="G5" t="s">
        <v>395</v>
      </c>
      <c r="H5" t="s">
        <v>396</v>
      </c>
      <c r="I5" t="s">
        <v>348</v>
      </c>
    </row>
  </sheetData>
  <pageMargins bottom="0.75" footer="0.3" header="0.3" left="0.7" right="0.7" top="0.75"/>
</worksheet>
</file>

<file path=xl/worksheets/sheet1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sheetPr codeName="Sheet123"/>
  <dimension ref="A1:AA5"/>
  <sheetViews>
    <sheetView topLeftCell="O1" workbookViewId="0">
      <selection activeCell="U35" sqref="U35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38" t="s">
        <v>342</v>
      </c>
      <c r="B1" s="2" t="s">
        <v>343</v>
      </c>
      <c r="C1" s="39" t="s">
        <v>344</v>
      </c>
      <c r="D1" s="39" t="s">
        <v>345</v>
      </c>
      <c r="E1" s="39" t="s">
        <v>346</v>
      </c>
      <c r="F1" s="39" t="s">
        <v>347</v>
      </c>
      <c r="G1" s="39" t="s">
        <v>348</v>
      </c>
      <c r="H1" s="39" t="s">
        <v>349</v>
      </c>
      <c r="I1" s="39" t="s">
        <v>350</v>
      </c>
      <c r="J1" s="39" t="s">
        <v>351</v>
      </c>
      <c r="K1" s="40" t="s">
        <v>352</v>
      </c>
      <c r="L1" s="39" t="s">
        <v>353</v>
      </c>
      <c r="M1" s="39" t="s">
        <v>354</v>
      </c>
      <c r="N1" s="39" t="s">
        <v>355</v>
      </c>
      <c r="O1" s="40" t="s">
        <v>418</v>
      </c>
      <c r="P1" s="40" t="s">
        <v>419</v>
      </c>
      <c r="Q1" s="2" t="s">
        <v>420</v>
      </c>
      <c r="R1" s="2" t="s">
        <v>421</v>
      </c>
      <c r="S1" s="39" t="s">
        <v>356</v>
      </c>
      <c r="T1" s="39" t="s">
        <v>357</v>
      </c>
      <c r="U1" s="39" t="s">
        <v>358</v>
      </c>
      <c r="V1" s="39" t="s">
        <v>359</v>
      </c>
      <c r="W1" s="39" t="s">
        <v>356</v>
      </c>
      <c r="X1" s="39" t="s">
        <v>357</v>
      </c>
      <c r="Y1" s="39" t="s">
        <v>358</v>
      </c>
      <c r="Z1" s="39" t="s">
        <v>359</v>
      </c>
    </row>
    <row r="2" spans="1:26" x14ac:dyDescent="0.3">
      <c r="A2" s="2" t="str">
        <f ca="1">'TC142-Sup2 Outbound Details'!E2</f>
        <v>SP2-HS2-4-2311001</v>
      </c>
      <c r="B2" s="6" t="str">
        <f>'TC142-Sup2 Outbound Details'!M2</f>
        <v>CAIU9500009</v>
      </c>
      <c r="C2" s="39" t="s">
        <v>404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361</v>
      </c>
      <c r="I2" s="39" t="s">
        <v>362</v>
      </c>
      <c r="J2" s="39" t="s">
        <v>362</v>
      </c>
      <c r="K2" s="39" t="s">
        <v>362</v>
      </c>
      <c r="L2" s="39" t="s">
        <v>362</v>
      </c>
      <c r="M2" s="39" t="s">
        <v>362</v>
      </c>
      <c r="N2" s="39" t="s">
        <v>362</v>
      </c>
      <c r="O2" s="39" t="s">
        <v>362</v>
      </c>
      <c r="P2" s="39" t="s">
        <v>362</v>
      </c>
      <c r="Q2" s="39" t="s">
        <v>362</v>
      </c>
      <c r="R2" s="39" t="s">
        <v>362</v>
      </c>
      <c r="S2" s="39" t="s">
        <v>362</v>
      </c>
      <c r="T2" s="39" t="s">
        <v>362</v>
      </c>
      <c r="U2" s="39" t="s">
        <v>362</v>
      </c>
      <c r="V2" s="39" t="s">
        <v>362</v>
      </c>
      <c r="W2" s="39" t="s">
        <v>362</v>
      </c>
      <c r="X2" s="39" t="s">
        <v>362</v>
      </c>
      <c r="Y2" s="39" t="s">
        <v>362</v>
      </c>
      <c r="Z2" s="39" t="s">
        <v>362</v>
      </c>
    </row>
    <row r="3" spans="1:26" x14ac:dyDescent="0.3">
      <c r="A3" s="2" t="str">
        <f ca="1">'TC142-Sup2 Outbound Details'!E3</f>
        <v>SP2-HS2-4-2311001</v>
      </c>
      <c r="B3" s="6" t="str">
        <f>'TC142-Sup2 Outbound Details'!M3</f>
        <v>ONEU1162511</v>
      </c>
      <c r="C3" s="39" t="s">
        <v>360</v>
      </c>
      <c r="D3" s="39" t="s">
        <v>399</v>
      </c>
      <c r="E3" s="39" t="s">
        <v>399</v>
      </c>
      <c r="F3" s="39" t="s">
        <v>399</v>
      </c>
      <c r="G3" s="39" t="s">
        <v>399</v>
      </c>
      <c r="H3" s="39" t="s">
        <v>361</v>
      </c>
      <c r="I3" s="39" t="s">
        <v>362</v>
      </c>
      <c r="J3" s="39" t="s">
        <v>362</v>
      </c>
      <c r="K3" s="39" t="s">
        <v>362</v>
      </c>
      <c r="L3" s="39" t="s">
        <v>362</v>
      </c>
      <c r="M3" s="39" t="s">
        <v>362</v>
      </c>
      <c r="N3" s="39" t="s">
        <v>362</v>
      </c>
      <c r="O3" s="39" t="s">
        <v>362</v>
      </c>
      <c r="P3" s="39" t="s">
        <v>362</v>
      </c>
      <c r="Q3" s="39" t="s">
        <v>362</v>
      </c>
      <c r="R3" s="39" t="s">
        <v>362</v>
      </c>
      <c r="S3" s="39" t="s">
        <v>362</v>
      </c>
      <c r="T3" s="39" t="s">
        <v>362</v>
      </c>
      <c r="U3" s="39" t="s">
        <v>362</v>
      </c>
      <c r="V3" s="39" t="s">
        <v>362</v>
      </c>
      <c r="W3" s="39" t="s">
        <v>362</v>
      </c>
      <c r="X3" s="39" t="s">
        <v>362</v>
      </c>
      <c r="Y3" s="39" t="s">
        <v>362</v>
      </c>
      <c r="Z3" s="39" t="s">
        <v>362</v>
      </c>
    </row>
    <row r="4" spans="1:26" x14ac:dyDescent="0.3">
      <c r="B4" s="2" t="str">
        <f>'TC142-Sup2 Outbound Details'!M4</f>
        <v>ONEU1162511</v>
      </c>
      <c r="C4" s="39" t="s">
        <v>360</v>
      </c>
      <c r="D4" s="39" t="s">
        <v>399</v>
      </c>
      <c r="E4" s="39" t="s">
        <v>399</v>
      </c>
      <c r="F4" s="39" t="s">
        <v>399</v>
      </c>
      <c r="G4" s="39" t="s">
        <v>399</v>
      </c>
      <c r="H4" s="39" t="s">
        <v>399</v>
      </c>
      <c r="I4" s="39" t="s">
        <v>399</v>
      </c>
      <c r="J4" s="39" t="s">
        <v>399</v>
      </c>
      <c r="K4" s="39" t="s">
        <v>399</v>
      </c>
      <c r="L4" s="39" t="s">
        <v>399</v>
      </c>
      <c r="M4" s="39" t="s">
        <v>399</v>
      </c>
      <c r="N4" s="39" t="s">
        <v>399</v>
      </c>
      <c r="O4" s="39" t="s">
        <v>399</v>
      </c>
      <c r="P4" s="39" t="s">
        <v>399</v>
      </c>
      <c r="Q4" s="39" t="s">
        <v>399</v>
      </c>
      <c r="R4" s="39" t="s">
        <v>399</v>
      </c>
      <c r="S4" s="39" t="s">
        <v>361</v>
      </c>
      <c r="T4" s="39" t="s">
        <v>362</v>
      </c>
      <c r="U4" s="39" t="s">
        <v>362</v>
      </c>
      <c r="V4" s="39" t="s">
        <v>362</v>
      </c>
      <c r="W4" s="39" t="s">
        <v>362</v>
      </c>
      <c r="X4" s="39" t="s">
        <v>362</v>
      </c>
      <c r="Y4" s="39" t="s">
        <v>362</v>
      </c>
      <c r="Z4" s="39" t="s">
        <v>362</v>
      </c>
    </row>
    <row r="5" spans="1:26" x14ac:dyDescent="0.3">
      <c r="B5" s="2" t="str">
        <f>'TC142-Sup2 Outbound Details'!M5</f>
        <v>CNTW-SUP-C-230704001</v>
      </c>
      <c r="C5" s="39" t="s">
        <v>360</v>
      </c>
      <c r="D5" s="39" t="s">
        <v>399</v>
      </c>
      <c r="E5" s="39" t="s">
        <v>399</v>
      </c>
      <c r="F5" s="39" t="s">
        <v>399</v>
      </c>
      <c r="G5" s="39" t="s">
        <v>399</v>
      </c>
      <c r="H5" s="39" t="s">
        <v>399</v>
      </c>
      <c r="I5" s="39" t="s">
        <v>399</v>
      </c>
      <c r="J5" s="39" t="s">
        <v>399</v>
      </c>
      <c r="K5" s="39" t="s">
        <v>399</v>
      </c>
      <c r="L5" s="39" t="s">
        <v>399</v>
      </c>
      <c r="M5" s="39" t="s">
        <v>399</v>
      </c>
      <c r="N5" s="39" t="s">
        <v>399</v>
      </c>
      <c r="O5" s="39" t="s">
        <v>399</v>
      </c>
      <c r="P5" s="39" t="s">
        <v>399</v>
      </c>
      <c r="Q5" s="39" t="s">
        <v>399</v>
      </c>
      <c r="R5" s="39" t="s">
        <v>399</v>
      </c>
      <c r="S5" s="39" t="s">
        <v>361</v>
      </c>
      <c r="T5" s="39" t="s">
        <v>362</v>
      </c>
      <c r="U5" s="39" t="s">
        <v>362</v>
      </c>
      <c r="V5" s="39" t="s">
        <v>362</v>
      </c>
      <c r="W5" s="39" t="s">
        <v>362</v>
      </c>
      <c r="X5" s="39" t="s">
        <v>362</v>
      </c>
      <c r="Y5" s="39" t="s">
        <v>362</v>
      </c>
      <c r="Z5" s="39" t="s">
        <v>362</v>
      </c>
    </row>
  </sheetData>
  <pageMargins bottom="0.75" footer="0.3" header="0.3" left="0.7" right="0.7" top="0.75"/>
</worksheet>
</file>

<file path=xl/worksheets/sheet1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sheetPr codeName="Sheet124"/>
  <dimension ref="A1:AA5"/>
  <sheetViews>
    <sheetView workbookViewId="0">
      <selection activeCell="D15" sqref="D15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ht="27.6" r="1" spans="1:26" x14ac:dyDescent="0.3">
      <c r="A1" s="38" t="s">
        <v>342</v>
      </c>
      <c r="B1" s="2" t="s">
        <v>343</v>
      </c>
      <c r="C1" s="39" t="s">
        <v>344</v>
      </c>
      <c r="D1" s="39" t="s">
        <v>345</v>
      </c>
      <c r="E1" s="39" t="s">
        <v>346</v>
      </c>
      <c r="F1" s="39" t="s">
        <v>347</v>
      </c>
      <c r="G1" s="39" t="s">
        <v>348</v>
      </c>
      <c r="H1" s="39" t="s">
        <v>349</v>
      </c>
      <c r="I1" s="39" t="s">
        <v>350</v>
      </c>
      <c r="J1" s="39" t="s">
        <v>351</v>
      </c>
      <c r="K1" s="40" t="s">
        <v>352</v>
      </c>
      <c r="L1" s="39" t="s">
        <v>353</v>
      </c>
      <c r="M1" s="39" t="s">
        <v>354</v>
      </c>
      <c r="N1" s="39" t="s">
        <v>355</v>
      </c>
      <c r="O1" s="40" t="s">
        <v>418</v>
      </c>
      <c r="P1" s="40" t="s">
        <v>419</v>
      </c>
      <c r="Q1" s="2" t="s">
        <v>420</v>
      </c>
      <c r="R1" s="2" t="s">
        <v>421</v>
      </c>
      <c r="S1" s="39" t="s">
        <v>356</v>
      </c>
      <c r="T1" s="39" t="s">
        <v>357</v>
      </c>
      <c r="U1" s="39" t="s">
        <v>358</v>
      </c>
      <c r="V1" s="39" t="s">
        <v>359</v>
      </c>
      <c r="W1" s="39" t="s">
        <v>356</v>
      </c>
      <c r="X1" s="39" t="s">
        <v>357</v>
      </c>
      <c r="Y1" s="39" t="s">
        <v>358</v>
      </c>
      <c r="Z1" s="39" t="s">
        <v>359</v>
      </c>
    </row>
    <row r="2" spans="1:26" x14ac:dyDescent="0.3">
      <c r="A2" s="2" t="str">
        <f ca="1">'TC142-Sup2 Outbound Details'!E2</f>
        <v>SP2-HS2-4-2311001</v>
      </c>
      <c r="B2" s="6" t="str">
        <f>'TC142-Sup2 Outbound Details'!M2</f>
        <v>CAIU9500009</v>
      </c>
      <c r="C2" s="39" t="s">
        <v>404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399</v>
      </c>
      <c r="J2" s="39" t="s">
        <v>399</v>
      </c>
      <c r="K2" s="39" t="s">
        <v>399</v>
      </c>
      <c r="L2" s="39" t="s">
        <v>399</v>
      </c>
      <c r="M2" s="39" t="s">
        <v>399</v>
      </c>
      <c r="N2" s="39" t="s">
        <v>399</v>
      </c>
      <c r="O2" s="39" t="s">
        <v>399</v>
      </c>
      <c r="P2" s="39" t="s">
        <v>399</v>
      </c>
      <c r="Q2" s="39" t="s">
        <v>399</v>
      </c>
      <c r="R2" s="39" t="s">
        <v>399</v>
      </c>
      <c r="S2" s="39" t="s">
        <v>361</v>
      </c>
      <c r="T2" s="39" t="s">
        <v>362</v>
      </c>
      <c r="U2" s="39" t="s">
        <v>362</v>
      </c>
      <c r="V2" s="39" t="s">
        <v>362</v>
      </c>
      <c r="W2" s="39" t="s">
        <v>362</v>
      </c>
      <c r="X2" s="39" t="s">
        <v>362</v>
      </c>
      <c r="Y2" s="39" t="s">
        <v>362</v>
      </c>
      <c r="Z2" s="39" t="s">
        <v>362</v>
      </c>
    </row>
    <row r="3" spans="1:26" x14ac:dyDescent="0.3">
      <c r="A3" s="2" t="str">
        <f ca="1">'TC142-Sup2 Outbound Details'!E3</f>
        <v>SP2-HS2-4-2311001</v>
      </c>
      <c r="B3" s="6" t="str">
        <f>'TC142-Sup2 Outbound Details'!M3</f>
        <v>ONEU1162511</v>
      </c>
      <c r="C3" s="39" t="s">
        <v>360</v>
      </c>
      <c r="D3" s="39" t="s">
        <v>399</v>
      </c>
      <c r="E3" s="39" t="s">
        <v>399</v>
      </c>
      <c r="F3" s="39" t="s">
        <v>399</v>
      </c>
      <c r="G3" s="39" t="s">
        <v>399</v>
      </c>
      <c r="H3" s="39" t="s">
        <v>399</v>
      </c>
      <c r="I3" s="39" t="s">
        <v>399</v>
      </c>
      <c r="J3" s="39" t="s">
        <v>399</v>
      </c>
      <c r="K3" s="39" t="s">
        <v>399</v>
      </c>
      <c r="L3" s="39" t="s">
        <v>399</v>
      </c>
      <c r="M3" s="39" t="s">
        <v>399</v>
      </c>
      <c r="N3" s="39" t="s">
        <v>399</v>
      </c>
      <c r="O3" s="39" t="s">
        <v>399</v>
      </c>
      <c r="P3" s="39" t="s">
        <v>399</v>
      </c>
      <c r="Q3" s="39" t="s">
        <v>399</v>
      </c>
      <c r="R3" s="39" t="s">
        <v>399</v>
      </c>
      <c r="S3" s="39" t="s">
        <v>361</v>
      </c>
      <c r="T3" s="39" t="s">
        <v>362</v>
      </c>
      <c r="U3" s="39" t="s">
        <v>362</v>
      </c>
      <c r="V3" s="39" t="s">
        <v>362</v>
      </c>
      <c r="W3" s="39" t="s">
        <v>362</v>
      </c>
      <c r="X3" s="39" t="s">
        <v>362</v>
      </c>
      <c r="Y3" s="39" t="s">
        <v>362</v>
      </c>
      <c r="Z3" s="39" t="s">
        <v>362</v>
      </c>
    </row>
    <row r="4" spans="1:26" x14ac:dyDescent="0.3">
      <c r="B4" s="2" t="str">
        <f>'TC142-Sup2 Outbound Details'!M4</f>
        <v>ONEU1162511</v>
      </c>
      <c r="C4" s="39" t="s">
        <v>360</v>
      </c>
      <c r="D4" s="39" t="s">
        <v>399</v>
      </c>
      <c r="E4" s="39" t="s">
        <v>399</v>
      </c>
      <c r="F4" s="39" t="s">
        <v>399</v>
      </c>
      <c r="G4" s="39" t="s">
        <v>399</v>
      </c>
      <c r="H4" s="39" t="s">
        <v>399</v>
      </c>
      <c r="I4" s="39" t="s">
        <v>399</v>
      </c>
      <c r="J4" s="39" t="s">
        <v>399</v>
      </c>
      <c r="K4" s="39" t="s">
        <v>399</v>
      </c>
      <c r="L4" s="39" t="s">
        <v>399</v>
      </c>
      <c r="M4" s="39" t="s">
        <v>399</v>
      </c>
      <c r="N4" s="39" t="s">
        <v>399</v>
      </c>
      <c r="O4" s="39" t="s">
        <v>399</v>
      </c>
      <c r="P4" s="39" t="s">
        <v>399</v>
      </c>
      <c r="Q4" s="39" t="s">
        <v>399</v>
      </c>
      <c r="R4" s="39" t="s">
        <v>399</v>
      </c>
      <c r="S4" s="39" t="s">
        <v>361</v>
      </c>
      <c r="T4" s="39" t="s">
        <v>362</v>
      </c>
      <c r="U4" s="39" t="s">
        <v>362</v>
      </c>
      <c r="V4" s="39" t="s">
        <v>362</v>
      </c>
      <c r="W4" s="39" t="s">
        <v>362</v>
      </c>
      <c r="X4" s="39" t="s">
        <v>362</v>
      </c>
      <c r="Y4" s="39" t="s">
        <v>362</v>
      </c>
      <c r="Z4" s="39" t="s">
        <v>362</v>
      </c>
    </row>
    <row r="5" spans="1:26" x14ac:dyDescent="0.3">
      <c r="B5" s="2" t="str">
        <f>'TC142-Sup2 Outbound Details'!M5</f>
        <v>CNTW-SUP-C-230704001</v>
      </c>
      <c r="C5" s="39" t="s">
        <v>360</v>
      </c>
      <c r="D5" s="39" t="s">
        <v>399</v>
      </c>
      <c r="E5" s="39" t="s">
        <v>399</v>
      </c>
      <c r="F5" s="39" t="s">
        <v>399</v>
      </c>
      <c r="G5" s="39" t="s">
        <v>399</v>
      </c>
      <c r="H5" s="39" t="s">
        <v>399</v>
      </c>
      <c r="I5" s="39" t="s">
        <v>399</v>
      </c>
      <c r="J5" s="39" t="s">
        <v>399</v>
      </c>
      <c r="K5" s="39" t="s">
        <v>399</v>
      </c>
      <c r="L5" s="39" t="s">
        <v>399</v>
      </c>
      <c r="M5" s="39" t="s">
        <v>399</v>
      </c>
      <c r="N5" s="39" t="s">
        <v>399</v>
      </c>
      <c r="O5" s="39" t="s">
        <v>399</v>
      </c>
      <c r="P5" s="39" t="s">
        <v>399</v>
      </c>
      <c r="Q5" s="39" t="s">
        <v>399</v>
      </c>
      <c r="R5" s="39" t="s">
        <v>399</v>
      </c>
      <c r="S5" s="39" t="s">
        <v>361</v>
      </c>
      <c r="T5" s="39" t="s">
        <v>362</v>
      </c>
      <c r="U5" s="39" t="s">
        <v>362</v>
      </c>
      <c r="V5" s="39" t="s">
        <v>362</v>
      </c>
      <c r="W5" s="39" t="s">
        <v>362</v>
      </c>
      <c r="X5" s="39" t="s">
        <v>362</v>
      </c>
      <c r="Y5" s="39" t="s">
        <v>362</v>
      </c>
      <c r="Z5" s="39" t="s">
        <v>362</v>
      </c>
    </row>
  </sheetData>
  <pageMargins bottom="0.75" footer="0.3" header="0.3" left="0.7" right="0.7" top="0.75"/>
</worksheet>
</file>

<file path=xl/worksheets/sheet1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sheetPr codeName="Sheet125"/>
  <dimension ref="A1:C5"/>
  <sheetViews>
    <sheetView workbookViewId="0">
      <selection activeCell="B15" sqref="B15"/>
    </sheetView>
  </sheetViews>
  <sheetFormatPr defaultRowHeight="14.4" x14ac:dyDescent="0.3"/>
  <cols>
    <col min="1" max="1" customWidth="true" width="28.88671875" collapsed="true"/>
    <col min="2" max="2" customWidth="true" width="24.109375" collapsed="true"/>
  </cols>
  <sheetData>
    <row r="1" spans="1:2" x14ac:dyDescent="0.3">
      <c r="A1" t="s">
        <v>401</v>
      </c>
      <c r="B1" t="s">
        <v>400</v>
      </c>
    </row>
    <row r="2" spans="1:2" x14ac:dyDescent="0.3">
      <c r="A2" t="str">
        <f ca="1">"i-SG-TTAP-DC-"&amp;AutoIncrement!F3&amp;"-"&amp;TEXT(DATE(YEAR(TODAY()), MONTH(TODAY()), DAY(TODAY())), "yymm")&amp;"001"</f>
        <v>i-SG-TTAP-DC-HS2-4-2311001</v>
      </c>
      <c r="B2" t="str">
        <f ca="1">TEXT(DATE(YEAR(TODAY()), MONTH(TODAY()), DAY(TODAY())), "dd MMM yyyy")</f>
        <v>14 Nov 2023</v>
      </c>
    </row>
    <row r="3" spans="1:2" x14ac:dyDescent="0.3">
      <c r="A3" t="str">
        <f ca="1">"i-SG-TTAP-DC-"&amp;AutoIncrement!F3&amp;"-"&amp;TEXT(DATE(YEAR(TODAY()), MONTH(TODAY()), DAY(TODAY())), "yymm")&amp;"001"</f>
        <v>i-SG-TTAP-DC-HS2-4-2311001</v>
      </c>
      <c r="B3" t="str">
        <f ca="1" ref="B3:B5" si="0" t="shared">TEXT(DATE(YEAR(TODAY()), MONTH(TODAY()), DAY(TODAY())), "dd MMM yyyy")</f>
        <v>14 Nov 2023</v>
      </c>
    </row>
    <row r="4" spans="1:2" x14ac:dyDescent="0.3">
      <c r="A4" t="str">
        <f ca="1">"i-SG-TTAP-DC-"&amp;AutoIncrement!F3&amp;"-"&amp;TEXT(DATE(YEAR(TODAY()), MONTH(TODAY()), DAY(TODAY())), "yymm")&amp;"001"</f>
        <v>i-SG-TTAP-DC-HS2-4-2311001</v>
      </c>
      <c r="B4" t="str">
        <f ca="1" si="0" t="shared"/>
        <v>14 Nov 2023</v>
      </c>
    </row>
    <row r="5" spans="1:2" x14ac:dyDescent="0.3">
      <c r="A5" t="str">
        <f ca="1">"i-SG-TTAP-DC-"&amp;AutoIncrement!F3&amp;"-"&amp;TEXT(DATE(YEAR(TODAY()), MONTH(TODAY()), DAY(TODAY())), "yymm")&amp;"002"</f>
        <v>i-SG-TTAP-DC-HS2-4-2311002</v>
      </c>
      <c r="B5" t="str">
        <f ca="1" si="0" t="shared"/>
        <v>14 Nov 2023</v>
      </c>
    </row>
  </sheetData>
  <pageMargins bottom="0.75" footer="0.3" header="0.3" left="0.7" right="0.7" top="0.75"/>
</worksheet>
</file>

<file path=xl/worksheets/sheet1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sheetPr codeName="Sheet126"/>
  <dimension ref="A1:S4"/>
  <sheetViews>
    <sheetView workbookViewId="0">
      <selection activeCell="H28" sqref="H28"/>
    </sheetView>
  </sheetViews>
  <sheetFormatPr defaultRowHeight="14.4" x14ac:dyDescent="0.3"/>
  <cols>
    <col min="1" max="1" customWidth="true" width="15.77734375" collapsed="true"/>
    <col min="2" max="2" customWidth="true" width="23.0" collapsed="true"/>
    <col min="3" max="18" customWidth="true" width="15.77734375" collapsed="true"/>
  </cols>
  <sheetData>
    <row r="1" spans="1:18" x14ac:dyDescent="0.3">
      <c r="A1" t="s">
        <v>130</v>
      </c>
      <c r="B1" t="s">
        <v>364</v>
      </c>
      <c r="C1" t="s">
        <v>365</v>
      </c>
      <c r="D1" t="s">
        <v>366</v>
      </c>
      <c r="E1" t="s">
        <v>88</v>
      </c>
      <c r="F1" t="s">
        <v>12</v>
      </c>
      <c r="G1" t="s">
        <v>140</v>
      </c>
      <c r="H1" t="s">
        <v>367</v>
      </c>
      <c r="I1" t="s">
        <v>143</v>
      </c>
      <c r="J1" t="s">
        <v>120</v>
      </c>
      <c r="K1" t="s">
        <v>248</v>
      </c>
      <c r="L1" t="s">
        <v>368</v>
      </c>
      <c r="M1" t="s">
        <v>369</v>
      </c>
      <c r="N1" t="s">
        <v>370</v>
      </c>
      <c r="O1" t="s">
        <v>371</v>
      </c>
      <c r="P1" t="s">
        <v>372</v>
      </c>
      <c r="Q1" t="s">
        <v>373</v>
      </c>
      <c r="R1" t="s">
        <v>374</v>
      </c>
    </row>
    <row r="2" spans="1:18" x14ac:dyDescent="0.3">
      <c r="A2" t="str">
        <f>'TC2-Contract Parts Info'!B2</f>
        <v>s10H1</v>
      </c>
      <c r="B2" t="str">
        <f>'TC4-Contract Parts Info'!A2</f>
        <v>CNTW-SUP-POC-s1-0H1</v>
      </c>
      <c r="D2" t="str">
        <f>'TC20-Autogen SOPO'!D2</f>
        <v>pCS202-2311001</v>
      </c>
      <c r="E2" t="s">
        <v>69</v>
      </c>
      <c r="F2">
        <v>10</v>
      </c>
      <c r="G2">
        <v>10</v>
      </c>
      <c r="H2" s="31">
        <v>1620</v>
      </c>
      <c r="I2">
        <v>10</v>
      </c>
      <c r="J2" t="s">
        <v>171</v>
      </c>
      <c r="K2" t="s">
        <v>375</v>
      </c>
      <c r="L2" s="31">
        <v>1620</v>
      </c>
      <c r="M2">
        <v>0</v>
      </c>
      <c r="N2" s="31">
        <v>1620</v>
      </c>
      <c r="O2" s="31">
        <v>1620</v>
      </c>
      <c r="P2" t="s">
        <v>259</v>
      </c>
      <c r="Q2">
        <v>0</v>
      </c>
      <c r="R2" t="s">
        <v>259</v>
      </c>
    </row>
    <row r="3" spans="1:18" x14ac:dyDescent="0.3">
      <c r="A3" t="str">
        <f>'TC2-Contract Parts Info'!B3</f>
        <v>s10H2</v>
      </c>
      <c r="B3" t="str">
        <f>'TC4-Contract Parts Info'!A3</f>
        <v>CNTW-SUP-POC-s1-0H2</v>
      </c>
      <c r="D3" t="str">
        <f>'TC20-Autogen SOPO'!D2</f>
        <v>pCS202-2311001</v>
      </c>
      <c r="E3" t="s">
        <v>69</v>
      </c>
      <c r="F3">
        <v>10</v>
      </c>
      <c r="G3">
        <v>10</v>
      </c>
      <c r="H3" s="31">
        <v>1620</v>
      </c>
      <c r="I3">
        <v>11</v>
      </c>
      <c r="J3" t="s">
        <v>171</v>
      </c>
      <c r="K3" t="s">
        <v>375</v>
      </c>
      <c r="L3" s="31">
        <v>1620</v>
      </c>
      <c r="M3">
        <v>0</v>
      </c>
      <c r="N3" s="31">
        <v>1620</v>
      </c>
      <c r="O3" s="31">
        <v>1620</v>
      </c>
      <c r="P3" t="s">
        <v>259</v>
      </c>
      <c r="Q3">
        <v>0</v>
      </c>
      <c r="R3" t="s">
        <v>259</v>
      </c>
    </row>
    <row r="4" spans="1:18" x14ac:dyDescent="0.3">
      <c r="A4" t="str">
        <f>'TC2-Contract Parts Info'!B6</f>
        <v>s10H5</v>
      </c>
      <c r="B4" t="str">
        <f>'TC4-Contract Parts Info'!A4</f>
        <v>CNTW-SUP-POC-s1-0H5</v>
      </c>
      <c r="D4" t="str">
        <f>'TC20-Autogen SOPO'!D2</f>
        <v>pCS202-2311001</v>
      </c>
      <c r="E4" t="s">
        <v>69</v>
      </c>
      <c r="F4">
        <v>5</v>
      </c>
      <c r="G4">
        <v>10</v>
      </c>
      <c r="H4">
        <v>800</v>
      </c>
      <c r="I4">
        <v>1</v>
      </c>
      <c r="J4" t="s">
        <v>171</v>
      </c>
      <c r="K4" t="s">
        <v>375</v>
      </c>
      <c r="L4">
        <v>800</v>
      </c>
      <c r="M4">
        <v>200</v>
      </c>
      <c r="N4">
        <v>600</v>
      </c>
      <c r="O4">
        <v>600</v>
      </c>
      <c r="P4" t="s">
        <v>259</v>
      </c>
      <c r="Q4">
        <v>200</v>
      </c>
      <c r="R4" t="s">
        <v>259</v>
      </c>
    </row>
  </sheetData>
  <pageMargins bottom="0.75" footer="0.3" header="0.3" left="0.7" right="0.7" top="0.75"/>
  <pageSetup orientation="portrait" r:id="rId1"/>
</worksheet>
</file>

<file path=xl/worksheets/sheet1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sheetPr codeName="Sheet127"/>
  <dimension ref="A1:R4"/>
  <sheetViews>
    <sheetView workbookViewId="0">
      <selection activeCell="F23" sqref="F23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130</v>
      </c>
      <c r="B1" t="s">
        <v>364</v>
      </c>
      <c r="C1" t="s">
        <v>365</v>
      </c>
      <c r="D1" t="s">
        <v>339</v>
      </c>
      <c r="E1" t="s">
        <v>376</v>
      </c>
      <c r="F1" t="s">
        <v>262</v>
      </c>
      <c r="G1" t="s">
        <v>12</v>
      </c>
      <c r="H1" t="s">
        <v>140</v>
      </c>
      <c r="I1" t="s">
        <v>367</v>
      </c>
      <c r="J1" t="s">
        <v>143</v>
      </c>
      <c r="K1" t="s">
        <v>120</v>
      </c>
      <c r="L1" t="s">
        <v>248</v>
      </c>
      <c r="M1" t="s">
        <v>378</v>
      </c>
      <c r="N1" t="s">
        <v>379</v>
      </c>
      <c r="O1" t="s">
        <v>380</v>
      </c>
      <c r="P1" t="s">
        <v>381</v>
      </c>
      <c r="Q1" t="s">
        <v>382</v>
      </c>
    </row>
    <row r="2" spans="1:17" x14ac:dyDescent="0.3">
      <c r="A2" t="str">
        <f>'TC2-Contract Parts Info'!B2</f>
        <v>s10H1</v>
      </c>
      <c r="B2" t="str">
        <f>'TC3-Contract Parts Info'!A2</f>
        <v>SG-TTAP-s1-0H1</v>
      </c>
      <c r="D2" t="str">
        <f>'TC20-Autogen SOPO'!C2</f>
        <v>sCB202-2311001</v>
      </c>
      <c r="E2" t="s">
        <v>93</v>
      </c>
      <c r="F2" t="s">
        <v>93</v>
      </c>
      <c r="G2">
        <v>10</v>
      </c>
      <c r="H2">
        <v>10</v>
      </c>
      <c r="I2" s="31">
        <v>1620</v>
      </c>
      <c r="J2">
        <v>10</v>
      </c>
      <c r="K2" t="s">
        <v>171</v>
      </c>
      <c r="L2" t="s">
        <v>375</v>
      </c>
      <c r="M2" s="31">
        <v>1620</v>
      </c>
      <c r="N2" s="31">
        <v>1620</v>
      </c>
      <c r="O2" t="s">
        <v>259</v>
      </c>
      <c r="P2">
        <v>0</v>
      </c>
      <c r="Q2" t="s">
        <v>259</v>
      </c>
    </row>
    <row r="3" spans="1:17" x14ac:dyDescent="0.3">
      <c r="A3" t="str">
        <f>'TC2-Contract Parts Info'!B3</f>
        <v>s10H2</v>
      </c>
      <c r="B3" t="str">
        <f>'TC3-Contract Parts Info'!A3</f>
        <v>SG-TTAP-s1-0H2</v>
      </c>
      <c r="D3" t="str">
        <f>'TC20-Autogen SOPO'!C2</f>
        <v>sCB202-2311001</v>
      </c>
      <c r="E3" t="s">
        <v>93</v>
      </c>
      <c r="F3" t="s">
        <v>93</v>
      </c>
      <c r="G3">
        <v>10</v>
      </c>
      <c r="H3">
        <v>10</v>
      </c>
      <c r="I3" s="31">
        <v>1620</v>
      </c>
      <c r="J3">
        <v>11</v>
      </c>
      <c r="K3" t="s">
        <v>171</v>
      </c>
      <c r="L3" t="s">
        <v>375</v>
      </c>
      <c r="M3" s="31">
        <v>1620</v>
      </c>
      <c r="N3" s="31">
        <v>1620</v>
      </c>
      <c r="O3" t="s">
        <v>259</v>
      </c>
      <c r="P3">
        <v>0</v>
      </c>
      <c r="Q3" t="s">
        <v>259</v>
      </c>
    </row>
    <row r="4" spans="1:17" x14ac:dyDescent="0.3">
      <c r="A4" t="str">
        <f>'TC2-Contract Parts Info'!B6</f>
        <v>s10H5</v>
      </c>
      <c r="B4" t="str">
        <f>'TC3-Contract Parts Info'!A4</f>
        <v>SG-TTAP-s1-0H5</v>
      </c>
      <c r="D4" t="str">
        <f>'TC20-Autogen SOPO'!C2</f>
        <v>sCB202-2311001</v>
      </c>
      <c r="E4" t="s">
        <v>93</v>
      </c>
      <c r="F4" t="s">
        <v>93</v>
      </c>
      <c r="G4">
        <v>5</v>
      </c>
      <c r="H4">
        <v>10</v>
      </c>
      <c r="I4">
        <v>800</v>
      </c>
      <c r="J4">
        <v>1</v>
      </c>
      <c r="K4" t="s">
        <v>171</v>
      </c>
      <c r="L4" t="s">
        <v>377</v>
      </c>
      <c r="M4">
        <v>800</v>
      </c>
      <c r="N4">
        <v>600</v>
      </c>
      <c r="O4" t="s">
        <v>259</v>
      </c>
      <c r="P4">
        <v>200</v>
      </c>
      <c r="Q4" t="s">
        <v>259</v>
      </c>
    </row>
  </sheetData>
  <pageMargins bottom="0.75" footer="0.3" header="0.3" left="0.7" right="0.7" top="0.75"/>
  <pageSetup orientation="portrait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sheetPr codeName="Sheet14">
    <tabColor rgb="FFFFFF00"/>
  </sheetPr>
  <dimension ref="A1:Y2"/>
  <sheetViews>
    <sheetView workbookViewId="0" zoomScale="90" zoomScaleNormal="90">
      <selection activeCell="B11" sqref="B11"/>
    </sheetView>
  </sheetViews>
  <sheetFormatPr defaultColWidth="8.88671875" defaultRowHeight="13.8" x14ac:dyDescent="0.3"/>
  <cols>
    <col min="1" max="1" bestFit="true" customWidth="true" style="2" width="16.21875" collapsed="true"/>
    <col min="2" max="2" bestFit="true" customWidth="true" style="2" width="18.0" collapsed="true"/>
    <col min="3" max="3" bestFit="true" customWidth="true" style="2" width="8.88671875" collapsed="true"/>
    <col min="4" max="4" bestFit="true" customWidth="true" style="2" width="12.21875" collapsed="true"/>
    <col min="5" max="5" bestFit="true" customWidth="true" style="2" width="10.33203125" collapsed="true"/>
    <col min="6" max="6" bestFit="true" customWidth="true" style="2" width="8.109375" collapsed="true"/>
    <col min="7" max="7" bestFit="true" customWidth="true" style="2" width="9.109375" collapsed="true"/>
    <col min="8" max="8" bestFit="true" customWidth="true" style="2" width="6.88671875" collapsed="true"/>
    <col min="9" max="10" bestFit="true" customWidth="true" style="2" width="10.109375" collapsed="true"/>
    <col min="11" max="11" bestFit="true" customWidth="true" style="2" width="9.88671875" collapsed="true"/>
    <col min="12" max="12" bestFit="true" customWidth="true" style="2" width="7.6640625" collapsed="true"/>
    <col min="13" max="13" bestFit="true" customWidth="true" style="2" width="13.109375" collapsed="true"/>
    <col min="14" max="14" bestFit="true" customWidth="true" style="2" width="17.44140625" collapsed="true"/>
    <col min="15" max="15" bestFit="true" customWidth="true" style="2" width="36.33203125" collapsed="true"/>
    <col min="16" max="16" bestFit="true" customWidth="true" style="2" width="12.21875" collapsed="true"/>
    <col min="17" max="17" bestFit="true" customWidth="true" style="2" width="8.77734375" collapsed="true"/>
    <col min="18" max="18" bestFit="true" customWidth="true" style="2" width="10.21875" collapsed="true"/>
    <col min="19" max="19" bestFit="true" customWidth="true" style="2" width="12.6640625" collapsed="true"/>
    <col min="20" max="20" bestFit="true" customWidth="true" style="2" width="10.6640625" collapsed="true"/>
    <col min="21" max="21" bestFit="true" customWidth="true" style="2" width="9.88671875" collapsed="true"/>
    <col min="22" max="22" bestFit="true" customWidth="true" style="2" width="12.33203125" collapsed="true"/>
    <col min="23" max="23" bestFit="true" customWidth="true" style="2" width="10.33203125" collapsed="true"/>
    <col min="24" max="24" bestFit="true" customWidth="true" style="2" width="45.88671875" collapsed="true"/>
    <col min="25" max="16384" style="2" width="8.88671875" collapsed="true"/>
  </cols>
  <sheetData>
    <row ht="15" r="1" spans="1:24" thickBot="1" x14ac:dyDescent="0.35">
      <c r="A1" s="227" t="s">
        <v>37</v>
      </c>
      <c r="B1" s="228" t="s">
        <v>38</v>
      </c>
      <c r="C1" s="229" t="s">
        <v>39</v>
      </c>
      <c r="D1" s="229" t="s">
        <v>40</v>
      </c>
      <c r="E1" s="229" t="s">
        <v>41</v>
      </c>
      <c r="F1" s="229" t="s">
        <v>42</v>
      </c>
      <c r="G1" s="230" t="s">
        <v>43</v>
      </c>
      <c r="H1" s="230" t="s">
        <v>44</v>
      </c>
      <c r="I1" s="229" t="s">
        <v>45</v>
      </c>
      <c r="J1" s="229" t="s">
        <v>46</v>
      </c>
      <c r="K1" s="229" t="s">
        <v>47</v>
      </c>
      <c r="L1" s="229" t="s">
        <v>48</v>
      </c>
      <c r="M1" s="229" t="s">
        <v>49</v>
      </c>
      <c r="N1" s="229" t="s">
        <v>50</v>
      </c>
      <c r="O1" s="58" t="s">
        <v>51</v>
      </c>
      <c r="P1" s="229" t="s">
        <v>52</v>
      </c>
      <c r="Q1" s="229" t="s">
        <v>53</v>
      </c>
      <c r="R1" s="229" t="s">
        <v>54</v>
      </c>
      <c r="S1" s="229" t="s">
        <v>55</v>
      </c>
      <c r="T1" s="229" t="s">
        <v>56</v>
      </c>
      <c r="U1" s="229" t="s">
        <v>57</v>
      </c>
      <c r="V1" s="229" t="s">
        <v>58</v>
      </c>
      <c r="W1" s="229" t="s">
        <v>59</v>
      </c>
      <c r="X1" s="59" t="s">
        <v>60</v>
      </c>
    </row>
    <row customFormat="1" ht="14.4" r="2" s="4" spans="1:24" thickBot="1" x14ac:dyDescent="0.35">
      <c r="A2" s="223" t="s">
        <v>630</v>
      </c>
      <c r="B2" s="224" t="str">
        <f>A2</f>
        <v>MYDC3-PKDC6</v>
      </c>
      <c r="C2" s="224" t="s">
        <v>61</v>
      </c>
      <c r="D2" s="224" t="s">
        <v>70</v>
      </c>
      <c r="E2" s="224" t="s">
        <v>63</v>
      </c>
      <c r="F2" s="224" t="s">
        <v>67</v>
      </c>
      <c r="G2" s="224"/>
      <c r="H2" s="224"/>
      <c r="I2" s="266" t="s">
        <v>64</v>
      </c>
      <c r="J2" s="224" t="s">
        <v>68</v>
      </c>
      <c r="K2" s="225" t="s">
        <v>76</v>
      </c>
      <c r="L2" s="225" t="s">
        <v>67</v>
      </c>
      <c r="M2" s="224">
        <v>2</v>
      </c>
      <c r="N2" s="224">
        <v>1</v>
      </c>
      <c r="O2" s="224" t="s">
        <v>65</v>
      </c>
      <c r="P2" s="224">
        <v>2</v>
      </c>
      <c r="Q2" s="224">
        <v>0</v>
      </c>
      <c r="R2" s="224">
        <v>12</v>
      </c>
      <c r="S2" s="224">
        <v>6</v>
      </c>
      <c r="T2" s="224">
        <v>2023</v>
      </c>
      <c r="U2" s="224">
        <v>31</v>
      </c>
      <c r="V2" s="224">
        <v>12</v>
      </c>
      <c r="W2" s="224">
        <v>2024</v>
      </c>
      <c r="X2" s="226" t="s">
        <v>66</v>
      </c>
    </row>
  </sheetData>
  <pageMargins bottom="0.75" footer="0.3" header="0.3" left="0.7" right="0.7" top="0.75"/>
</worksheet>
</file>

<file path=xl/worksheets/sheet1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sheetPr codeName="Sheet128"/>
  <dimension ref="A1:S4"/>
  <sheetViews>
    <sheetView workbookViewId="0">
      <selection activeCell="D5" sqref="D5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130</v>
      </c>
      <c r="B1" t="s">
        <v>364</v>
      </c>
      <c r="C1" t="s">
        <v>365</v>
      </c>
      <c r="D1" t="s">
        <v>366</v>
      </c>
      <c r="E1" t="s">
        <v>88</v>
      </c>
      <c r="F1" t="s">
        <v>12</v>
      </c>
      <c r="G1" t="s">
        <v>140</v>
      </c>
      <c r="H1" t="s">
        <v>367</v>
      </c>
      <c r="I1" t="s">
        <v>143</v>
      </c>
      <c r="J1" t="s">
        <v>120</v>
      </c>
      <c r="K1" t="s">
        <v>248</v>
      </c>
      <c r="L1" t="s">
        <v>368</v>
      </c>
      <c r="M1" t="s">
        <v>369</v>
      </c>
      <c r="N1" t="s">
        <v>370</v>
      </c>
      <c r="O1" t="s">
        <v>371</v>
      </c>
      <c r="P1" t="s">
        <v>372</v>
      </c>
      <c r="Q1" t="s">
        <v>373</v>
      </c>
      <c r="R1" t="s">
        <v>374</v>
      </c>
    </row>
    <row r="2" spans="1:18" x14ac:dyDescent="0.3">
      <c r="A2" t="str">
        <f>'TC2-Contract Parts Info'!B2</f>
        <v>s10H1</v>
      </c>
      <c r="B2" t="str">
        <f>'TC3-Contract Parts Info'!A2</f>
        <v>SG-TTAP-s1-0H1</v>
      </c>
      <c r="D2" t="str">
        <f>'TC20-Autogen SOPO'!B2</f>
        <v>pCB202-2311001</v>
      </c>
      <c r="E2" t="s">
        <v>69</v>
      </c>
      <c r="F2">
        <v>10</v>
      </c>
      <c r="G2">
        <v>10</v>
      </c>
      <c r="H2" s="31">
        <v>1620</v>
      </c>
      <c r="I2">
        <v>10</v>
      </c>
      <c r="J2" t="s">
        <v>162</v>
      </c>
      <c r="K2" t="s">
        <v>377</v>
      </c>
      <c r="L2">
        <v>0</v>
      </c>
      <c r="M2">
        <v>0</v>
      </c>
      <c r="N2">
        <v>0</v>
      </c>
      <c r="O2" s="31">
        <v>1620</v>
      </c>
      <c r="P2" t="s">
        <v>259</v>
      </c>
      <c r="Q2">
        <v>0</v>
      </c>
      <c r="R2" t="s">
        <v>259</v>
      </c>
    </row>
    <row r="3" spans="1:18" x14ac:dyDescent="0.3">
      <c r="A3" t="str">
        <f>'TC2-Contract Parts Info'!B3</f>
        <v>s10H2</v>
      </c>
      <c r="B3" t="str">
        <f>'TC3-Contract Parts Info'!A3</f>
        <v>SG-TTAP-s1-0H2</v>
      </c>
      <c r="D3" t="str">
        <f>'TC20-Autogen SOPO'!B2</f>
        <v>pCB202-2311001</v>
      </c>
      <c r="E3" t="s">
        <v>69</v>
      </c>
      <c r="F3">
        <v>10</v>
      </c>
      <c r="G3">
        <v>10</v>
      </c>
      <c r="H3" s="31">
        <v>1620</v>
      </c>
      <c r="I3">
        <v>10</v>
      </c>
      <c r="J3" t="s">
        <v>162</v>
      </c>
      <c r="K3" t="s">
        <v>377</v>
      </c>
      <c r="L3">
        <v>0</v>
      </c>
      <c r="M3">
        <v>0</v>
      </c>
      <c r="N3">
        <v>0</v>
      </c>
      <c r="O3" s="31">
        <v>1620</v>
      </c>
      <c r="P3" t="s">
        <v>259</v>
      </c>
      <c r="Q3">
        <v>0</v>
      </c>
      <c r="R3" t="s">
        <v>259</v>
      </c>
    </row>
    <row r="4" spans="1:18" x14ac:dyDescent="0.3">
      <c r="A4" t="str">
        <f>'TC2-Contract Parts Info'!B6</f>
        <v>s10H5</v>
      </c>
      <c r="B4" t="str">
        <f>'TC3-Contract Parts Info'!A4</f>
        <v>SG-TTAP-s1-0H5</v>
      </c>
      <c r="D4" t="str">
        <f>'TC20-Autogen SOPO'!B2</f>
        <v>pCB202-2311001</v>
      </c>
      <c r="E4" t="s">
        <v>69</v>
      </c>
      <c r="F4">
        <v>5</v>
      </c>
      <c r="G4">
        <v>10</v>
      </c>
      <c r="H4">
        <v>800</v>
      </c>
      <c r="I4">
        <v>10</v>
      </c>
      <c r="J4" t="s">
        <v>162</v>
      </c>
      <c r="K4" t="s">
        <v>377</v>
      </c>
      <c r="L4">
        <v>0</v>
      </c>
      <c r="M4">
        <v>0</v>
      </c>
      <c r="N4">
        <v>0</v>
      </c>
      <c r="O4">
        <v>600</v>
      </c>
      <c r="P4" t="s">
        <v>259</v>
      </c>
      <c r="Q4">
        <v>200</v>
      </c>
      <c r="R4" t="s">
        <v>259</v>
      </c>
    </row>
  </sheetData>
  <pageMargins bottom="0.75" footer="0.3" header="0.3" left="0.7" right="0.7" top="0.75"/>
  <pageSetup orientation="portrait" r:id="rId1"/>
</worksheet>
</file>

<file path=xl/worksheets/sheet1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sheetPr codeName="Sheet129"/>
  <dimension ref="A1:R4"/>
  <sheetViews>
    <sheetView workbookViewId="0">
      <selection activeCell="E23" sqref="E23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130</v>
      </c>
      <c r="B1" t="s">
        <v>364</v>
      </c>
      <c r="C1" t="s">
        <v>365</v>
      </c>
      <c r="D1" t="s">
        <v>339</v>
      </c>
      <c r="E1" t="s">
        <v>376</v>
      </c>
      <c r="F1" t="s">
        <v>262</v>
      </c>
      <c r="G1" t="s">
        <v>12</v>
      </c>
      <c r="H1" t="s">
        <v>140</v>
      </c>
      <c r="I1" t="s">
        <v>367</v>
      </c>
      <c r="J1" t="s">
        <v>143</v>
      </c>
      <c r="K1" t="s">
        <v>120</v>
      </c>
      <c r="L1" t="s">
        <v>248</v>
      </c>
      <c r="M1" t="s">
        <v>378</v>
      </c>
      <c r="N1" t="s">
        <v>379</v>
      </c>
      <c r="O1" t="s">
        <v>380</v>
      </c>
      <c r="P1" t="s">
        <v>381</v>
      </c>
      <c r="Q1" t="s">
        <v>382</v>
      </c>
    </row>
    <row r="2" spans="1:17" x14ac:dyDescent="0.3">
      <c r="A2" t="str">
        <f>'TC2-Contract Parts Info'!B2</f>
        <v>s10H1</v>
      </c>
      <c r="B2" t="str">
        <f>'TC2-Contract Parts Info'!C2</f>
        <v>PK-TTAP-s1-001</v>
      </c>
      <c r="D2" t="str">
        <f>'TC20-Autogen SOPO'!A2</f>
        <v>sCB102-2311001</v>
      </c>
      <c r="E2" t="s">
        <v>93</v>
      </c>
      <c r="F2" t="s">
        <v>72</v>
      </c>
      <c r="G2">
        <v>10</v>
      </c>
      <c r="H2">
        <v>10</v>
      </c>
      <c r="I2" s="31">
        <v>1620</v>
      </c>
      <c r="J2">
        <v>10</v>
      </c>
      <c r="K2" t="s">
        <v>162</v>
      </c>
      <c r="L2" t="s">
        <v>377</v>
      </c>
      <c r="M2">
        <v>0</v>
      </c>
      <c r="N2" s="31">
        <v>1620</v>
      </c>
      <c r="O2" t="s">
        <v>259</v>
      </c>
      <c r="P2">
        <v>0</v>
      </c>
      <c r="Q2" t="s">
        <v>259</v>
      </c>
    </row>
    <row r="3" spans="1:17" x14ac:dyDescent="0.3">
      <c r="A3" t="str">
        <f>'TC2-Contract Parts Info'!B3</f>
        <v>s10H2</v>
      </c>
      <c r="B3" t="str">
        <f>'TC2-Contract Parts Info'!C3</f>
        <v>PK-TTAP-s1-002</v>
      </c>
      <c r="D3" t="str">
        <f>'TC20-Autogen SOPO'!A2</f>
        <v>sCB102-2311001</v>
      </c>
      <c r="E3" t="s">
        <v>93</v>
      </c>
      <c r="F3" t="s">
        <v>72</v>
      </c>
      <c r="G3">
        <v>10</v>
      </c>
      <c r="H3">
        <v>10</v>
      </c>
      <c r="I3" s="31">
        <v>1620</v>
      </c>
      <c r="J3">
        <v>10</v>
      </c>
      <c r="K3" t="s">
        <v>162</v>
      </c>
      <c r="L3" t="s">
        <v>377</v>
      </c>
      <c r="M3">
        <v>0</v>
      </c>
      <c r="N3" s="31">
        <v>1620</v>
      </c>
      <c r="O3" t="s">
        <v>259</v>
      </c>
      <c r="P3">
        <v>0</v>
      </c>
      <c r="Q3" t="s">
        <v>259</v>
      </c>
    </row>
    <row r="4" spans="1:17" x14ac:dyDescent="0.3">
      <c r="A4" t="str">
        <f>'TC2-Contract Parts Info'!B6</f>
        <v>s10H5</v>
      </c>
      <c r="B4" t="str">
        <f>'TC2-Contract Parts Info'!C6</f>
        <v>PK-TTAP-s1-005</v>
      </c>
      <c r="D4" t="str">
        <f>'TC20-Autogen SOPO'!A2</f>
        <v>sCB102-2311001</v>
      </c>
      <c r="E4" t="s">
        <v>93</v>
      </c>
      <c r="F4" t="s">
        <v>72</v>
      </c>
      <c r="G4">
        <v>5</v>
      </c>
      <c r="H4">
        <v>10</v>
      </c>
      <c r="I4">
        <v>800</v>
      </c>
      <c r="J4">
        <v>10</v>
      </c>
      <c r="K4" t="s">
        <v>162</v>
      </c>
      <c r="L4" t="s">
        <v>377</v>
      </c>
      <c r="M4">
        <v>0</v>
      </c>
      <c r="N4">
        <v>600</v>
      </c>
      <c r="O4" t="s">
        <v>259</v>
      </c>
      <c r="P4">
        <v>200</v>
      </c>
      <c r="Q4" t="s">
        <v>259</v>
      </c>
    </row>
  </sheetData>
  <pageMargins bottom="0.75" footer="0.3" header="0.3" left="0.7" right="0.7" top="0.75"/>
  <pageSetup orientation="portrait" r:id="rId1"/>
</worksheet>
</file>

<file path=xl/worksheets/sheet1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sheetPr codeName="Sheet130"/>
  <dimension ref="A1:U7"/>
  <sheetViews>
    <sheetView workbookViewId="0">
      <selection activeCell="D2" sqref="D2:D7"/>
    </sheetView>
  </sheetViews>
  <sheetFormatPr defaultRowHeight="14.4" x14ac:dyDescent="0.3"/>
  <cols>
    <col min="1" max="20" customWidth="true" width="15.77734375" collapsed="true"/>
  </cols>
  <sheetData>
    <row r="1" spans="1:20" x14ac:dyDescent="0.3">
      <c r="A1" t="s">
        <v>130</v>
      </c>
      <c r="B1" t="s">
        <v>364</v>
      </c>
      <c r="C1" t="s">
        <v>365</v>
      </c>
      <c r="D1" t="s">
        <v>366</v>
      </c>
      <c r="E1" t="s">
        <v>88</v>
      </c>
      <c r="F1" t="s">
        <v>12</v>
      </c>
      <c r="G1" t="s">
        <v>140</v>
      </c>
      <c r="H1" t="s">
        <v>367</v>
      </c>
      <c r="I1" t="s">
        <v>143</v>
      </c>
      <c r="J1" t="s">
        <v>120</v>
      </c>
      <c r="K1" t="s">
        <v>248</v>
      </c>
      <c r="L1" t="s">
        <v>368</v>
      </c>
      <c r="M1" t="s">
        <v>369</v>
      </c>
      <c r="N1" t="s">
        <v>370</v>
      </c>
      <c r="O1" t="s">
        <v>371</v>
      </c>
      <c r="P1" t="s">
        <v>372</v>
      </c>
      <c r="Q1" t="s">
        <v>373</v>
      </c>
      <c r="R1" t="s">
        <v>374</v>
      </c>
      <c r="S1" t="s">
        <v>434</v>
      </c>
      <c r="T1" t="s">
        <v>435</v>
      </c>
    </row>
    <row r="2" spans="1:20" x14ac:dyDescent="0.3">
      <c r="A2" t="str">
        <f>'TC2-Contract Parts Info'!B2</f>
        <v>s10H1</v>
      </c>
      <c r="B2" t="str">
        <f>'TC2-Contract Parts Info'!A2</f>
        <v>PK-TTAP-s1-0H1</v>
      </c>
      <c r="C2" s="33" t="str">
        <f>'TC001-Req to Parts Master'!F2</f>
        <v>b00001</v>
      </c>
      <c r="D2" t="str">
        <f>'TC15-Customer Order No'!A2</f>
        <v>cCB102-2311001</v>
      </c>
      <c r="E2" t="s">
        <v>69</v>
      </c>
      <c r="F2">
        <v>10</v>
      </c>
      <c r="G2">
        <v>10</v>
      </c>
      <c r="H2" s="31">
        <v>1620</v>
      </c>
      <c r="I2">
        <v>2.0499999999999998</v>
      </c>
      <c r="J2" t="s">
        <v>145</v>
      </c>
      <c r="K2" t="s">
        <v>377</v>
      </c>
      <c r="L2">
        <v>0</v>
      </c>
      <c r="M2">
        <v>0</v>
      </c>
      <c r="N2">
        <v>0</v>
      </c>
      <c r="O2" s="31">
        <v>1620</v>
      </c>
      <c r="P2" t="s">
        <v>259</v>
      </c>
      <c r="Q2">
        <v>0</v>
      </c>
      <c r="R2" t="s">
        <v>259</v>
      </c>
      <c r="S2">
        <v>0</v>
      </c>
      <c r="T2" t="s">
        <v>259</v>
      </c>
    </row>
    <row r="3" spans="1:20" x14ac:dyDescent="0.3">
      <c r="A3" t="str">
        <f>'TC2-Contract Parts Info'!B3</f>
        <v>s10H2</v>
      </c>
      <c r="B3" t="str">
        <f>'TC2-Contract Parts Info'!A3</f>
        <v>PK-TTAP-s1-0H2</v>
      </c>
      <c r="C3" s="33" t="str">
        <f>'TC001-Req to Parts Master'!F3</f>
        <v>b00002</v>
      </c>
      <c r="D3" t="str">
        <f>'TC15-Customer Order No'!A2</f>
        <v>cCB102-2311001</v>
      </c>
      <c r="E3" t="s">
        <v>69</v>
      </c>
      <c r="F3">
        <v>10</v>
      </c>
      <c r="G3">
        <v>10</v>
      </c>
      <c r="H3" s="31">
        <v>1620</v>
      </c>
      <c r="I3">
        <v>2.0499999999999998</v>
      </c>
      <c r="J3" t="s">
        <v>145</v>
      </c>
      <c r="K3" t="s">
        <v>377</v>
      </c>
      <c r="L3">
        <v>0</v>
      </c>
      <c r="M3">
        <v>0</v>
      </c>
      <c r="N3">
        <v>0</v>
      </c>
      <c r="O3" s="31">
        <v>1620</v>
      </c>
      <c r="P3" t="s">
        <v>259</v>
      </c>
      <c r="Q3">
        <v>0</v>
      </c>
      <c r="R3" t="s">
        <v>259</v>
      </c>
      <c r="S3">
        <v>0</v>
      </c>
      <c r="T3" t="s">
        <v>259</v>
      </c>
    </row>
    <row r="4" spans="1:20" x14ac:dyDescent="0.3">
      <c r="A4" t="str">
        <f>'TC2-Contract Parts Info'!B4</f>
        <v>s10H3</v>
      </c>
      <c r="B4" t="str">
        <f>'TC2-Contract Parts Info'!A4</f>
        <v>PK-TTAP-s1-0H3</v>
      </c>
      <c r="C4" s="33" t="str">
        <f>'TC001-Req to Parts Master'!F4</f>
        <v>b00003</v>
      </c>
      <c r="D4" t="str">
        <f>'TC15-Customer Order No'!A2</f>
        <v>cCB102-2311001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145</v>
      </c>
      <c r="K4" t="s">
        <v>258</v>
      </c>
      <c r="L4">
        <v>0</v>
      </c>
      <c r="M4">
        <v>0</v>
      </c>
      <c r="N4">
        <v>0</v>
      </c>
      <c r="O4">
        <v>620</v>
      </c>
      <c r="P4" t="s">
        <v>259</v>
      </c>
      <c r="Q4">
        <v>0</v>
      </c>
      <c r="R4" t="s">
        <v>259</v>
      </c>
      <c r="S4">
        <v>0</v>
      </c>
      <c r="T4" t="s">
        <v>259</v>
      </c>
    </row>
    <row r="5" spans="1:20" x14ac:dyDescent="0.3">
      <c r="A5" t="str">
        <f>'TC2-Contract Parts Info'!B5</f>
        <v>s10H4</v>
      </c>
      <c r="B5" t="str">
        <f>'TC2-Contract Parts Info'!A5</f>
        <v>PK-TTAP-s1-0H4</v>
      </c>
      <c r="C5" s="33" t="str">
        <f>'TC001-Req to Parts Master'!F5</f>
        <v>b00004</v>
      </c>
      <c r="D5" t="str">
        <f>'TC15-Customer Order No'!A2</f>
        <v>cCB102-2311001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145</v>
      </c>
      <c r="K5" t="s">
        <v>258</v>
      </c>
      <c r="L5">
        <v>0</v>
      </c>
      <c r="M5">
        <v>0</v>
      </c>
      <c r="N5">
        <v>0</v>
      </c>
      <c r="O5">
        <v>620</v>
      </c>
      <c r="P5" t="s">
        <v>259</v>
      </c>
      <c r="Q5">
        <v>0</v>
      </c>
      <c r="R5" t="s">
        <v>259</v>
      </c>
      <c r="S5">
        <v>0</v>
      </c>
      <c r="T5" t="s">
        <v>259</v>
      </c>
    </row>
    <row r="6" spans="1:20" x14ac:dyDescent="0.3">
      <c r="A6" t="str">
        <f>'TC2-Contract Parts Info'!B6</f>
        <v>s10H5</v>
      </c>
      <c r="B6" t="str">
        <f>'TC2-Contract Parts Info'!A6</f>
        <v>PK-TTAP-s1-0H5</v>
      </c>
      <c r="C6" s="33" t="str">
        <f>'TC001-Req to Parts Master'!F6</f>
        <v>b00005</v>
      </c>
      <c r="D6" t="str">
        <f>'TC15-Customer Order No'!A2</f>
        <v>cCB102-2311001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145</v>
      </c>
      <c r="K6" t="s">
        <v>377</v>
      </c>
      <c r="L6">
        <v>0</v>
      </c>
      <c r="M6">
        <v>0</v>
      </c>
      <c r="N6">
        <v>0</v>
      </c>
      <c r="O6">
        <v>600</v>
      </c>
      <c r="P6" t="s">
        <v>259</v>
      </c>
      <c r="Q6">
        <v>0</v>
      </c>
      <c r="R6" t="s">
        <v>259</v>
      </c>
      <c r="S6">
        <v>200</v>
      </c>
      <c r="T6" t="s">
        <v>259</v>
      </c>
    </row>
    <row r="7" spans="1:20" x14ac:dyDescent="0.3">
      <c r="A7" t="str">
        <f>'TC2-Contract Parts Info'!B7</f>
        <v>s10H6</v>
      </c>
      <c r="B7" t="str">
        <f>'TC2-Contract Parts Info'!A7</f>
        <v>PK-TTAP-s1-0H6</v>
      </c>
      <c r="C7" s="33" t="str">
        <f>'TC001-Req to Parts Master'!F7</f>
        <v>b00006</v>
      </c>
      <c r="D7" t="str">
        <f>'TC15-Customer Order No'!A2</f>
        <v>cCB102-2311001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145</v>
      </c>
      <c r="K7" t="s">
        <v>258</v>
      </c>
      <c r="L7">
        <v>0</v>
      </c>
      <c r="M7">
        <v>0</v>
      </c>
      <c r="N7">
        <v>0</v>
      </c>
      <c r="O7">
        <v>620</v>
      </c>
      <c r="P7" t="s">
        <v>259</v>
      </c>
      <c r="Q7">
        <v>200</v>
      </c>
      <c r="R7" t="s">
        <v>259</v>
      </c>
      <c r="S7">
        <v>0</v>
      </c>
      <c r="T7" t="s">
        <v>259</v>
      </c>
    </row>
  </sheetData>
  <phoneticPr fontId="7" type="noConversion"/>
  <pageMargins bottom="0.75" footer="0.3" header="0.3" left="0.7" right="0.7" top="0.75"/>
  <pageSetup orientation="portrait" r:id="rId1"/>
</worksheet>
</file>

<file path=xl/worksheets/sheet1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sheetPr codeName="Sheet131"/>
  <dimension ref="A1:AI5"/>
  <sheetViews>
    <sheetView topLeftCell="S1" workbookViewId="0">
      <selection activeCell="AC26" sqref="AC26"/>
    </sheetView>
  </sheetViews>
  <sheetFormatPr defaultRowHeight="13.8" x14ac:dyDescent="0.3"/>
  <cols>
    <col min="1" max="1" customWidth="true" style="49" width="4.33203125" collapsed="true"/>
    <col min="2" max="2" customWidth="true" style="49" width="15.77734375" collapsed="true"/>
    <col min="3" max="3" customWidth="true" style="49" width="31.109375" collapsed="true"/>
    <col min="4" max="4" customWidth="true" style="49" width="15.77734375" collapsed="true"/>
    <col min="5" max="5" customWidth="true" style="49" width="22.5546875" collapsed="true"/>
    <col min="6" max="18" customWidth="true" style="49" width="15.77734375" collapsed="true"/>
    <col min="19" max="19" customWidth="true" style="49" width="24.109375" collapsed="true"/>
    <col min="20" max="23" customWidth="true" style="49" width="15.77734375" collapsed="true"/>
    <col min="24" max="24" customWidth="true" style="49" width="22.5546875" collapsed="true"/>
    <col min="25" max="30" customWidth="true" style="49" width="15.77734375" collapsed="true"/>
    <col min="31" max="31" customWidth="true" style="49" width="21.109375" collapsed="true"/>
    <col min="32" max="32" customWidth="true" style="49" width="25.6640625" collapsed="true"/>
    <col min="33" max="33" customWidth="true" style="49" width="15.77734375" collapsed="true"/>
    <col min="34" max="34" customWidth="true" style="49" width="27.21875" collapsed="true"/>
    <col min="35" max="16384" style="49" width="8.88671875" collapsed="true"/>
  </cols>
  <sheetData>
    <row r="1" spans="1:34" x14ac:dyDescent="0.3">
      <c r="A1" s="49" t="s">
        <v>0</v>
      </c>
      <c r="B1" s="49" t="s">
        <v>262</v>
      </c>
      <c r="C1" s="49" t="s">
        <v>320</v>
      </c>
      <c r="D1" s="49" t="s">
        <v>308</v>
      </c>
      <c r="E1" s="49" t="s">
        <v>321</v>
      </c>
      <c r="F1" s="49" t="s">
        <v>130</v>
      </c>
      <c r="G1" s="49" t="s">
        <v>309</v>
      </c>
      <c r="H1" s="49" t="s">
        <v>310</v>
      </c>
      <c r="I1" s="49" t="s">
        <v>311</v>
      </c>
      <c r="J1" s="49" t="s">
        <v>312</v>
      </c>
      <c r="K1" s="49" t="s">
        <v>313</v>
      </c>
      <c r="L1" s="49" t="s">
        <v>323</v>
      </c>
      <c r="M1" s="49" t="s">
        <v>426</v>
      </c>
      <c r="N1" s="49" t="s">
        <v>387</v>
      </c>
      <c r="O1" s="49" t="s">
        <v>327</v>
      </c>
      <c r="P1" s="49" t="s">
        <v>428</v>
      </c>
      <c r="Q1" s="49" t="s">
        <v>429</v>
      </c>
      <c r="R1" s="49" t="s">
        <v>430</v>
      </c>
      <c r="S1" s="49" t="s">
        <v>331</v>
      </c>
      <c r="T1" s="49" t="s">
        <v>314</v>
      </c>
      <c r="U1" s="49" t="s">
        <v>333</v>
      </c>
      <c r="V1" s="49" t="s">
        <v>334</v>
      </c>
      <c r="W1" s="49" t="s">
        <v>335</v>
      </c>
      <c r="X1" s="49" t="s">
        <v>332</v>
      </c>
      <c r="Y1" s="49" t="s">
        <v>315</v>
      </c>
      <c r="Z1" s="49" t="s">
        <v>336</v>
      </c>
      <c r="AA1" s="49" t="s">
        <v>337</v>
      </c>
      <c r="AB1" s="49" t="s">
        <v>338</v>
      </c>
      <c r="AC1" s="49" t="s">
        <v>339</v>
      </c>
      <c r="AD1" s="49" t="s">
        <v>316</v>
      </c>
      <c r="AE1" s="49" t="s">
        <v>129</v>
      </c>
      <c r="AF1" s="49" t="s">
        <v>317</v>
      </c>
      <c r="AG1" s="49" t="s">
        <v>318</v>
      </c>
      <c r="AH1" s="49" t="s">
        <v>319</v>
      </c>
    </row>
    <row r="2" spans="1:34" x14ac:dyDescent="0.3">
      <c r="A2" s="49">
        <v>1</v>
      </c>
      <c r="B2" s="49" t="s">
        <v>72</v>
      </c>
      <c r="C2" s="49" t="str">
        <f ca="1">"o-SG-TTAP-DC-"&amp;AutoIncrement!F3&amp;"-"&amp;TEXT(DATE(YEAR(TODAY()), MONTH(TODAY()), DAY(TODAY())), "yymm")&amp;"001"</f>
        <v>o-SG-TTAP-DC-HS2-4-2311001</v>
      </c>
      <c r="D2" s="49" t="str">
        <f ca="1">TEXT(DATE(YEAR(TODAY()), MONTH(TODAY()), DAY(TODAY())), "dd MMM yyyy")</f>
        <v>14 Nov 2023</v>
      </c>
      <c r="E2" s="49" t="str">
        <f ca="1">"DC2-"&amp;AutoIncrement!F3&amp;"-"&amp;TEXT(DATE(YEAR(TODAY()), MONTH(TODAY()), DAY(TODAY())), "yymm")&amp;"001"</f>
        <v>DC2-HS2-4-2311001</v>
      </c>
      <c r="F2" s="49" t="s">
        <v>284</v>
      </c>
      <c r="G2" s="50" t="s">
        <v>29</v>
      </c>
      <c r="H2" s="48">
        <v>1620</v>
      </c>
      <c r="I2" s="49" t="s">
        <v>70</v>
      </c>
      <c r="J2" s="49" t="s">
        <v>322</v>
      </c>
      <c r="K2" s="49" t="s">
        <v>68</v>
      </c>
      <c r="L2" s="49" t="s">
        <v>89</v>
      </c>
      <c r="M2" s="49" t="str">
        <f ca="1">TEXT(DATE(YEAR(TODAY()), MONTH(TODAY())+1, DAY(TODAY())), "dd MMM yyyy")</f>
        <v>14 Dec 2023</v>
      </c>
      <c r="N2" s="49" t="str">
        <f ca="1">TEXT(DATE(YEAR(TODAY()), MONTH(TODAY())+1, DAY(TODAY())+1), "dd MMM yyyy")</f>
        <v>15 Dec 2023</v>
      </c>
      <c r="O2" s="51" t="s">
        <v>427</v>
      </c>
      <c r="P2" s="48">
        <v>162</v>
      </c>
      <c r="Q2" s="52">
        <v>162</v>
      </c>
      <c r="R2" s="52">
        <v>162</v>
      </c>
      <c r="S2" s="49" t="str">
        <f ca="1">"DC2-OP-"&amp;AutoIncrement!F3&amp;"-"&amp;TEXT(DATE(YEAR(TODAY()), MONTH(TODAY()), DAY(TODAY())), "yymm")&amp;"-01"</f>
        <v>DC2-OP-HS2-4-2311-01</v>
      </c>
      <c r="T2" s="49" t="s">
        <v>431</v>
      </c>
      <c r="U2" s="48">
        <v>162</v>
      </c>
      <c r="V2" s="52">
        <v>162</v>
      </c>
      <c r="W2" s="52">
        <v>162</v>
      </c>
      <c r="X2" s="49" t="str">
        <f ca="1">"DC2-IP-"&amp;AutoIncrement!F3&amp;"-"&amp;TEXT(DATE(YEAR(TODAY()), MONTH(TODAY()), DAY(TODAY())), "yymm")&amp;"-01"</f>
        <v>DC2-IP-HS2-4-2311-01</v>
      </c>
      <c r="Y2" s="52" t="s">
        <v>432</v>
      </c>
      <c r="Z2" s="48">
        <v>162</v>
      </c>
      <c r="AA2" s="52">
        <v>162</v>
      </c>
      <c r="AB2" s="48">
        <v>162</v>
      </c>
      <c r="AC2" s="49" t="str">
        <f>'TC20-Autogen SOPO'!C2</f>
        <v>sCB202-2311001</v>
      </c>
      <c r="AD2" s="49" t="s">
        <v>90</v>
      </c>
      <c r="AE2" s="53" t="s">
        <v>296</v>
      </c>
      <c r="AF2" s="53" t="s">
        <v>296</v>
      </c>
      <c r="AG2" s="54">
        <v>10</v>
      </c>
      <c r="AH2" s="54">
        <v>1620</v>
      </c>
    </row>
    <row r="3" spans="1:34" x14ac:dyDescent="0.3">
      <c r="A3" s="49">
        <v>2</v>
      </c>
      <c r="B3" s="49" t="s">
        <v>72</v>
      </c>
      <c r="C3" s="49" t="str">
        <f ca="1">"o-SG-TTAP-DC-"&amp;AutoIncrement!F3&amp;"-"&amp;TEXT(DATE(YEAR(TODAY()), MONTH(TODAY()), DAY(TODAY())), "yymm")&amp;"001"</f>
        <v>o-SG-TTAP-DC-HS2-4-2311001</v>
      </c>
      <c r="D3" s="49" t="str">
        <f ca="1" ref="D3:D5" si="0" t="shared">TEXT(DATE(YEAR(TODAY()), MONTH(TODAY()), DAY(TODAY())), "dd MMM yyyy")</f>
        <v>14 Nov 2023</v>
      </c>
      <c r="E3" s="49" t="str">
        <f ca="1">"DC2-"&amp;AutoIncrement!F3&amp;"-"&amp;TEXT(DATE(YEAR(TODAY()), MONTH(TODAY()), DAY(TODAY())), "yymm")&amp;"001"</f>
        <v>DC2-HS2-4-2311001</v>
      </c>
      <c r="F3" s="49" t="s">
        <v>285</v>
      </c>
      <c r="G3" s="50" t="s">
        <v>29</v>
      </c>
      <c r="H3" s="48">
        <v>1620</v>
      </c>
      <c r="I3" s="49" t="s">
        <v>70</v>
      </c>
      <c r="J3" s="49" t="s">
        <v>322</v>
      </c>
      <c r="K3" s="49" t="s">
        <v>68</v>
      </c>
      <c r="L3" s="49" t="s">
        <v>89</v>
      </c>
      <c r="M3" s="49" t="str">
        <f ca="1">TEXT(DATE(YEAR(TODAY()), MONTH(TODAY())+1, DAY(TODAY())), "dd MMM yyyy")</f>
        <v>14 Dec 2023</v>
      </c>
      <c r="N3" s="49" t="str">
        <f ca="1">TEXT(DATE(YEAR(TODAY()), MONTH(TODAY())+1, DAY(TODAY())+1), "dd MMM yyyy")</f>
        <v>15 Dec 2023</v>
      </c>
      <c r="O3" s="51" t="s">
        <v>424</v>
      </c>
      <c r="P3" s="48">
        <v>10.000999999999999</v>
      </c>
      <c r="Q3" s="52">
        <v>10.000999999999999</v>
      </c>
      <c r="R3" s="52">
        <v>10.000999999999999</v>
      </c>
      <c r="S3" s="49" t="str">
        <f ca="1">"DC2-OP-"&amp;AutoIncrement!F3&amp;"-"&amp;TEXT(DATE(YEAR(TODAY()), MONTH(TODAY()), DAY(TODAY())), "yymm")&amp;"-01"</f>
        <v>DC2-OP-HS2-4-2311-01</v>
      </c>
      <c r="T3" s="49" t="s">
        <v>431</v>
      </c>
      <c r="U3" s="48">
        <v>10.000999999999999</v>
      </c>
      <c r="V3" s="52">
        <v>10.000999999999999</v>
      </c>
      <c r="W3" s="52">
        <v>10.000999999999999</v>
      </c>
      <c r="X3" s="49" t="str">
        <f ca="1">"DC2-IP-"&amp;AutoIncrement!F3&amp;"-"&amp;TEXT(DATE(YEAR(TODAY()), MONTH(TODAY()), DAY(TODAY())), "yymm")&amp;"-02"</f>
        <v>DC2-IP-HS2-4-2311-02</v>
      </c>
      <c r="Y3" s="52" t="s">
        <v>433</v>
      </c>
      <c r="Z3" s="48">
        <v>10.000999999999999</v>
      </c>
      <c r="AA3" s="52">
        <v>10.000999999999999</v>
      </c>
      <c r="AB3" s="48">
        <v>10.000999999999999</v>
      </c>
      <c r="AC3" s="49" t="str">
        <f>'TC20-Autogen SOPO'!C2</f>
        <v>sCB202-2311001</v>
      </c>
      <c r="AD3" s="49" t="s">
        <v>90</v>
      </c>
      <c r="AE3" s="53" t="s">
        <v>297</v>
      </c>
      <c r="AF3" s="53" t="s">
        <v>297</v>
      </c>
      <c r="AG3" s="54">
        <v>10</v>
      </c>
      <c r="AH3" s="54">
        <v>1620</v>
      </c>
    </row>
    <row r="4" spans="1:34" x14ac:dyDescent="0.3">
      <c r="A4" s="49">
        <v>3</v>
      </c>
      <c r="B4" s="49" t="s">
        <v>72</v>
      </c>
      <c r="C4" s="49" t="str">
        <f ca="1">"o-SG-TTAP-DC-"&amp;AutoIncrement!F3&amp;"-"&amp;TEXT(DATE(YEAR(TODAY()), MONTH(TODAY()), DAY(TODAY())), "yymm")&amp;"001"</f>
        <v>o-SG-TTAP-DC-HS2-4-2311001</v>
      </c>
      <c r="D4" s="49" t="str">
        <f ca="1" si="0" t="shared"/>
        <v>14 Nov 2023</v>
      </c>
      <c r="E4" s="49" t="str">
        <f ca="1">"DC2-"&amp;AutoIncrement!F3&amp;"-"&amp;TEXT(DATE(YEAR(TODAY()), MONTH(TODAY()), DAY(TODAY())), "yymm")&amp;"001"</f>
        <v>DC2-HS2-4-2311001</v>
      </c>
      <c r="F4" s="49" t="s">
        <v>288</v>
      </c>
      <c r="G4" s="50" t="s">
        <v>21</v>
      </c>
      <c r="H4" s="48">
        <v>300</v>
      </c>
      <c r="I4" s="49" t="s">
        <v>70</v>
      </c>
      <c r="J4" s="49" t="s">
        <v>322</v>
      </c>
      <c r="K4" s="49" t="s">
        <v>68</v>
      </c>
      <c r="L4" s="49" t="s">
        <v>89</v>
      </c>
      <c r="M4" s="49" t="str">
        <f ca="1">TEXT(DATE(YEAR(TODAY()), MONTH(TODAY())+1, DAY(TODAY())), "dd MMM yyyy")</f>
        <v>14 Dec 2023</v>
      </c>
      <c r="N4" s="49" t="str">
        <f ca="1">TEXT(DATE(YEAR(TODAY()), MONTH(TODAY())+1, DAY(TODAY())+1), "dd MMM yyyy")</f>
        <v>15 Dec 2023</v>
      </c>
      <c r="O4" s="51" t="s">
        <v>425</v>
      </c>
      <c r="P4" s="48">
        <v>100.001</v>
      </c>
      <c r="Q4" s="52">
        <v>100.001</v>
      </c>
      <c r="R4" s="52">
        <v>100.001</v>
      </c>
      <c r="S4" s="49" t="str">
        <f ca="1">"DC2-OP-"&amp;AutoIncrement!F3&amp;"-"&amp;TEXT(DATE(YEAR(TODAY()), MONTH(TODAY()), DAY(TODAY())), "yymm")&amp;"-02"</f>
        <v>DC2-OP-HS2-4-2311-02</v>
      </c>
      <c r="T4" s="49" t="s">
        <v>329</v>
      </c>
      <c r="U4" s="48">
        <v>100.001</v>
      </c>
      <c r="V4" s="52">
        <v>100.001</v>
      </c>
      <c r="W4" s="52">
        <v>100.001</v>
      </c>
      <c r="X4" s="49" t="str">
        <f ca="1">"DC2-IP-"&amp;AutoIncrement!F3&amp;"-"&amp;TEXT(DATE(YEAR(TODAY()), MONTH(TODAY()), DAY(TODAY())), "yymm")&amp;"-02"</f>
        <v>DC2-IP-HS2-4-2311-02</v>
      </c>
      <c r="Y4" s="52" t="s">
        <v>433</v>
      </c>
      <c r="Z4" s="48">
        <v>10.000999999999999</v>
      </c>
      <c r="AA4" s="52">
        <v>10.000999999999999</v>
      </c>
      <c r="AB4" s="48">
        <v>10.000999999999999</v>
      </c>
      <c r="AC4" s="49" t="str">
        <f>'TC20-Autogen SOPO'!C2</f>
        <v>sCB202-2311001</v>
      </c>
      <c r="AD4" s="49" t="s">
        <v>90</v>
      </c>
      <c r="AE4" s="53" t="s">
        <v>298</v>
      </c>
      <c r="AF4" s="53" t="s">
        <v>298</v>
      </c>
      <c r="AG4" s="54">
        <v>5</v>
      </c>
      <c r="AH4" s="54">
        <v>800</v>
      </c>
    </row>
    <row r="5" spans="1:34" x14ac:dyDescent="0.3">
      <c r="A5" s="49">
        <v>4</v>
      </c>
      <c r="B5" s="49" t="s">
        <v>72</v>
      </c>
      <c r="C5" s="49" t="str">
        <f ca="1">"o-SG-TTAP-DC-"&amp;AutoIncrement!F3&amp;"-"&amp;TEXT(DATE(YEAR(TODAY()), MONTH(TODAY()), DAY(TODAY())), "yymm")&amp;"002"</f>
        <v>o-SG-TTAP-DC-HS2-4-2311002</v>
      </c>
      <c r="D5" s="49" t="str">
        <f ca="1" si="0" t="shared"/>
        <v>14 Nov 2023</v>
      </c>
      <c r="F5" s="49" t="s">
        <v>288</v>
      </c>
      <c r="G5" s="49" t="s">
        <v>21</v>
      </c>
      <c r="H5" s="48">
        <v>500</v>
      </c>
      <c r="I5" s="49" t="s">
        <v>70</v>
      </c>
      <c r="J5" s="49" t="s">
        <v>322</v>
      </c>
      <c r="K5" s="49" t="s">
        <v>68</v>
      </c>
      <c r="L5" s="49" t="s">
        <v>89</v>
      </c>
      <c r="M5" s="49" t="str">
        <f ca="1">TEXT(DATE(YEAR(TODAY()), MONTH(TODAY())+1, DAY(TODAY())), "dd MMM yyyy")</f>
        <v>14 Dec 2023</v>
      </c>
      <c r="N5" s="49" t="str">
        <f ca="1">TEXT(DATE(YEAR(TODAY()), MONTH(TODAY())+1, DAY(TODAY())+1), "dd MMM yyyy")</f>
        <v>15 Dec 2023</v>
      </c>
      <c r="O5" s="51" t="s">
        <v>424</v>
      </c>
      <c r="P5" s="48">
        <v>100.001</v>
      </c>
      <c r="Q5" s="52">
        <v>100.001</v>
      </c>
      <c r="R5" s="52">
        <v>100.001</v>
      </c>
      <c r="S5" s="49" t="str">
        <f ca="1">"DC2-OP-"&amp;AutoIncrement!F3&amp;"-"&amp;TEXT(DATE(YEAR(TODAY()), MONTH(TODAY()), DAY(TODAY())), "yymm")&amp;"-01"</f>
        <v>DC2-OP-HS2-4-2311-01</v>
      </c>
      <c r="T5" s="49" t="s">
        <v>330</v>
      </c>
      <c r="U5" s="48">
        <v>100.001</v>
      </c>
      <c r="V5" s="52">
        <v>100.001</v>
      </c>
      <c r="W5" s="52">
        <v>100.001</v>
      </c>
      <c r="Y5" s="52"/>
      <c r="Z5" s="48"/>
      <c r="AA5" s="52"/>
      <c r="AB5" s="48"/>
      <c r="AC5" s="49" t="str">
        <f>'TC20-Autogen SOPO'!C2</f>
        <v>sCB202-2311001</v>
      </c>
      <c r="AD5" s="49" t="s">
        <v>90</v>
      </c>
      <c r="AE5" s="53" t="s">
        <v>298</v>
      </c>
      <c r="AF5" s="53" t="s">
        <v>298</v>
      </c>
      <c r="AG5" s="54">
        <v>5</v>
      </c>
      <c r="AH5" s="54">
        <v>800</v>
      </c>
    </row>
  </sheetData>
  <pageMargins bottom="0.75" footer="0.3" header="0.3" left="0.7" right="0.7" top="0.75"/>
</worksheet>
</file>

<file path=xl/worksheets/sheet1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sheetPr codeName="Sheet132"/>
  <dimension ref="A1:C3"/>
  <sheetViews>
    <sheetView workbookViewId="0">
      <selection activeCell="B2" sqref="B2:B10"/>
    </sheetView>
  </sheetViews>
  <sheetFormatPr defaultRowHeight="14.4" x14ac:dyDescent="0.3"/>
  <cols>
    <col min="1" max="1" customWidth="true" width="28.88671875" collapsed="true"/>
    <col min="2" max="2" customWidth="true" width="25.77734375" collapsed="true"/>
  </cols>
  <sheetData>
    <row r="1" spans="1:2" x14ac:dyDescent="0.3">
      <c r="A1" t="s">
        <v>340</v>
      </c>
      <c r="B1" t="s">
        <v>341</v>
      </c>
    </row>
    <row r="2" spans="1:2" x14ac:dyDescent="0.3">
      <c r="A2" t="str">
        <f ca="1">'TC174-DC2 Outbound Details'!C4</f>
        <v>o-SG-TTAP-DC-HS2-4-2311001</v>
      </c>
      <c r="B2" t="s">
        <v>502</v>
      </c>
    </row>
    <row r="3" spans="1:2" x14ac:dyDescent="0.3">
      <c r="A3" t="str">
        <f ca="1">'TC174-DC2 Outbound Details'!C5</f>
        <v>o-SG-TTAP-DC-HS2-4-2311002</v>
      </c>
      <c r="B3" t="s">
        <v>503</v>
      </c>
    </row>
  </sheetData>
  <pageMargins bottom="0.75" footer="0.3" header="0.3" left="0.7" right="0.7" top="0.75"/>
</worksheet>
</file>

<file path=xl/worksheets/sheet1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D731-E555-417D-BE36-2BB91A69005C}">
  <dimension ref="A1:D2"/>
  <sheetViews>
    <sheetView workbookViewId="0">
      <selection activeCell="M31" sqref="M31"/>
    </sheetView>
  </sheetViews>
  <sheetFormatPr defaultRowHeight="13.8" x14ac:dyDescent="0.3"/>
  <cols>
    <col min="1" max="1" style="2" width="8.88671875" collapsed="true"/>
    <col min="2" max="2" bestFit="true" customWidth="true" style="2" width="20.6640625" collapsed="true"/>
    <col min="3" max="3" bestFit="true" customWidth="true" style="2" width="9.5546875" collapsed="true"/>
    <col min="4" max="16384" style="2" width="8.88671875" collapsed="true"/>
  </cols>
  <sheetData>
    <row ht="14.4" r="1" spans="1:3" thickBot="1" x14ac:dyDescent="0.35">
      <c r="A1" s="187" t="s">
        <v>0</v>
      </c>
      <c r="B1" s="188" t="s">
        <v>546</v>
      </c>
      <c r="C1" s="189" t="s">
        <v>248</v>
      </c>
    </row>
    <row ht="14.4" r="2" spans="1:3" thickBot="1" x14ac:dyDescent="0.35">
      <c r="A2" s="190">
        <v>1</v>
      </c>
      <c r="B2" s="191" t="str">
        <f>'TC20-Autogen SOPO'!A2</f>
        <v>sCB102-2311001</v>
      </c>
      <c r="C2" s="192" t="s">
        <v>377</v>
      </c>
    </row>
  </sheetData>
  <pageMargins bottom="0.75" footer="0.3" header="0.3" left="0.7" right="0.7" top="0.75"/>
</worksheet>
</file>

<file path=xl/worksheets/sheet1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E226-7FCB-4442-B681-E47495425FC4}">
  <dimension ref="A1:U4"/>
  <sheetViews>
    <sheetView workbookViewId="0">
      <selection activeCell="D4" sqref="D4"/>
    </sheetView>
  </sheetViews>
  <sheetFormatPr defaultRowHeight="14.4" x14ac:dyDescent="0.3"/>
  <cols>
    <col min="1" max="1" bestFit="true" customWidth="true" width="9.21875" collapsed="true"/>
    <col min="2" max="2" bestFit="true" customWidth="true" width="20.5546875" collapsed="true"/>
    <col min="3" max="3" width="8.88671875" collapsed="true"/>
    <col min="4" max="4" bestFit="true" customWidth="true" width="16.88671875" collapsed="true"/>
    <col min="5" max="5" bestFit="true" customWidth="true" width="14.21875" collapsed="true"/>
    <col min="6" max="7" width="8.88671875" collapsed="true"/>
    <col min="8" max="8" bestFit="true" customWidth="true" width="9.33203125" collapsed="true"/>
    <col min="9" max="10" width="8.88671875" collapsed="true"/>
    <col min="11" max="11" customWidth="true" width="11.5546875" collapsed="true"/>
    <col min="12" max="12" bestFit="true" customWidth="true" width="17.77734375" collapsed="true"/>
    <col min="13" max="13" bestFit="true" customWidth="true" width="16.44140625" collapsed="true"/>
    <col min="14" max="14" bestFit="true" customWidth="true" width="21.109375" collapsed="true"/>
    <col min="15" max="15" bestFit="true" customWidth="true" width="26.5546875" collapsed="true"/>
    <col min="16" max="16" bestFit="true" customWidth="true" width="24.21875" collapsed="true"/>
    <col min="17" max="18" customWidth="true" width="24.21875" collapsed="true"/>
    <col min="19" max="20" bestFit="true" customWidth="true" width="21.77734375" collapsed="true"/>
    <col min="21" max="21" bestFit="true" customWidth="true" width="21.33203125" collapsed="true"/>
    <col min="22" max="16384" width="8.88671875" collapsed="true"/>
  </cols>
  <sheetData>
    <row customFormat="1" customHeight="1" ht="14.4" r="1" s="69" spans="1:20" thickBot="1" x14ac:dyDescent="0.35">
      <c r="A1" s="137" t="s">
        <v>2</v>
      </c>
      <c r="B1" s="138" t="s">
        <v>1</v>
      </c>
      <c r="C1" s="138" t="s">
        <v>5</v>
      </c>
      <c r="D1" s="138" t="s">
        <v>245</v>
      </c>
      <c r="E1" s="138" t="s">
        <v>88</v>
      </c>
      <c r="F1" s="138" t="s">
        <v>12</v>
      </c>
      <c r="G1" s="138" t="s">
        <v>11</v>
      </c>
      <c r="H1" s="138" t="s">
        <v>246</v>
      </c>
      <c r="I1" s="138" t="s">
        <v>247</v>
      </c>
      <c r="J1" s="138" t="s">
        <v>120</v>
      </c>
      <c r="K1" s="139" t="s">
        <v>248</v>
      </c>
      <c r="L1" s="139" t="s">
        <v>249</v>
      </c>
      <c r="M1" s="139" t="s">
        <v>250</v>
      </c>
      <c r="N1" s="139" t="s">
        <v>251</v>
      </c>
      <c r="O1" s="140" t="s">
        <v>558</v>
      </c>
      <c r="P1" s="141" t="s">
        <v>559</v>
      </c>
      <c r="Q1" s="140" t="s">
        <v>560</v>
      </c>
      <c r="R1" s="141" t="s">
        <v>561</v>
      </c>
      <c r="S1" s="139" t="s">
        <v>562</v>
      </c>
      <c r="T1" s="142" t="s">
        <v>563</v>
      </c>
    </row>
    <row customFormat="1" r="2" s="69" spans="1:20" x14ac:dyDescent="0.3">
      <c r="A2" s="143" t="s">
        <v>284</v>
      </c>
      <c r="B2" s="144" t="s">
        <v>296</v>
      </c>
      <c r="C2" s="144"/>
      <c r="D2" s="145" t="str">
        <f>'TC20-Autogen SOPO'!B2</f>
        <v>pCB202-2311001</v>
      </c>
      <c r="E2" s="144" t="s">
        <v>69</v>
      </c>
      <c r="F2" s="146">
        <v>10</v>
      </c>
      <c r="G2" s="146">
        <v>10</v>
      </c>
      <c r="H2" s="146">
        <v>1620</v>
      </c>
      <c r="I2" s="146">
        <v>10</v>
      </c>
      <c r="J2" s="144" t="s">
        <v>162</v>
      </c>
      <c r="K2" s="144" t="s">
        <v>375</v>
      </c>
      <c r="L2" s="146">
        <v>1620</v>
      </c>
      <c r="M2" s="146">
        <v>0</v>
      </c>
      <c r="N2" s="146">
        <v>1620</v>
      </c>
      <c r="O2" s="146">
        <v>1620</v>
      </c>
      <c r="P2" s="146" t="s">
        <v>259</v>
      </c>
      <c r="Q2" s="146">
        <v>0</v>
      </c>
      <c r="R2" s="146" t="s">
        <v>259</v>
      </c>
      <c r="S2" s="146">
        <v>0</v>
      </c>
      <c r="T2" s="147">
        <v>0</v>
      </c>
    </row>
    <row r="3" spans="1:20" x14ac:dyDescent="0.3">
      <c r="A3" s="148" t="s">
        <v>285</v>
      </c>
      <c r="B3" s="149" t="s">
        <v>297</v>
      </c>
      <c r="C3" s="149"/>
      <c r="D3" s="150" t="str">
        <f>'TC20-Autogen SOPO'!B2</f>
        <v>pCB202-2311001</v>
      </c>
      <c r="E3" s="149" t="s">
        <v>69</v>
      </c>
      <c r="F3" s="151">
        <v>10</v>
      </c>
      <c r="G3" s="151">
        <v>10</v>
      </c>
      <c r="H3" s="151">
        <v>1620</v>
      </c>
      <c r="I3" s="151">
        <v>10</v>
      </c>
      <c r="J3" s="149" t="s">
        <v>162</v>
      </c>
      <c r="K3" s="149" t="s">
        <v>375</v>
      </c>
      <c r="L3" s="151">
        <v>1620</v>
      </c>
      <c r="M3" s="151">
        <v>0</v>
      </c>
      <c r="N3" s="151">
        <v>1620</v>
      </c>
      <c r="O3" s="151">
        <v>1620</v>
      </c>
      <c r="P3" s="151" t="s">
        <v>259</v>
      </c>
      <c r="Q3" s="151">
        <v>0</v>
      </c>
      <c r="R3" s="151" t="s">
        <v>259</v>
      </c>
      <c r="S3" s="151">
        <v>0</v>
      </c>
      <c r="T3" s="152">
        <v>0</v>
      </c>
    </row>
    <row ht="15" r="4" spans="1:20" thickBot="1" x14ac:dyDescent="0.35">
      <c r="A4" s="153" t="s">
        <v>288</v>
      </c>
      <c r="B4" s="154" t="s">
        <v>298</v>
      </c>
      <c r="C4" s="154"/>
      <c r="D4" s="155" t="str">
        <f>'TC20-Autogen SOPO'!B2</f>
        <v>pCB202-2311001</v>
      </c>
      <c r="E4" s="154" t="s">
        <v>69</v>
      </c>
      <c r="F4" s="156">
        <v>5</v>
      </c>
      <c r="G4" s="156">
        <v>10</v>
      </c>
      <c r="H4" s="156">
        <v>800</v>
      </c>
      <c r="I4" s="156">
        <v>10</v>
      </c>
      <c r="J4" s="154" t="s">
        <v>162</v>
      </c>
      <c r="K4" s="154" t="s">
        <v>377</v>
      </c>
      <c r="L4" s="156">
        <v>600</v>
      </c>
      <c r="M4" s="156">
        <v>0</v>
      </c>
      <c r="N4" s="156">
        <v>600</v>
      </c>
      <c r="O4" s="156">
        <v>600</v>
      </c>
      <c r="P4" s="156" t="s">
        <v>259</v>
      </c>
      <c r="Q4" s="156">
        <v>200</v>
      </c>
      <c r="R4" s="156" t="s">
        <v>259</v>
      </c>
      <c r="S4" s="156">
        <v>200</v>
      </c>
      <c r="T4" s="157">
        <v>200</v>
      </c>
    </row>
  </sheetData>
  <pageMargins bottom="0.75" footer="0.3" header="0.3" left="0.7" right="0.7" top="0.75"/>
</worksheet>
</file>

<file path=xl/worksheets/sheet1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AFFF7-643B-4EDD-8F40-36A8F85F3F36}">
  <dimension ref="A1:D2"/>
  <sheetViews>
    <sheetView workbookViewId="0">
      <selection activeCell="L27" sqref="L27"/>
    </sheetView>
  </sheetViews>
  <sheetFormatPr defaultRowHeight="14.4" x14ac:dyDescent="0.3"/>
  <cols>
    <col min="2" max="2" bestFit="true" customWidth="true" width="20.6640625" collapsed="true"/>
    <col min="3" max="3" bestFit="true" customWidth="true" width="9.5546875" collapsed="true"/>
  </cols>
  <sheetData>
    <row ht="15" r="1" spans="1:3" thickBot="1" x14ac:dyDescent="0.35">
      <c r="A1" s="57" t="s">
        <v>0</v>
      </c>
      <c r="B1" s="58" t="s">
        <v>552</v>
      </c>
      <c r="C1" s="59" t="s">
        <v>248</v>
      </c>
    </row>
    <row ht="15" r="2" spans="1:3" thickBot="1" x14ac:dyDescent="0.35">
      <c r="A2" s="60">
        <v>1</v>
      </c>
      <c r="B2" s="67" t="str">
        <f>'TC20-Autogen SOPO'!B2</f>
        <v>pCB202-2311001</v>
      </c>
      <c r="C2" s="62" t="s">
        <v>377</v>
      </c>
    </row>
  </sheetData>
  <pageMargins bottom="0.75" footer="0.3" header="0.3" left="0.7" right="0.7" top="0.75"/>
</worksheet>
</file>

<file path=xl/worksheets/sheet1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E8E6C-7C87-4DE1-B372-9E5BB766EA11}">
  <dimension ref="A1:T4"/>
  <sheetViews>
    <sheetView workbookViewId="0">
      <selection activeCell="D11" sqref="D11"/>
    </sheetView>
  </sheetViews>
  <sheetFormatPr defaultRowHeight="14.4" x14ac:dyDescent="0.3"/>
  <cols>
    <col min="1" max="1" bestFit="true" customWidth="true" width="9.21875" collapsed="true"/>
    <col min="2" max="2" bestFit="true" customWidth="true" width="20.5546875" collapsed="true"/>
    <col min="3" max="3" width="8.88671875" collapsed="true"/>
    <col min="4" max="4" bestFit="true" customWidth="true" width="16.88671875" collapsed="true"/>
    <col min="5" max="5" customWidth="true" width="16.88671875" collapsed="true"/>
    <col min="6" max="6" bestFit="true" customWidth="true" width="15.44140625" collapsed="true"/>
    <col min="7" max="8" width="8.88671875" collapsed="true"/>
    <col min="9" max="9" bestFit="true" customWidth="true" width="9.33203125" collapsed="true"/>
    <col min="10" max="11" width="8.88671875" collapsed="true"/>
    <col min="12" max="12" customWidth="true" width="11.5546875" collapsed="true"/>
    <col min="13" max="13" bestFit="true" customWidth="true" width="17.77734375" collapsed="true"/>
    <col min="14" max="14" bestFit="true" customWidth="true" width="22.88671875" collapsed="true"/>
    <col min="15" max="15" bestFit="true" customWidth="true" width="26.5546875" collapsed="true"/>
    <col min="16" max="16" bestFit="true" customWidth="true" width="24.21875" collapsed="true"/>
    <col min="17" max="17" bestFit="true" customWidth="true" width="26.5546875" collapsed="true"/>
    <col min="18" max="19" customWidth="true" width="24.21875" collapsed="true"/>
    <col min="20" max="16384" width="8.88671875" collapsed="true"/>
  </cols>
  <sheetData>
    <row customFormat="1" customHeight="1" ht="14.4" r="1" s="69" spans="1:19" thickBot="1" x14ac:dyDescent="0.35">
      <c r="A1" s="137" t="s">
        <v>2</v>
      </c>
      <c r="B1" s="138" t="s">
        <v>1</v>
      </c>
      <c r="C1" s="138" t="s">
        <v>5</v>
      </c>
      <c r="D1" s="138" t="s">
        <v>260</v>
      </c>
      <c r="E1" s="138" t="s">
        <v>226</v>
      </c>
      <c r="F1" s="138" t="s">
        <v>262</v>
      </c>
      <c r="G1" s="138" t="s">
        <v>12</v>
      </c>
      <c r="H1" s="138" t="s">
        <v>11</v>
      </c>
      <c r="I1" s="138" t="s">
        <v>246</v>
      </c>
      <c r="J1" s="138" t="s">
        <v>247</v>
      </c>
      <c r="K1" s="138" t="s">
        <v>120</v>
      </c>
      <c r="L1" s="139" t="s">
        <v>248</v>
      </c>
      <c r="M1" s="139" t="s">
        <v>263</v>
      </c>
      <c r="N1" s="139" t="s">
        <v>564</v>
      </c>
      <c r="O1" s="139" t="s">
        <v>565</v>
      </c>
      <c r="P1" s="139" t="s">
        <v>566</v>
      </c>
      <c r="Q1" s="139" t="s">
        <v>567</v>
      </c>
      <c r="R1" s="139" t="s">
        <v>568</v>
      </c>
      <c r="S1" s="142" t="s">
        <v>569</v>
      </c>
    </row>
    <row customFormat="1" r="2" s="69" spans="1:19" x14ac:dyDescent="0.3">
      <c r="A2" s="143" t="s">
        <v>284</v>
      </c>
      <c r="B2" s="144" t="s">
        <v>290</v>
      </c>
      <c r="C2" s="144"/>
      <c r="D2" s="145" t="str">
        <f>'TC20-Autogen SOPO'!A2</f>
        <v>sCB102-2311001</v>
      </c>
      <c r="E2" s="144" t="s">
        <v>93</v>
      </c>
      <c r="F2" s="144" t="s">
        <v>72</v>
      </c>
      <c r="G2" s="146">
        <v>10</v>
      </c>
      <c r="H2" s="146">
        <v>10</v>
      </c>
      <c r="I2" s="146">
        <v>1620</v>
      </c>
      <c r="J2" s="146">
        <v>10</v>
      </c>
      <c r="K2" s="144" t="s">
        <v>162</v>
      </c>
      <c r="L2" s="144" t="s">
        <v>375</v>
      </c>
      <c r="M2" s="146">
        <v>1620</v>
      </c>
      <c r="N2" s="146">
        <v>1620</v>
      </c>
      <c r="O2" s="146" t="s">
        <v>259</v>
      </c>
      <c r="P2" s="146">
        <v>0</v>
      </c>
      <c r="Q2" s="146" t="s">
        <v>259</v>
      </c>
      <c r="R2" s="146">
        <v>0</v>
      </c>
      <c r="S2" s="147">
        <v>0</v>
      </c>
    </row>
    <row r="3" spans="1:19" x14ac:dyDescent="0.3">
      <c r="A3" s="148" t="s">
        <v>285</v>
      </c>
      <c r="B3" s="149" t="s">
        <v>291</v>
      </c>
      <c r="C3" s="149"/>
      <c r="D3" s="150" t="str">
        <f>'TC20-Autogen SOPO'!A2</f>
        <v>sCB102-2311001</v>
      </c>
      <c r="E3" s="149" t="s">
        <v>93</v>
      </c>
      <c r="F3" s="149" t="s">
        <v>72</v>
      </c>
      <c r="G3" s="151">
        <v>10</v>
      </c>
      <c r="H3" s="151">
        <v>10</v>
      </c>
      <c r="I3" s="151">
        <v>1620</v>
      </c>
      <c r="J3" s="151">
        <v>10</v>
      </c>
      <c r="K3" s="149" t="s">
        <v>162</v>
      </c>
      <c r="L3" s="149" t="s">
        <v>375</v>
      </c>
      <c r="M3" s="151">
        <v>1620</v>
      </c>
      <c r="N3" s="151">
        <v>1620</v>
      </c>
      <c r="O3" s="151" t="s">
        <v>259</v>
      </c>
      <c r="P3" s="151">
        <v>0</v>
      </c>
      <c r="Q3" s="151" t="s">
        <v>259</v>
      </c>
      <c r="R3" s="151">
        <v>0</v>
      </c>
      <c r="S3" s="152">
        <v>0</v>
      </c>
    </row>
    <row ht="15" r="4" spans="1:19" thickBot="1" x14ac:dyDescent="0.35">
      <c r="A4" s="153" t="s">
        <v>288</v>
      </c>
      <c r="B4" s="154" t="s">
        <v>294</v>
      </c>
      <c r="C4" s="154"/>
      <c r="D4" s="155" t="str">
        <f>'TC20-Autogen SOPO'!A2</f>
        <v>sCB102-2311001</v>
      </c>
      <c r="E4" s="154" t="s">
        <v>93</v>
      </c>
      <c r="F4" s="154" t="s">
        <v>72</v>
      </c>
      <c r="G4" s="156">
        <v>5</v>
      </c>
      <c r="H4" s="156">
        <v>10</v>
      </c>
      <c r="I4" s="156">
        <v>800</v>
      </c>
      <c r="J4" s="156">
        <v>10</v>
      </c>
      <c r="K4" s="154" t="s">
        <v>162</v>
      </c>
      <c r="L4" s="154" t="s">
        <v>377</v>
      </c>
      <c r="M4" s="156">
        <v>600</v>
      </c>
      <c r="N4" s="156">
        <v>600</v>
      </c>
      <c r="O4" s="156" t="s">
        <v>259</v>
      </c>
      <c r="P4" s="156">
        <v>200</v>
      </c>
      <c r="Q4" s="156" t="s">
        <v>259</v>
      </c>
      <c r="R4" s="156">
        <v>200</v>
      </c>
      <c r="S4" s="157">
        <v>200</v>
      </c>
    </row>
  </sheetData>
  <pageMargins bottom="0.75" footer="0.3" header="0.3" left="0.7" right="0.7" top="0.75"/>
</worksheet>
</file>

<file path=xl/worksheets/sheet1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251F-490E-4136-BA28-DE2C05E8D68D}">
  <dimension ref="A1:D2"/>
  <sheetViews>
    <sheetView workbookViewId="0">
      <selection activeCell="B3" sqref="B3"/>
    </sheetView>
  </sheetViews>
  <sheetFormatPr defaultRowHeight="14.4" x14ac:dyDescent="0.3"/>
  <cols>
    <col min="2" max="2" bestFit="true" customWidth="true" width="20.6640625" collapsed="true"/>
    <col min="3" max="3" bestFit="true" customWidth="true" width="9.5546875" collapsed="true"/>
  </cols>
  <sheetData>
    <row ht="15" r="1" spans="1:3" thickBot="1" x14ac:dyDescent="0.35">
      <c r="A1" s="57" t="s">
        <v>0</v>
      </c>
      <c r="B1" s="58" t="s">
        <v>546</v>
      </c>
      <c r="C1" s="59" t="s">
        <v>248</v>
      </c>
    </row>
    <row ht="15" r="2" spans="1:3" thickBot="1" x14ac:dyDescent="0.35">
      <c r="A2" s="60">
        <v>1</v>
      </c>
      <c r="B2" s="67" t="str">
        <f>'TC20-Autogen SOPO'!A2</f>
        <v>sCB102-2311001</v>
      </c>
      <c r="C2" s="62" t="s">
        <v>377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sheetPr codeName="Sheet15">
    <tabColor rgb="FFFFFF00"/>
  </sheetPr>
  <dimension ref="A1:J4"/>
  <sheetViews>
    <sheetView workbookViewId="0" zoomScale="90" zoomScaleNormal="90">
      <selection activeCell="A7" sqref="A7"/>
    </sheetView>
  </sheetViews>
  <sheetFormatPr defaultRowHeight="13.8" x14ac:dyDescent="0.3"/>
  <cols>
    <col min="1" max="1" bestFit="true" customWidth="true" style="2" width="16.109375" collapsed="true"/>
    <col min="2" max="2" bestFit="true" customWidth="true" style="2" width="16.21875" collapsed="true"/>
    <col min="3" max="3" bestFit="true" customWidth="true" style="2" width="19.5546875" collapsed="true"/>
    <col min="4" max="4" bestFit="true" customWidth="true" style="2" width="13.33203125" collapsed="true"/>
    <col min="5" max="5" bestFit="true" customWidth="true" style="2" width="14.6640625" collapsed="true"/>
    <col min="6" max="6" bestFit="true" customWidth="true" style="2" width="17.33203125" collapsed="true"/>
    <col min="7" max="7" bestFit="true" customWidth="true" style="2" width="8.0" collapsed="true"/>
    <col min="8" max="8" bestFit="true" customWidth="true" style="2" width="8.6640625" collapsed="true"/>
    <col min="9" max="9" customWidth="true" style="2" width="10.5546875" collapsed="true"/>
    <col min="10" max="16384" style="2" width="8.88671875" collapsed="true"/>
  </cols>
  <sheetData>
    <row ht="14.4" r="1" spans="1:9" thickBot="1" x14ac:dyDescent="0.35">
      <c r="A1" s="250" t="s">
        <v>129</v>
      </c>
      <c r="B1" s="188" t="s">
        <v>131</v>
      </c>
      <c r="C1" s="251" t="s">
        <v>132</v>
      </c>
      <c r="D1" s="188" t="s">
        <v>133</v>
      </c>
      <c r="E1" s="188" t="s">
        <v>138</v>
      </c>
      <c r="F1" s="188" t="s">
        <v>139</v>
      </c>
      <c r="G1" s="188" t="s">
        <v>120</v>
      </c>
      <c r="H1" s="188" t="s">
        <v>143</v>
      </c>
      <c r="I1" s="189" t="s">
        <v>148</v>
      </c>
    </row>
    <row r="2" spans="1:9" x14ac:dyDescent="0.3">
      <c r="A2" s="211" t="s">
        <v>631</v>
      </c>
      <c r="B2" s="212" t="s">
        <v>302</v>
      </c>
      <c r="C2" s="244" t="str">
        <f>AutoIncrement!E4</f>
        <v>MYPNA-PKTTAP-HB3-4</v>
      </c>
      <c r="D2" s="212" t="s">
        <v>144</v>
      </c>
      <c r="E2" s="212" t="s">
        <v>21</v>
      </c>
      <c r="F2" s="146">
        <v>1</v>
      </c>
      <c r="G2" s="212" t="s">
        <v>145</v>
      </c>
      <c r="H2" s="245">
        <v>100</v>
      </c>
      <c r="I2" s="249" t="s">
        <v>176</v>
      </c>
    </row>
    <row r="3" spans="1:9" x14ac:dyDescent="0.3">
      <c r="A3" s="201" t="s">
        <v>632</v>
      </c>
      <c r="B3" s="198" t="s">
        <v>303</v>
      </c>
      <c r="C3" s="242" t="str">
        <f>AutoIncrement!E4</f>
        <v>MYPNA-PKTTAP-HB3-4</v>
      </c>
      <c r="D3" s="198" t="s">
        <v>144</v>
      </c>
      <c r="E3" s="198" t="s">
        <v>21</v>
      </c>
      <c r="F3" s="151">
        <v>1</v>
      </c>
      <c r="G3" s="198" t="s">
        <v>145</v>
      </c>
      <c r="H3" s="200">
        <v>100</v>
      </c>
      <c r="I3" s="236" t="s">
        <v>176</v>
      </c>
    </row>
    <row ht="14.4" r="4" spans="1:9" thickBot="1" x14ac:dyDescent="0.35">
      <c r="A4" s="202" t="s">
        <v>633</v>
      </c>
      <c r="B4" s="209" t="s">
        <v>304</v>
      </c>
      <c r="C4" s="243" t="str">
        <f>AutoIncrement!E4</f>
        <v>MYPNA-PKTTAP-HB3-4</v>
      </c>
      <c r="D4" s="209" t="s">
        <v>147</v>
      </c>
      <c r="E4" s="209" t="s">
        <v>21</v>
      </c>
      <c r="F4" s="156">
        <v>1</v>
      </c>
      <c r="G4" s="209" t="s">
        <v>145</v>
      </c>
      <c r="H4" s="237">
        <v>100</v>
      </c>
      <c r="I4" s="241" t="s">
        <v>176</v>
      </c>
    </row>
  </sheetData>
  <phoneticPr fontId="7" type="noConversion"/>
  <pageMargins bottom="0.75" footer="0.3" header="0.3" left="0.7" right="0.7" top="0.75"/>
  <pageSetup orientation="portrait" r:id="rId1"/>
</worksheet>
</file>

<file path=xl/worksheets/sheet1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8E934-4855-4020-A93B-54AFA8FF8718}">
  <dimension ref="A1:AA8"/>
  <sheetViews>
    <sheetView workbookViewId="0">
      <selection activeCell="Z7" sqref="A1:Z8"/>
    </sheetView>
  </sheetViews>
  <sheetFormatPr defaultColWidth="8.88671875" defaultRowHeight="13.8" x14ac:dyDescent="0.3"/>
  <cols>
    <col min="1" max="1" customWidth="true" style="2" width="25.6640625" collapsed="true"/>
    <col min="2" max="2" customWidth="true" style="2" width="40.33203125" collapsed="true"/>
    <col min="3" max="4" customWidth="true" style="2" width="20.6640625" collapsed="true"/>
    <col min="5" max="5" bestFit="true" customWidth="true" style="2" width="21.109375" collapsed="true"/>
    <col min="6" max="6" customWidth="true" style="2" width="22.109375" collapsed="true"/>
    <col min="7" max="26" customWidth="true" style="2" width="20.6640625" collapsed="true"/>
    <col min="27" max="16384" style="2" width="8.88671875" collapsed="true"/>
  </cols>
  <sheetData>
    <row r="1" spans="1:26" x14ac:dyDescent="0.3">
      <c r="A1" s="38" t="s">
        <v>342</v>
      </c>
      <c r="B1" s="2" t="s">
        <v>343</v>
      </c>
      <c r="C1" s="39" t="s">
        <v>344</v>
      </c>
      <c r="D1" s="39" t="s">
        <v>345</v>
      </c>
      <c r="E1" s="39" t="s">
        <v>346</v>
      </c>
      <c r="F1" s="39" t="s">
        <v>347</v>
      </c>
      <c r="G1" s="39" t="s">
        <v>348</v>
      </c>
      <c r="H1" s="39" t="s">
        <v>349</v>
      </c>
      <c r="I1" s="39" t="s">
        <v>350</v>
      </c>
      <c r="J1" s="39" t="s">
        <v>351</v>
      </c>
      <c r="K1" s="40" t="s">
        <v>352</v>
      </c>
      <c r="L1" s="39" t="s">
        <v>353</v>
      </c>
      <c r="M1" s="39" t="s">
        <v>354</v>
      </c>
      <c r="N1" s="39" t="s">
        <v>355</v>
      </c>
      <c r="O1" s="40" t="s">
        <v>418</v>
      </c>
      <c r="P1" s="40" t="s">
        <v>419</v>
      </c>
      <c r="Q1" s="2" t="s">
        <v>420</v>
      </c>
      <c r="R1" s="2" t="s">
        <v>421</v>
      </c>
      <c r="S1" s="39" t="s">
        <v>356</v>
      </c>
      <c r="T1" s="39" t="s">
        <v>357</v>
      </c>
      <c r="U1" s="39" t="s">
        <v>358</v>
      </c>
      <c r="V1" s="39" t="s">
        <v>359</v>
      </c>
      <c r="W1" s="39" t="s">
        <v>356</v>
      </c>
      <c r="X1" s="39" t="s">
        <v>357</v>
      </c>
      <c r="Y1" s="39" t="s">
        <v>358</v>
      </c>
      <c r="Z1" s="39" t="s">
        <v>359</v>
      </c>
    </row>
    <row r="2" spans="1:26" x14ac:dyDescent="0.3">
      <c r="A2" s="38" t="s">
        <v>597</v>
      </c>
      <c r="B2" s="2" t="s">
        <v>427</v>
      </c>
      <c r="C2" s="39" t="s">
        <v>360</v>
      </c>
      <c r="D2" s="39" t="s">
        <v>361</v>
      </c>
      <c r="E2" s="39" t="s">
        <v>362</v>
      </c>
      <c r="F2" s="39" t="s">
        <v>362</v>
      </c>
      <c r="G2" s="39" t="s">
        <v>362</v>
      </c>
      <c r="H2" s="39" t="s">
        <v>362</v>
      </c>
      <c r="I2" s="39" t="s">
        <v>362</v>
      </c>
      <c r="J2" s="39" t="s">
        <v>362</v>
      </c>
      <c r="K2" s="39" t="s">
        <v>362</v>
      </c>
      <c r="L2" s="39" t="s">
        <v>362</v>
      </c>
      <c r="M2" s="39" t="s">
        <v>362</v>
      </c>
      <c r="N2" s="39" t="s">
        <v>362</v>
      </c>
      <c r="O2" s="39" t="s">
        <v>362</v>
      </c>
      <c r="P2" s="39" t="s">
        <v>362</v>
      </c>
      <c r="Q2" s="39" t="s">
        <v>362</v>
      </c>
      <c r="R2" s="39" t="s">
        <v>362</v>
      </c>
      <c r="S2" s="39" t="s">
        <v>362</v>
      </c>
      <c r="T2" s="39" t="s">
        <v>362</v>
      </c>
      <c r="U2" s="39" t="s">
        <v>362</v>
      </c>
      <c r="V2" s="39" t="s">
        <v>362</v>
      </c>
      <c r="W2" s="39" t="s">
        <v>362</v>
      </c>
      <c r="X2" s="39" t="s">
        <v>362</v>
      </c>
      <c r="Y2" s="39" t="s">
        <v>362</v>
      </c>
      <c r="Z2" s="39" t="s">
        <v>362</v>
      </c>
    </row>
    <row r="3" spans="1:26" x14ac:dyDescent="0.3">
      <c r="A3" s="38" t="s">
        <v>597</v>
      </c>
      <c r="B3" s="2" t="s">
        <v>424</v>
      </c>
      <c r="C3" s="39" t="s">
        <v>360</v>
      </c>
      <c r="D3" s="39" t="s">
        <v>361</v>
      </c>
      <c r="E3" s="39" t="s">
        <v>362</v>
      </c>
      <c r="F3" s="39" t="s">
        <v>362</v>
      </c>
      <c r="G3" s="39" t="s">
        <v>362</v>
      </c>
      <c r="H3" s="39" t="s">
        <v>362</v>
      </c>
      <c r="I3" s="39" t="s">
        <v>362</v>
      </c>
      <c r="J3" s="39" t="s">
        <v>362</v>
      </c>
      <c r="K3" s="39" t="s">
        <v>362</v>
      </c>
      <c r="L3" s="39" t="s">
        <v>362</v>
      </c>
      <c r="M3" s="39" t="s">
        <v>362</v>
      </c>
      <c r="N3" s="39" t="s">
        <v>362</v>
      </c>
      <c r="O3" s="39" t="s">
        <v>362</v>
      </c>
      <c r="P3" s="39" t="s">
        <v>362</v>
      </c>
      <c r="Q3" s="39" t="s">
        <v>362</v>
      </c>
      <c r="R3" s="39" t="s">
        <v>362</v>
      </c>
      <c r="S3" s="39" t="s">
        <v>362</v>
      </c>
      <c r="T3" s="39" t="s">
        <v>362</v>
      </c>
      <c r="U3" s="39" t="s">
        <v>362</v>
      </c>
      <c r="V3" s="39" t="s">
        <v>362</v>
      </c>
      <c r="W3" s="39" t="s">
        <v>362</v>
      </c>
      <c r="X3" s="39" t="s">
        <v>362</v>
      </c>
      <c r="Y3" s="39" t="s">
        <v>362</v>
      </c>
      <c r="Z3" s="39" t="s">
        <v>362</v>
      </c>
    </row>
    <row r="4" spans="1:26" x14ac:dyDescent="0.3">
      <c r="A4" s="38" t="s">
        <v>597</v>
      </c>
      <c r="B4" s="2" t="s">
        <v>425</v>
      </c>
      <c r="C4" s="39" t="s">
        <v>360</v>
      </c>
      <c r="D4" s="39" t="s">
        <v>361</v>
      </c>
      <c r="E4" s="39" t="s">
        <v>362</v>
      </c>
      <c r="F4" s="39" t="s">
        <v>362</v>
      </c>
      <c r="G4" s="39" t="s">
        <v>362</v>
      </c>
      <c r="H4" s="39" t="s">
        <v>362</v>
      </c>
      <c r="I4" s="39" t="s">
        <v>362</v>
      </c>
      <c r="J4" s="39" t="s">
        <v>362</v>
      </c>
      <c r="K4" s="39" t="s">
        <v>362</v>
      </c>
      <c r="L4" s="39" t="s">
        <v>362</v>
      </c>
      <c r="M4" s="39" t="s">
        <v>362</v>
      </c>
      <c r="N4" s="39" t="s">
        <v>362</v>
      </c>
      <c r="O4" s="39" t="s">
        <v>362</v>
      </c>
      <c r="P4" s="39" t="s">
        <v>362</v>
      </c>
      <c r="Q4" s="39" t="s">
        <v>362</v>
      </c>
      <c r="R4" s="39" t="s">
        <v>362</v>
      </c>
      <c r="S4" s="39" t="s">
        <v>362</v>
      </c>
      <c r="T4" s="39" t="s">
        <v>362</v>
      </c>
      <c r="U4" s="39" t="s">
        <v>362</v>
      </c>
      <c r="V4" s="39" t="s">
        <v>362</v>
      </c>
      <c r="W4" s="39" t="s">
        <v>362</v>
      </c>
      <c r="X4" s="39" t="s">
        <v>362</v>
      </c>
      <c r="Y4" s="39" t="s">
        <v>362</v>
      </c>
      <c r="Z4" s="39" t="s">
        <v>362</v>
      </c>
    </row>
    <row r="5" spans="1:26" x14ac:dyDescent="0.3">
      <c r="B5" s="2" t="s">
        <v>424</v>
      </c>
      <c r="C5" s="39" t="s">
        <v>360</v>
      </c>
      <c r="D5" s="39" t="s">
        <v>399</v>
      </c>
      <c r="E5" s="39" t="s">
        <v>399</v>
      </c>
      <c r="F5" s="39" t="s">
        <v>399</v>
      </c>
      <c r="G5" s="39" t="s">
        <v>399</v>
      </c>
      <c r="H5" s="39" t="s">
        <v>399</v>
      </c>
      <c r="I5" s="39" t="s">
        <v>399</v>
      </c>
      <c r="J5" s="39" t="s">
        <v>399</v>
      </c>
      <c r="K5" s="39" t="s">
        <v>399</v>
      </c>
      <c r="L5" s="39" t="s">
        <v>399</v>
      </c>
      <c r="M5" s="39" t="s">
        <v>399</v>
      </c>
      <c r="N5" s="39" t="s">
        <v>399</v>
      </c>
      <c r="O5" s="39" t="s">
        <v>399</v>
      </c>
      <c r="P5" s="39" t="s">
        <v>399</v>
      </c>
      <c r="Q5" s="39" t="s">
        <v>399</v>
      </c>
      <c r="R5" s="39" t="s">
        <v>399</v>
      </c>
      <c r="S5" s="39" t="s">
        <v>361</v>
      </c>
      <c r="T5" s="39" t="s">
        <v>362</v>
      </c>
      <c r="U5" s="39" t="s">
        <v>362</v>
      </c>
      <c r="V5" s="39" t="s">
        <v>362</v>
      </c>
      <c r="W5" s="39" t="s">
        <v>362</v>
      </c>
      <c r="X5" s="39" t="s">
        <v>362</v>
      </c>
      <c r="Y5" s="39" t="s">
        <v>362</v>
      </c>
      <c r="Z5" s="39" t="s">
        <v>362</v>
      </c>
    </row>
    <row r="6" spans="1:26" x14ac:dyDescent="0.3">
      <c r="A6" s="2" t="s">
        <v>598</v>
      </c>
      <c r="B6" s="6" t="s">
        <v>324</v>
      </c>
      <c r="C6" s="39" t="s">
        <v>404</v>
      </c>
      <c r="D6" s="39" t="s">
        <v>399</v>
      </c>
      <c r="E6" s="39" t="s">
        <v>399</v>
      </c>
      <c r="F6" s="39" t="s">
        <v>399</v>
      </c>
      <c r="G6" s="39" t="s">
        <v>399</v>
      </c>
      <c r="H6" s="39" t="s">
        <v>399</v>
      </c>
      <c r="I6" s="39" t="s">
        <v>399</v>
      </c>
      <c r="J6" s="39" t="s">
        <v>399</v>
      </c>
      <c r="K6" s="39" t="s">
        <v>399</v>
      </c>
      <c r="L6" s="39" t="s">
        <v>399</v>
      </c>
      <c r="M6" s="39" t="s">
        <v>399</v>
      </c>
      <c r="N6" s="39" t="s">
        <v>399</v>
      </c>
      <c r="O6" s="39" t="s">
        <v>399</v>
      </c>
      <c r="P6" s="39" t="s">
        <v>399</v>
      </c>
      <c r="Q6" s="39" t="s">
        <v>399</v>
      </c>
      <c r="R6" s="39" t="s">
        <v>399</v>
      </c>
      <c r="S6" s="39" t="s">
        <v>361</v>
      </c>
      <c r="T6" s="39" t="s">
        <v>362</v>
      </c>
      <c r="U6" s="39" t="s">
        <v>362</v>
      </c>
      <c r="V6" s="39" t="s">
        <v>362</v>
      </c>
      <c r="W6" s="39" t="s">
        <v>362</v>
      </c>
      <c r="X6" s="39" t="s">
        <v>362</v>
      </c>
      <c r="Y6" s="39" t="s">
        <v>362</v>
      </c>
      <c r="Z6" s="39" t="s">
        <v>362</v>
      </c>
    </row>
    <row r="7" spans="1:26" x14ac:dyDescent="0.3">
      <c r="A7" s="2" t="s">
        <v>598</v>
      </c>
      <c r="B7" s="6" t="s">
        <v>424</v>
      </c>
      <c r="C7" s="39" t="s">
        <v>360</v>
      </c>
      <c r="D7" s="39" t="s">
        <v>399</v>
      </c>
      <c r="E7" s="39" t="s">
        <v>399</v>
      </c>
      <c r="F7" s="39" t="s">
        <v>399</v>
      </c>
      <c r="G7" s="39" t="s">
        <v>399</v>
      </c>
      <c r="H7" s="39" t="s">
        <v>399</v>
      </c>
      <c r="I7" s="39" t="s">
        <v>399</v>
      </c>
      <c r="J7" s="39" t="s">
        <v>399</v>
      </c>
      <c r="K7" s="39" t="s">
        <v>399</v>
      </c>
      <c r="L7" s="39" t="s">
        <v>399</v>
      </c>
      <c r="M7" s="39" t="s">
        <v>399</v>
      </c>
      <c r="N7" s="39" t="s">
        <v>399</v>
      </c>
      <c r="O7" s="39" t="s">
        <v>399</v>
      </c>
      <c r="P7" s="39" t="s">
        <v>399</v>
      </c>
      <c r="Q7" s="39" t="s">
        <v>399</v>
      </c>
      <c r="R7" s="39" t="s">
        <v>399</v>
      </c>
      <c r="S7" s="39" t="s">
        <v>361</v>
      </c>
      <c r="T7" s="39" t="s">
        <v>362</v>
      </c>
      <c r="U7" s="39" t="s">
        <v>362</v>
      </c>
      <c r="V7" s="39" t="s">
        <v>362</v>
      </c>
      <c r="W7" s="39" t="s">
        <v>362</v>
      </c>
      <c r="X7" s="39" t="s">
        <v>362</v>
      </c>
      <c r="Y7" s="39" t="s">
        <v>362</v>
      </c>
      <c r="Z7" s="39" t="s">
        <v>362</v>
      </c>
    </row>
    <row r="8" spans="1:26" x14ac:dyDescent="0.3">
      <c r="B8" s="2" t="s">
        <v>425</v>
      </c>
      <c r="C8" s="39" t="s">
        <v>360</v>
      </c>
      <c r="D8" s="39" t="s">
        <v>399</v>
      </c>
      <c r="E8" s="39" t="s">
        <v>399</v>
      </c>
      <c r="F8" s="39" t="s">
        <v>399</v>
      </c>
      <c r="G8" s="39" t="s">
        <v>399</v>
      </c>
      <c r="H8" s="39" t="s">
        <v>399</v>
      </c>
      <c r="I8" s="39" t="s">
        <v>399</v>
      </c>
      <c r="J8" s="39" t="s">
        <v>399</v>
      </c>
      <c r="K8" s="39" t="s">
        <v>399</v>
      </c>
      <c r="L8" s="39" t="s">
        <v>399</v>
      </c>
      <c r="M8" s="39" t="s">
        <v>399</v>
      </c>
      <c r="N8" s="39" t="s">
        <v>399</v>
      </c>
      <c r="O8" s="39" t="s">
        <v>399</v>
      </c>
      <c r="P8" s="39" t="s">
        <v>399</v>
      </c>
      <c r="Q8" s="39" t="s">
        <v>399</v>
      </c>
      <c r="R8" s="39" t="s">
        <v>399</v>
      </c>
      <c r="S8" s="39" t="s">
        <v>361</v>
      </c>
      <c r="T8" s="39" t="s">
        <v>362</v>
      </c>
      <c r="U8" s="39" t="s">
        <v>362</v>
      </c>
      <c r="V8" s="39" t="s">
        <v>362</v>
      </c>
      <c r="W8" s="39" t="s">
        <v>362</v>
      </c>
      <c r="X8" s="39" t="s">
        <v>362</v>
      </c>
      <c r="Y8" s="39" t="s">
        <v>362</v>
      </c>
      <c r="Z8" s="39" t="s">
        <v>362</v>
      </c>
    </row>
  </sheetData>
  <pageMargins bottom="0.75" footer="0.3" header="0.3" left="0.7" right="0.7" top="0.75"/>
</worksheet>
</file>

<file path=xl/worksheets/sheet1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1FAD2-4205-48EC-BEBB-2EC3FD135A4D}">
  <dimension ref="A1:W7"/>
  <sheetViews>
    <sheetView workbookViewId="0">
      <selection activeCell="D3" sqref="D3"/>
    </sheetView>
  </sheetViews>
  <sheetFormatPr defaultRowHeight="14.4" x14ac:dyDescent="0.3"/>
  <cols>
    <col min="1" max="1" bestFit="true" customWidth="true" width="9.21875" collapsed="true"/>
    <col min="2" max="2" bestFit="true" customWidth="true" width="20.5546875" collapsed="true"/>
    <col min="3" max="3" width="8.88671875" collapsed="true"/>
    <col min="4" max="4" bestFit="true" customWidth="true" width="16.88671875" collapsed="true"/>
    <col min="5" max="5" bestFit="true" customWidth="true" width="14.21875" collapsed="true"/>
    <col min="6" max="7" width="8.88671875" collapsed="true"/>
    <col min="8" max="8" bestFit="true" customWidth="true" width="9.33203125" collapsed="true"/>
    <col min="9" max="9" customWidth="true" width="11.88671875" collapsed="true"/>
    <col min="10" max="10" width="8.88671875" collapsed="true"/>
    <col min="11" max="11" customWidth="true" width="11.5546875" collapsed="true"/>
    <col min="12" max="12" bestFit="true" customWidth="true" width="17.77734375" collapsed="true"/>
    <col min="13" max="13" bestFit="true" customWidth="true" width="16.44140625" collapsed="true"/>
    <col min="14" max="14" bestFit="true" customWidth="true" width="21.109375" collapsed="true"/>
    <col min="15" max="15" bestFit="true" customWidth="true" width="26.5546875" collapsed="true"/>
    <col min="16" max="16" bestFit="true" customWidth="true" width="24.21875" collapsed="true"/>
    <col min="17" max="20" customWidth="true" width="24.21875" collapsed="true"/>
    <col min="21" max="22" bestFit="true" customWidth="true" width="21.77734375" collapsed="true"/>
    <col min="23" max="23" bestFit="true" customWidth="true" width="21.33203125" collapsed="true"/>
    <col min="24" max="16384" width="8.88671875" collapsed="true"/>
  </cols>
  <sheetData>
    <row customFormat="1" customHeight="1" ht="14.4" r="1" s="69" spans="1:22" x14ac:dyDescent="0.3">
      <c r="A1" s="158" t="s">
        <v>2</v>
      </c>
      <c r="B1" s="158" t="s">
        <v>1</v>
      </c>
      <c r="C1" s="158" t="s">
        <v>5</v>
      </c>
      <c r="D1" s="158" t="s">
        <v>245</v>
      </c>
      <c r="E1" s="158" t="s">
        <v>88</v>
      </c>
      <c r="F1" s="158" t="s">
        <v>12</v>
      </c>
      <c r="G1" s="158" t="s">
        <v>11</v>
      </c>
      <c r="H1" s="158" t="s">
        <v>246</v>
      </c>
      <c r="I1" s="158" t="s">
        <v>247</v>
      </c>
      <c r="J1" s="158" t="s">
        <v>120</v>
      </c>
      <c r="K1" s="159" t="s">
        <v>248</v>
      </c>
      <c r="L1" s="159" t="s">
        <v>249</v>
      </c>
      <c r="M1" s="159" t="s">
        <v>250</v>
      </c>
      <c r="N1" s="159" t="s">
        <v>251</v>
      </c>
      <c r="O1" s="159" t="s">
        <v>558</v>
      </c>
      <c r="P1" s="159" t="s">
        <v>559</v>
      </c>
      <c r="Q1" s="159" t="s">
        <v>560</v>
      </c>
      <c r="R1" s="159" t="s">
        <v>561</v>
      </c>
      <c r="S1" s="159" t="s">
        <v>570</v>
      </c>
      <c r="T1" s="159" t="s">
        <v>571</v>
      </c>
      <c r="U1" s="159" t="s">
        <v>562</v>
      </c>
      <c r="V1" s="159" t="s">
        <v>563</v>
      </c>
    </row>
    <row customFormat="1" r="2" s="69" spans="1:22" x14ac:dyDescent="0.3">
      <c r="A2" s="149" t="s">
        <v>284</v>
      </c>
      <c r="B2" s="149" t="s">
        <v>290</v>
      </c>
      <c r="C2" s="149" t="s">
        <v>19</v>
      </c>
      <c r="D2" s="150" t="str">
        <f>'TC15-Customer Order No'!A2</f>
        <v>cCB102-2311001</v>
      </c>
      <c r="E2" s="149" t="s">
        <v>69</v>
      </c>
      <c r="F2" s="151">
        <v>10</v>
      </c>
      <c r="G2" s="151">
        <v>10</v>
      </c>
      <c r="H2" s="151">
        <v>1620</v>
      </c>
      <c r="I2" s="160">
        <v>2.0499999999999998</v>
      </c>
      <c r="J2" s="149" t="s">
        <v>145</v>
      </c>
      <c r="K2" s="149" t="s">
        <v>375</v>
      </c>
      <c r="L2" s="151">
        <v>1620</v>
      </c>
      <c r="M2" s="151">
        <v>0</v>
      </c>
      <c r="N2" s="151">
        <v>1620</v>
      </c>
      <c r="O2" s="151">
        <v>1620</v>
      </c>
      <c r="P2" s="151" t="s">
        <v>259</v>
      </c>
      <c r="Q2" s="151">
        <v>0</v>
      </c>
      <c r="R2" s="151" t="s">
        <v>259</v>
      </c>
      <c r="S2" s="151">
        <v>0</v>
      </c>
      <c r="T2" s="151" t="s">
        <v>259</v>
      </c>
      <c r="U2" s="151">
        <v>0</v>
      </c>
      <c r="V2" s="151">
        <v>0</v>
      </c>
    </row>
    <row r="3" spans="1:22" x14ac:dyDescent="0.3">
      <c r="A3" s="149" t="s">
        <v>285</v>
      </c>
      <c r="B3" s="149" t="s">
        <v>291</v>
      </c>
      <c r="C3" s="149" t="s">
        <v>438</v>
      </c>
      <c r="D3" s="150" t="str">
        <f>'TC15-Customer Order No'!A2</f>
        <v>cCB102-2311001</v>
      </c>
      <c r="E3" s="149" t="s">
        <v>69</v>
      </c>
      <c r="F3" s="151">
        <v>10</v>
      </c>
      <c r="G3" s="151">
        <v>10</v>
      </c>
      <c r="H3" s="151">
        <v>1620</v>
      </c>
      <c r="I3" s="160">
        <v>2.0499999999999998</v>
      </c>
      <c r="J3" s="149" t="s">
        <v>145</v>
      </c>
      <c r="K3" s="149" t="s">
        <v>375</v>
      </c>
      <c r="L3" s="151">
        <v>1620</v>
      </c>
      <c r="M3" s="151">
        <v>0</v>
      </c>
      <c r="N3" s="151">
        <v>1620</v>
      </c>
      <c r="O3" s="151">
        <v>1620</v>
      </c>
      <c r="P3" s="151" t="s">
        <v>259</v>
      </c>
      <c r="Q3" s="151">
        <v>0</v>
      </c>
      <c r="R3" s="151" t="s">
        <v>259</v>
      </c>
      <c r="S3" s="151">
        <v>0</v>
      </c>
      <c r="T3" s="151" t="s">
        <v>259</v>
      </c>
      <c r="U3" s="151">
        <v>0</v>
      </c>
      <c r="V3" s="151">
        <v>0</v>
      </c>
    </row>
    <row r="4" spans="1:22" x14ac:dyDescent="0.3">
      <c r="A4" s="149" t="s">
        <v>286</v>
      </c>
      <c r="B4" s="149" t="s">
        <v>292</v>
      </c>
      <c r="C4" s="149" t="s">
        <v>23</v>
      </c>
      <c r="D4" s="150" t="str">
        <f>'TC15-Customer Order No'!A2</f>
        <v>cCB102-2311001</v>
      </c>
      <c r="E4" s="149" t="s">
        <v>69</v>
      </c>
      <c r="F4" s="151">
        <v>5</v>
      </c>
      <c r="G4" s="151">
        <v>10</v>
      </c>
      <c r="H4" s="151">
        <v>620</v>
      </c>
      <c r="I4" s="160">
        <v>2.0499999999999998</v>
      </c>
      <c r="J4" s="149" t="s">
        <v>145</v>
      </c>
      <c r="K4" s="149" t="s">
        <v>258</v>
      </c>
      <c r="L4" s="151">
        <v>0</v>
      </c>
      <c r="M4" s="151">
        <v>0</v>
      </c>
      <c r="N4" s="151">
        <v>0</v>
      </c>
      <c r="O4" s="151">
        <v>620</v>
      </c>
      <c r="P4" s="151" t="s">
        <v>259</v>
      </c>
      <c r="Q4" s="151">
        <v>0</v>
      </c>
      <c r="R4" s="151" t="s">
        <v>259</v>
      </c>
      <c r="S4" s="151">
        <v>0</v>
      </c>
      <c r="T4" s="151" t="s">
        <v>259</v>
      </c>
      <c r="U4" s="151">
        <v>0</v>
      </c>
      <c r="V4" s="151">
        <v>0</v>
      </c>
    </row>
    <row r="5" spans="1:22" x14ac:dyDescent="0.3">
      <c r="A5" s="149" t="s">
        <v>287</v>
      </c>
      <c r="B5" s="149" t="s">
        <v>293</v>
      </c>
      <c r="C5" s="149" t="s">
        <v>25</v>
      </c>
      <c r="D5" s="150" t="str">
        <f>'TC15-Customer Order No'!A2</f>
        <v>cCB102-2311001</v>
      </c>
      <c r="E5" s="149" t="s">
        <v>69</v>
      </c>
      <c r="F5" s="151">
        <v>5</v>
      </c>
      <c r="G5" s="151">
        <v>10</v>
      </c>
      <c r="H5" s="151">
        <v>620</v>
      </c>
      <c r="I5" s="160">
        <v>2.0499999999999998</v>
      </c>
      <c r="J5" s="149" t="s">
        <v>145</v>
      </c>
      <c r="K5" s="149" t="s">
        <v>258</v>
      </c>
      <c r="L5" s="151">
        <v>0</v>
      </c>
      <c r="M5" s="151">
        <v>0</v>
      </c>
      <c r="N5" s="151">
        <v>0</v>
      </c>
      <c r="O5" s="151">
        <v>620</v>
      </c>
      <c r="P5" s="151" t="s">
        <v>259</v>
      </c>
      <c r="Q5" s="151">
        <v>0</v>
      </c>
      <c r="R5" s="151" t="s">
        <v>259</v>
      </c>
      <c r="S5" s="151">
        <v>0</v>
      </c>
      <c r="T5" s="151" t="s">
        <v>259</v>
      </c>
      <c r="U5" s="151">
        <v>0</v>
      </c>
      <c r="V5" s="151">
        <v>0</v>
      </c>
    </row>
    <row r="6" spans="1:22" x14ac:dyDescent="0.3">
      <c r="A6" s="149" t="s">
        <v>288</v>
      </c>
      <c r="B6" s="149" t="s">
        <v>294</v>
      </c>
      <c r="C6" s="149" t="s">
        <v>27</v>
      </c>
      <c r="D6" s="150" t="str">
        <f>'TC15-Customer Order No'!A2</f>
        <v>cCB102-2311001</v>
      </c>
      <c r="E6" s="149" t="s">
        <v>69</v>
      </c>
      <c r="F6" s="151">
        <v>5</v>
      </c>
      <c r="G6" s="151">
        <v>10</v>
      </c>
      <c r="H6" s="151">
        <v>800</v>
      </c>
      <c r="I6" s="160">
        <v>2.0499999999999998</v>
      </c>
      <c r="J6" s="149" t="s">
        <v>145</v>
      </c>
      <c r="K6" s="149" t="s">
        <v>377</v>
      </c>
      <c r="L6" s="151">
        <v>600</v>
      </c>
      <c r="M6" s="151">
        <v>0</v>
      </c>
      <c r="N6" s="151">
        <v>600</v>
      </c>
      <c r="O6" s="151">
        <v>600</v>
      </c>
      <c r="P6" s="151" t="s">
        <v>259</v>
      </c>
      <c r="Q6" s="151">
        <v>0</v>
      </c>
      <c r="R6" s="151" t="s">
        <v>259</v>
      </c>
      <c r="S6" s="151">
        <v>200</v>
      </c>
      <c r="T6" s="151" t="s">
        <v>259</v>
      </c>
      <c r="U6" s="151">
        <v>200</v>
      </c>
      <c r="V6" s="151">
        <v>200</v>
      </c>
    </row>
    <row r="7" spans="1:22" x14ac:dyDescent="0.3">
      <c r="A7" s="149" t="s">
        <v>289</v>
      </c>
      <c r="B7" s="149" t="s">
        <v>295</v>
      </c>
      <c r="C7" s="149" t="s">
        <v>34</v>
      </c>
      <c r="D7" s="150" t="str">
        <f>'TC15-Customer Order No'!A2</f>
        <v>cCB102-2311001</v>
      </c>
      <c r="E7" s="149" t="s">
        <v>69</v>
      </c>
      <c r="F7" s="151">
        <v>5</v>
      </c>
      <c r="G7" s="151">
        <v>10</v>
      </c>
      <c r="H7" s="151">
        <v>820</v>
      </c>
      <c r="I7" s="160">
        <v>2.0499999999999998</v>
      </c>
      <c r="J7" s="149" t="s">
        <v>145</v>
      </c>
      <c r="K7" s="149" t="s">
        <v>258</v>
      </c>
      <c r="L7" s="151">
        <v>0</v>
      </c>
      <c r="M7" s="151">
        <v>0</v>
      </c>
      <c r="N7" s="151">
        <v>0</v>
      </c>
      <c r="O7" s="151">
        <v>620</v>
      </c>
      <c r="P7" s="151" t="s">
        <v>259</v>
      </c>
      <c r="Q7" s="151">
        <v>200</v>
      </c>
      <c r="R7" s="151" t="s">
        <v>259</v>
      </c>
      <c r="S7" s="151">
        <v>0</v>
      </c>
      <c r="T7" s="151" t="s">
        <v>259</v>
      </c>
      <c r="U7" s="151">
        <v>0</v>
      </c>
      <c r="V7" s="151">
        <v>0</v>
      </c>
    </row>
  </sheetData>
  <pageMargins bottom="0.75" footer="0.3" header="0.3" left="0.7" right="0.7" top="0.75"/>
</worksheet>
</file>

<file path=xl/worksheets/sheet1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162C-CAB9-4923-A33C-FD4BE24CC12C}">
  <sheetPr codeName="Sheet152"/>
  <dimension ref="A1:C5"/>
  <sheetViews>
    <sheetView workbookViewId="0">
      <selection activeCell="M33" sqref="M33"/>
    </sheetView>
  </sheetViews>
  <sheetFormatPr defaultRowHeight="14.4" x14ac:dyDescent="0.3"/>
  <cols>
    <col min="1" max="2" customWidth="true" width="25.77734375" collapsed="true"/>
  </cols>
  <sheetData>
    <row r="1" spans="1:2" x14ac:dyDescent="0.3">
      <c r="A1" t="s">
        <v>342</v>
      </c>
      <c r="B1" t="s">
        <v>343</v>
      </c>
    </row>
    <row r="2" spans="1:2" x14ac:dyDescent="0.3">
      <c r="A2" t="str">
        <f ca="1">'TC174-DC2 Outbound Details'!E2</f>
        <v>DC2-HS2-4-2311001</v>
      </c>
      <c r="B2" t="str">
        <f>'TC174-DC2 Outbound Details'!O2</f>
        <v>CAJU9500009</v>
      </c>
    </row>
    <row r="3" spans="1:2" x14ac:dyDescent="0.3">
      <c r="A3" t="str">
        <f ca="1">'TC174-DC2 Outbound Details'!E3</f>
        <v>DC2-HS2-4-2311001</v>
      </c>
      <c r="B3" t="str">
        <f>'TC174-DC2 Outbound Details'!O3</f>
        <v>ONEU1162511</v>
      </c>
    </row>
    <row r="4" spans="1:2" x14ac:dyDescent="0.3">
      <c r="A4" t="str">
        <f ca="1">'TC174-DC2 Outbound Details'!E4</f>
        <v>DC2-HS2-4-2311001</v>
      </c>
      <c r="B4" t="str">
        <f>'TC174-DC2 Outbound Details'!O4</f>
        <v>CNTW-SUP-C-230704001</v>
      </c>
    </row>
    <row r="5" spans="1:2" x14ac:dyDescent="0.3">
      <c r="B5" t="str">
        <f>'TC174-DC2 Outbound Details'!O5</f>
        <v>ONEU1162511</v>
      </c>
    </row>
  </sheetData>
  <pageMargins bottom="0.75" footer="0.3" header="0.3" left="0.7" right="0.7" top="0.75"/>
</worksheet>
</file>

<file path=xl/worksheets/sheet1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sheetPr codeName="Sheet133"/>
  <dimension ref="A1:C3"/>
  <sheetViews>
    <sheetView workbookViewId="0">
      <selection activeCell="L33" sqref="L33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341</v>
      </c>
      <c r="B1" t="s">
        <v>363</v>
      </c>
    </row>
    <row r="2" spans="1:2" x14ac:dyDescent="0.3">
      <c r="A2" t="str">
        <f>'TC174-OutboundNo'!B2</f>
        <v>o-SG-TTAP-DC-231102001</v>
      </c>
      <c r="B2" t="s">
        <v>504</v>
      </c>
    </row>
    <row r="3" spans="1:2" x14ac:dyDescent="0.3">
      <c r="A3" t="str">
        <f>'TC174-OutboundNo'!B3</f>
        <v>o-SG-TTAP-DC-231102002</v>
      </c>
      <c r="B3" t="s">
        <v>505</v>
      </c>
    </row>
  </sheetData>
  <pageMargins bottom="0.75" footer="0.3" header="0.3" left="0.7" right="0.7" top="0.75"/>
</worksheet>
</file>

<file path=xl/worksheets/sheet1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sheetPr codeName="Sheet134"/>
  <dimension ref="A1:AA8"/>
  <sheetViews>
    <sheetView workbookViewId="0">
      <selection activeCell="B16" sqref="B16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38" t="s">
        <v>342</v>
      </c>
      <c r="B1" s="2" t="s">
        <v>343</v>
      </c>
      <c r="C1" s="39" t="s">
        <v>344</v>
      </c>
      <c r="D1" s="39" t="s">
        <v>345</v>
      </c>
      <c r="E1" s="39" t="s">
        <v>346</v>
      </c>
      <c r="F1" s="39" t="s">
        <v>347</v>
      </c>
      <c r="G1" s="39" t="s">
        <v>348</v>
      </c>
      <c r="H1" s="39" t="s">
        <v>349</v>
      </c>
      <c r="I1" s="39" t="s">
        <v>350</v>
      </c>
      <c r="J1" s="39" t="s">
        <v>351</v>
      </c>
      <c r="K1" s="40" t="s">
        <v>352</v>
      </c>
      <c r="L1" s="39" t="s">
        <v>353</v>
      </c>
      <c r="M1" s="39" t="s">
        <v>354</v>
      </c>
      <c r="N1" s="39" t="s">
        <v>355</v>
      </c>
      <c r="O1" s="40" t="s">
        <v>418</v>
      </c>
      <c r="P1" s="40" t="s">
        <v>419</v>
      </c>
      <c r="Q1" s="2" t="s">
        <v>420</v>
      </c>
      <c r="R1" s="2" t="s">
        <v>421</v>
      </c>
      <c r="S1" s="39" t="s">
        <v>356</v>
      </c>
      <c r="T1" s="39" t="s">
        <v>357</v>
      </c>
      <c r="U1" s="39" t="s">
        <v>358</v>
      </c>
      <c r="V1" s="39" t="s">
        <v>359</v>
      </c>
      <c r="W1" s="39" t="s">
        <v>356</v>
      </c>
      <c r="X1" s="39" t="s">
        <v>357</v>
      </c>
      <c r="Y1" s="39" t="s">
        <v>358</v>
      </c>
      <c r="Z1" s="39" t="s">
        <v>359</v>
      </c>
    </row>
    <row r="2" spans="1:26" x14ac:dyDescent="0.3">
      <c r="A2" s="38" t="str">
        <f ca="1">'TC174-DC2 Outbound Details'!E2</f>
        <v>DC2-HS2-4-2311001</v>
      </c>
      <c r="B2" s="2" t="str">
        <f>'TC174-DC2 Outbound Details'!O2</f>
        <v>CAJU9500009</v>
      </c>
      <c r="C2" s="39" t="s">
        <v>360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399</v>
      </c>
      <c r="J2" s="39" t="s">
        <v>399</v>
      </c>
      <c r="K2" s="39" t="s">
        <v>399</v>
      </c>
      <c r="L2" s="39" t="s">
        <v>399</v>
      </c>
      <c r="M2" s="39" t="s">
        <v>399</v>
      </c>
      <c r="N2" s="39" t="s">
        <v>399</v>
      </c>
      <c r="O2" s="39" t="s">
        <v>399</v>
      </c>
      <c r="P2" s="39" t="s">
        <v>399</v>
      </c>
      <c r="Q2" s="39" t="s">
        <v>399</v>
      </c>
      <c r="R2" s="39" t="s">
        <v>399</v>
      </c>
      <c r="S2" s="39" t="s">
        <v>361</v>
      </c>
      <c r="T2" s="39" t="s">
        <v>362</v>
      </c>
      <c r="U2" s="39" t="s">
        <v>362</v>
      </c>
      <c r="V2" s="39" t="s">
        <v>362</v>
      </c>
      <c r="W2" s="39" t="s">
        <v>362</v>
      </c>
      <c r="X2" s="39" t="s">
        <v>362</v>
      </c>
      <c r="Y2" s="39" t="s">
        <v>362</v>
      </c>
      <c r="Z2" s="39" t="s">
        <v>362</v>
      </c>
    </row>
    <row r="3" spans="1:26" x14ac:dyDescent="0.3">
      <c r="A3" s="38" t="str">
        <f ca="1">'TC174-DC2 Outbound Details'!E3</f>
        <v>DC2-HS2-4-2311001</v>
      </c>
      <c r="B3" s="2" t="str">
        <f>'TC174-DC2 Outbound Details'!O3</f>
        <v>ONEU1162511</v>
      </c>
      <c r="C3" s="39" t="s">
        <v>360</v>
      </c>
      <c r="D3" s="39" t="s">
        <v>399</v>
      </c>
      <c r="E3" s="39" t="s">
        <v>399</v>
      </c>
      <c r="F3" s="39" t="s">
        <v>399</v>
      </c>
      <c r="G3" s="39" t="s">
        <v>399</v>
      </c>
      <c r="H3" s="39" t="s">
        <v>399</v>
      </c>
      <c r="I3" s="39" t="s">
        <v>399</v>
      </c>
      <c r="J3" s="39" t="s">
        <v>399</v>
      </c>
      <c r="K3" s="39" t="s">
        <v>399</v>
      </c>
      <c r="L3" s="39" t="s">
        <v>399</v>
      </c>
      <c r="M3" s="39" t="s">
        <v>399</v>
      </c>
      <c r="N3" s="39" t="s">
        <v>399</v>
      </c>
      <c r="O3" s="39" t="s">
        <v>399</v>
      </c>
      <c r="P3" s="39" t="s">
        <v>399</v>
      </c>
      <c r="Q3" s="39" t="s">
        <v>399</v>
      </c>
      <c r="R3" s="39" t="s">
        <v>399</v>
      </c>
      <c r="S3" s="39" t="s">
        <v>361</v>
      </c>
      <c r="T3" s="39" t="s">
        <v>362</v>
      </c>
      <c r="U3" s="39" t="s">
        <v>362</v>
      </c>
      <c r="V3" s="39" t="s">
        <v>362</v>
      </c>
      <c r="W3" s="39" t="s">
        <v>362</v>
      </c>
      <c r="X3" s="39" t="s">
        <v>362</v>
      </c>
      <c r="Y3" s="39" t="s">
        <v>362</v>
      </c>
      <c r="Z3" s="39" t="s">
        <v>362</v>
      </c>
    </row>
    <row r="4" spans="1:26" x14ac:dyDescent="0.3">
      <c r="A4" s="38" t="str">
        <f ca="1">'TC174-DC2 Outbound Details'!E4</f>
        <v>DC2-HS2-4-2311001</v>
      </c>
      <c r="B4" s="2" t="str">
        <f>'TC174-DC2 Outbound Details'!O4</f>
        <v>CNTW-SUP-C-230704001</v>
      </c>
      <c r="C4" s="39" t="s">
        <v>360</v>
      </c>
      <c r="D4" s="39" t="s">
        <v>399</v>
      </c>
      <c r="E4" s="39" t="s">
        <v>399</v>
      </c>
      <c r="F4" s="39" t="s">
        <v>399</v>
      </c>
      <c r="G4" s="39" t="s">
        <v>399</v>
      </c>
      <c r="H4" s="39" t="s">
        <v>399</v>
      </c>
      <c r="I4" s="39" t="s">
        <v>399</v>
      </c>
      <c r="J4" s="39" t="s">
        <v>399</v>
      </c>
      <c r="K4" s="39" t="s">
        <v>399</v>
      </c>
      <c r="L4" s="39" t="s">
        <v>399</v>
      </c>
      <c r="M4" s="39" t="s">
        <v>399</v>
      </c>
      <c r="N4" s="39" t="s">
        <v>399</v>
      </c>
      <c r="O4" s="39" t="s">
        <v>399</v>
      </c>
      <c r="P4" s="39" t="s">
        <v>399</v>
      </c>
      <c r="Q4" s="39" t="s">
        <v>399</v>
      </c>
      <c r="R4" s="39" t="s">
        <v>399</v>
      </c>
      <c r="S4" s="39" t="s">
        <v>361</v>
      </c>
      <c r="T4" s="39" t="s">
        <v>362</v>
      </c>
      <c r="U4" s="39" t="s">
        <v>362</v>
      </c>
      <c r="V4" s="39" t="s">
        <v>362</v>
      </c>
      <c r="W4" s="39" t="s">
        <v>362</v>
      </c>
      <c r="X4" s="39" t="s">
        <v>362</v>
      </c>
      <c r="Y4" s="39" t="s">
        <v>362</v>
      </c>
      <c r="Z4" s="39" t="s">
        <v>362</v>
      </c>
    </row>
    <row r="5" spans="1:26" x14ac:dyDescent="0.3">
      <c r="B5" s="2" t="str">
        <f>'TC142-Sup2 Outbound Details'!M4</f>
        <v>ONEU1162511</v>
      </c>
      <c r="C5" s="39" t="s">
        <v>360</v>
      </c>
      <c r="D5" s="39" t="s">
        <v>399</v>
      </c>
      <c r="E5" s="39" t="s">
        <v>399</v>
      </c>
      <c r="F5" s="39" t="s">
        <v>399</v>
      </c>
      <c r="G5" s="39" t="s">
        <v>399</v>
      </c>
      <c r="H5" s="39" t="s">
        <v>399</v>
      </c>
      <c r="I5" s="39" t="s">
        <v>399</v>
      </c>
      <c r="J5" s="39" t="s">
        <v>399</v>
      </c>
      <c r="K5" s="39" t="s">
        <v>399</v>
      </c>
      <c r="L5" s="39" t="s">
        <v>399</v>
      </c>
      <c r="M5" s="39" t="s">
        <v>399</v>
      </c>
      <c r="N5" s="39" t="s">
        <v>399</v>
      </c>
      <c r="O5" s="39" t="s">
        <v>399</v>
      </c>
      <c r="P5" s="39" t="s">
        <v>399</v>
      </c>
      <c r="Q5" s="39" t="s">
        <v>399</v>
      </c>
      <c r="R5" s="39" t="s">
        <v>399</v>
      </c>
      <c r="S5" s="39" t="s">
        <v>361</v>
      </c>
      <c r="T5" s="39" t="s">
        <v>362</v>
      </c>
      <c r="U5" s="39" t="s">
        <v>362</v>
      </c>
      <c r="V5" s="39" t="s">
        <v>362</v>
      </c>
      <c r="W5" s="39" t="s">
        <v>362</v>
      </c>
      <c r="X5" s="39" t="s">
        <v>362</v>
      </c>
      <c r="Y5" s="39" t="s">
        <v>362</v>
      </c>
      <c r="Z5" s="39" t="s">
        <v>362</v>
      </c>
    </row>
    <row r="6" spans="1:26" x14ac:dyDescent="0.3">
      <c r="A6" s="2" t="str">
        <f ca="1">'TC142-Sup2 Outbound Details'!E2</f>
        <v>SP2-HS2-4-2311001</v>
      </c>
      <c r="B6" s="6" t="str">
        <f>'TC142-Sup2 Outbound Details'!M2</f>
        <v>CAIU9500009</v>
      </c>
      <c r="C6" s="39" t="s">
        <v>404</v>
      </c>
      <c r="D6" s="39" t="s">
        <v>399</v>
      </c>
      <c r="E6" s="39" t="s">
        <v>399</v>
      </c>
      <c r="F6" s="39" t="s">
        <v>399</v>
      </c>
      <c r="G6" s="39" t="s">
        <v>399</v>
      </c>
      <c r="H6" s="39" t="s">
        <v>399</v>
      </c>
      <c r="I6" s="39" t="s">
        <v>399</v>
      </c>
      <c r="J6" s="39" t="s">
        <v>399</v>
      </c>
      <c r="K6" s="39" t="s">
        <v>399</v>
      </c>
      <c r="L6" s="39" t="s">
        <v>399</v>
      </c>
      <c r="M6" s="39" t="s">
        <v>399</v>
      </c>
      <c r="N6" s="39" t="s">
        <v>399</v>
      </c>
      <c r="O6" s="39" t="s">
        <v>399</v>
      </c>
      <c r="P6" s="39" t="s">
        <v>399</v>
      </c>
      <c r="Q6" s="39" t="s">
        <v>399</v>
      </c>
      <c r="R6" s="39" t="s">
        <v>399</v>
      </c>
      <c r="S6" s="39" t="s">
        <v>361</v>
      </c>
      <c r="T6" s="39" t="s">
        <v>362</v>
      </c>
      <c r="U6" s="39" t="s">
        <v>362</v>
      </c>
      <c r="V6" s="39" t="s">
        <v>362</v>
      </c>
      <c r="W6" s="39" t="s">
        <v>362</v>
      </c>
      <c r="X6" s="39" t="s">
        <v>362</v>
      </c>
      <c r="Y6" s="39" t="s">
        <v>362</v>
      </c>
      <c r="Z6" s="39" t="s">
        <v>362</v>
      </c>
    </row>
    <row r="7" spans="1:26" x14ac:dyDescent="0.3">
      <c r="A7" s="2" t="str">
        <f ca="1">'TC142-Sup2 Outbound Details'!E3</f>
        <v>SP2-HS2-4-2311001</v>
      </c>
      <c r="B7" s="6" t="str">
        <f>'TC142-Sup2 Outbound Details'!M3</f>
        <v>ONEU1162511</v>
      </c>
      <c r="C7" s="39" t="s">
        <v>360</v>
      </c>
      <c r="D7" s="39" t="s">
        <v>399</v>
      </c>
      <c r="E7" s="39" t="s">
        <v>399</v>
      </c>
      <c r="F7" s="39" t="s">
        <v>399</v>
      </c>
      <c r="G7" s="39" t="s">
        <v>399</v>
      </c>
      <c r="H7" s="39" t="s">
        <v>399</v>
      </c>
      <c r="I7" s="39" t="s">
        <v>399</v>
      </c>
      <c r="J7" s="39" t="s">
        <v>399</v>
      </c>
      <c r="K7" s="39" t="s">
        <v>399</v>
      </c>
      <c r="L7" s="39" t="s">
        <v>399</v>
      </c>
      <c r="M7" s="39" t="s">
        <v>399</v>
      </c>
      <c r="N7" s="39" t="s">
        <v>399</v>
      </c>
      <c r="O7" s="39" t="s">
        <v>399</v>
      </c>
      <c r="P7" s="39" t="s">
        <v>399</v>
      </c>
      <c r="Q7" s="39" t="s">
        <v>399</v>
      </c>
      <c r="R7" s="39" t="s">
        <v>399</v>
      </c>
      <c r="S7" s="39" t="s">
        <v>361</v>
      </c>
      <c r="T7" s="39" t="s">
        <v>362</v>
      </c>
      <c r="U7" s="39" t="s">
        <v>362</v>
      </c>
      <c r="V7" s="39" t="s">
        <v>362</v>
      </c>
      <c r="W7" s="39" t="s">
        <v>362</v>
      </c>
      <c r="X7" s="39" t="s">
        <v>362</v>
      </c>
      <c r="Y7" s="39" t="s">
        <v>362</v>
      </c>
      <c r="Z7" s="39" t="s">
        <v>362</v>
      </c>
    </row>
    <row r="8" spans="1:26" x14ac:dyDescent="0.3">
      <c r="B8" s="2" t="str">
        <f>'TC142-Sup2 Outbound Details'!M5</f>
        <v>CNTW-SUP-C-230704001</v>
      </c>
      <c r="C8" s="39" t="s">
        <v>360</v>
      </c>
      <c r="D8" s="39" t="s">
        <v>399</v>
      </c>
      <c r="E8" s="39" t="s">
        <v>399</v>
      </c>
      <c r="F8" s="39" t="s">
        <v>399</v>
      </c>
      <c r="G8" s="39" t="s">
        <v>399</v>
      </c>
      <c r="H8" s="39" t="s">
        <v>399</v>
      </c>
      <c r="I8" s="39" t="s">
        <v>399</v>
      </c>
      <c r="J8" s="39" t="s">
        <v>399</v>
      </c>
      <c r="K8" s="39" t="s">
        <v>399</v>
      </c>
      <c r="L8" s="39" t="s">
        <v>399</v>
      </c>
      <c r="M8" s="39" t="s">
        <v>399</v>
      </c>
      <c r="N8" s="39" t="s">
        <v>399</v>
      </c>
      <c r="O8" s="39" t="s">
        <v>399</v>
      </c>
      <c r="P8" s="39" t="s">
        <v>399</v>
      </c>
      <c r="Q8" s="39" t="s">
        <v>399</v>
      </c>
      <c r="R8" s="39" t="s">
        <v>399</v>
      </c>
      <c r="S8" s="39" t="s">
        <v>361</v>
      </c>
      <c r="T8" s="39" t="s">
        <v>362</v>
      </c>
      <c r="U8" s="39" t="s">
        <v>362</v>
      </c>
      <c r="V8" s="39" t="s">
        <v>362</v>
      </c>
      <c r="W8" s="39" t="s">
        <v>362</v>
      </c>
      <c r="X8" s="39" t="s">
        <v>362</v>
      </c>
      <c r="Y8" s="39" t="s">
        <v>362</v>
      </c>
      <c r="Z8" s="39" t="s">
        <v>362</v>
      </c>
    </row>
  </sheetData>
  <pageMargins bottom="0.75" footer="0.3" header="0.3" left="0.7" right="0.7" top="0.75"/>
</worksheet>
</file>

<file path=xl/worksheets/sheet1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5C2-D292-42C8-A6DA-300B765BC8BB}">
  <sheetPr codeName="Sheet135"/>
  <dimension ref="A1:C9"/>
  <sheetViews>
    <sheetView workbookViewId="0">
      <selection activeCell="B19" sqref="B19"/>
    </sheetView>
  </sheetViews>
  <sheetFormatPr defaultRowHeight="14.4" x14ac:dyDescent="0.3"/>
  <cols>
    <col min="1" max="1" customWidth="true" width="28.88671875" collapsed="true"/>
    <col min="2" max="2" customWidth="true" width="24.109375" collapsed="true"/>
  </cols>
  <sheetData>
    <row r="1" spans="1:2" x14ac:dyDescent="0.3">
      <c r="A1" t="s">
        <v>401</v>
      </c>
      <c r="B1" t="s">
        <v>400</v>
      </c>
    </row>
    <row r="2" spans="1:2" x14ac:dyDescent="0.3">
      <c r="A2" t="str">
        <f ca="1">"i-PK-CUS-DC-"&amp;AutoIncrement!F3&amp;"-"&amp;TEXT(DATE(YEAR(TODAY()), MONTH(TODAY()), DAY(TODAY())), "yymm")&amp;"003"</f>
        <v>i-PK-CUS-DC-HS2-4-2311003</v>
      </c>
      <c r="B2" t="str">
        <f ca="1">TEXT(DATE(YEAR(TODAY()), MONTH(TODAY()), DAY(TODAY())), "dd MMM yyyy")</f>
        <v>14 Nov 2023</v>
      </c>
    </row>
    <row r="3" spans="1:2" x14ac:dyDescent="0.3">
      <c r="A3" t="str">
        <f ca="1">"i-PK-CUS-DC-"&amp;AutoIncrement!F3&amp;"-"&amp;TEXT(DATE(YEAR(TODAY()), MONTH(TODAY()), DAY(TODAY())), "yymm")&amp;"004"</f>
        <v>i-PK-CUS-DC-HS2-4-2311004</v>
      </c>
      <c r="B3" t="str">
        <f ca="1" ref="B3:B9" si="0" t="shared">TEXT(DATE(YEAR(TODAY()), MONTH(TODAY()), DAY(TODAY())), "dd MMM yyyy")</f>
        <v>14 Nov 2023</v>
      </c>
    </row>
    <row r="4" spans="1:2" x14ac:dyDescent="0.3">
      <c r="A4" t="str">
        <f ca="1">"i-PK-CUS-DC-"&amp;AutoIncrement!F3&amp;"-"&amp;TEXT(DATE(YEAR(TODAY()), MONTH(TODAY()), DAY(TODAY())), "yymm")&amp;"005"</f>
        <v>i-PK-CUS-DC-HS2-4-2311005</v>
      </c>
      <c r="B4" t="str">
        <f ca="1" si="0" t="shared"/>
        <v>14 Nov 2023</v>
      </c>
    </row>
    <row r="5" spans="1:2" x14ac:dyDescent="0.3">
      <c r="A5" t="str">
        <f ca="1">"i-PK-CUS-DC-"&amp;AutoIncrement!F3&amp;"-"&amp;TEXT(DATE(YEAR(TODAY()), MONTH(TODAY()), DAY(TODAY())), "yymm")&amp;"005"</f>
        <v>i-PK-CUS-DC-HS2-4-2311005</v>
      </c>
      <c r="B5" t="str">
        <f ca="1" si="0" t="shared"/>
        <v>14 Nov 2023</v>
      </c>
    </row>
    <row r="6" spans="1:2" x14ac:dyDescent="0.3">
      <c r="A6" t="str">
        <f ca="1">"i-PK-CUS-DC-"&amp;AutoIncrement!F3&amp;"-"&amp;TEXT(DATE(YEAR(TODAY()), MONTH(TODAY()), DAY(TODAY())), "yymm")&amp;"001"</f>
        <v>i-PK-CUS-DC-HS2-4-2311001</v>
      </c>
      <c r="B6" t="str">
        <f ca="1" si="0" t="shared"/>
        <v>14 Nov 2023</v>
      </c>
    </row>
    <row r="7" spans="1:2" x14ac:dyDescent="0.3">
      <c r="A7" t="str">
        <f ca="1">"i-PK-CUS-DC-"&amp;AutoIncrement!F3&amp;"-"&amp;TEXT(DATE(YEAR(TODAY()), MONTH(TODAY()), DAY(TODAY())), "yymm")&amp;"001"</f>
        <v>i-PK-CUS-DC-HS2-4-2311001</v>
      </c>
      <c r="B7" t="str">
        <f ca="1" si="0" t="shared"/>
        <v>14 Nov 2023</v>
      </c>
    </row>
    <row r="8" spans="1:2" x14ac:dyDescent="0.3">
      <c r="A8" t="str">
        <f ca="1">"i-PK-CUS-DC-"&amp;AutoIncrement!F3&amp;"-"&amp;TEXT(DATE(YEAR(TODAY()), MONTH(TODAY()), DAY(TODAY())), "yymm")&amp;"001"</f>
        <v>i-PK-CUS-DC-HS2-4-2311001</v>
      </c>
      <c r="B8" t="str">
        <f ca="1" si="0" t="shared"/>
        <v>14 Nov 2023</v>
      </c>
    </row>
    <row r="9" spans="1:2" x14ac:dyDescent="0.3">
      <c r="A9" t="str">
        <f ca="1">"i-PK-CUS-DC-"&amp;AutoIncrement!F3&amp;"-"&amp;TEXT(DATE(YEAR(TODAY()), MONTH(TODAY()), DAY(TODAY())), "yymm")&amp;"002"</f>
        <v>i-PK-CUS-DC-HS2-4-2311002</v>
      </c>
      <c r="B9" t="str">
        <f ca="1" si="0" t="shared"/>
        <v>14 Nov 2023</v>
      </c>
    </row>
  </sheetData>
  <pageMargins bottom="0.75" footer="0.3" header="0.3" left="0.7" right="0.7" top="0.75"/>
</worksheet>
</file>

<file path=xl/worksheets/sheet1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845B0-58BB-4EEB-AF24-52D631D95653}">
  <dimension ref="A1:D2"/>
  <sheetViews>
    <sheetView workbookViewId="0">
      <selection activeCell="O27" sqref="O27"/>
    </sheetView>
  </sheetViews>
  <sheetFormatPr defaultRowHeight="14.4" x14ac:dyDescent="0.3"/>
  <cols>
    <col min="2" max="2" bestFit="true" customWidth="true" width="20.6640625" collapsed="true"/>
    <col min="3" max="3" bestFit="true" customWidth="true" width="10.5546875" collapsed="true"/>
  </cols>
  <sheetData>
    <row ht="15" r="1" spans="1:3" thickBot="1" x14ac:dyDescent="0.35">
      <c r="A1" s="57" t="s">
        <v>0</v>
      </c>
      <c r="B1" s="58" t="s">
        <v>546</v>
      </c>
      <c r="C1" s="59" t="s">
        <v>248</v>
      </c>
    </row>
    <row ht="15" r="2" spans="1:3" thickBot="1" x14ac:dyDescent="0.35">
      <c r="A2" s="60">
        <v>1</v>
      </c>
      <c r="B2" s="67" t="s">
        <v>575</v>
      </c>
      <c r="C2" s="62" t="s">
        <v>375</v>
      </c>
    </row>
  </sheetData>
  <pageMargins bottom="0.75" footer="0.3" header="0.3" left="0.7" right="0.7" top="0.75"/>
</worksheet>
</file>

<file path=xl/worksheets/sheet1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DA2BA-738F-43DB-AB1E-09136455B6D7}">
  <dimension ref="A1:W7"/>
  <sheetViews>
    <sheetView workbookViewId="0">
      <selection activeCell="E22" sqref="E22"/>
    </sheetView>
  </sheetViews>
  <sheetFormatPr defaultRowHeight="14.4" x14ac:dyDescent="0.3"/>
  <cols>
    <col min="1" max="1" bestFit="true" customWidth="true" width="21.33203125" collapsed="true"/>
    <col min="2" max="2" bestFit="true" customWidth="true" width="20.5546875" collapsed="true"/>
    <col min="3" max="3" width="8.88671875" collapsed="true"/>
    <col min="4" max="4" bestFit="true" customWidth="true" width="16.88671875" collapsed="true"/>
    <col min="5" max="5" bestFit="true" customWidth="true" width="14.21875" collapsed="true"/>
    <col min="6" max="7" width="8.88671875" collapsed="true"/>
    <col min="8" max="8" bestFit="true" customWidth="true" width="9.33203125" collapsed="true"/>
    <col min="9" max="10" width="8.88671875" collapsed="true"/>
    <col min="11" max="11" customWidth="true" width="11.5546875" collapsed="true"/>
    <col min="12" max="12" bestFit="true" customWidth="true" width="17.77734375" collapsed="true"/>
    <col min="13" max="13" bestFit="true" customWidth="true" width="16.44140625" collapsed="true"/>
    <col min="14" max="14" bestFit="true" customWidth="true" width="21.109375" collapsed="true"/>
    <col min="15" max="15" bestFit="true" customWidth="true" width="26.5546875" collapsed="true"/>
    <col min="16" max="16" bestFit="true" customWidth="true" width="24.21875" collapsed="true"/>
    <col min="17" max="18" customWidth="true" width="24.21875" collapsed="true"/>
    <col min="19" max="19" bestFit="true" customWidth="true" width="21.77734375" collapsed="true"/>
    <col min="20" max="20" customWidth="true" width="24.21875" collapsed="true"/>
    <col min="21" max="21" bestFit="true" customWidth="true" width="21.77734375" collapsed="true"/>
    <col min="22" max="22" customWidth="true" width="24.21875" collapsed="true"/>
    <col min="23" max="23" bestFit="true" customWidth="true" width="21.33203125" collapsed="true"/>
    <col min="24" max="16384" width="8.88671875" collapsed="true"/>
  </cols>
  <sheetData>
    <row customFormat="1" customHeight="1" ht="14.4" r="1" s="69" spans="1:22" thickBot="1" x14ac:dyDescent="0.35">
      <c r="A1" s="137" t="s">
        <v>2</v>
      </c>
      <c r="B1" s="138" t="s">
        <v>1</v>
      </c>
      <c r="C1" s="138" t="s">
        <v>5</v>
      </c>
      <c r="D1" s="138" t="s">
        <v>245</v>
      </c>
      <c r="E1" s="138" t="s">
        <v>88</v>
      </c>
      <c r="F1" s="138" t="s">
        <v>12</v>
      </c>
      <c r="G1" s="138" t="s">
        <v>11</v>
      </c>
      <c r="H1" s="138" t="s">
        <v>246</v>
      </c>
      <c r="I1" s="138" t="s">
        <v>247</v>
      </c>
      <c r="J1" s="138" t="s">
        <v>120</v>
      </c>
      <c r="K1" s="139" t="s">
        <v>248</v>
      </c>
      <c r="L1" s="139" t="s">
        <v>249</v>
      </c>
      <c r="M1" s="139" t="s">
        <v>250</v>
      </c>
      <c r="N1" s="139" t="s">
        <v>251</v>
      </c>
      <c r="O1" s="139" t="s">
        <v>558</v>
      </c>
      <c r="P1" s="139" t="s">
        <v>559</v>
      </c>
      <c r="Q1" s="139" t="s">
        <v>560</v>
      </c>
      <c r="R1" s="139" t="s">
        <v>561</v>
      </c>
      <c r="S1" s="139" t="s">
        <v>570</v>
      </c>
      <c r="T1" s="139" t="s">
        <v>571</v>
      </c>
      <c r="U1" s="139" t="s">
        <v>576</v>
      </c>
      <c r="V1" s="142" t="s">
        <v>577</v>
      </c>
    </row>
    <row customFormat="1" r="2" s="69" spans="1:22" x14ac:dyDescent="0.3">
      <c r="A2" s="143" t="s">
        <v>578</v>
      </c>
      <c r="B2" s="144" t="s">
        <v>579</v>
      </c>
      <c r="C2" s="144" t="s">
        <v>580</v>
      </c>
      <c r="D2" s="145" t="str">
        <f>'TC15-Customer Order No'!A2</f>
        <v>cCB102-2311001</v>
      </c>
      <c r="E2" s="144" t="s">
        <v>581</v>
      </c>
      <c r="F2" s="146">
        <v>5</v>
      </c>
      <c r="G2" s="146">
        <v>10</v>
      </c>
      <c r="H2" s="146">
        <v>1000</v>
      </c>
      <c r="I2" s="193">
        <v>10.5</v>
      </c>
      <c r="J2" s="144" t="s">
        <v>171</v>
      </c>
      <c r="K2" s="144" t="s">
        <v>375</v>
      </c>
      <c r="L2" s="146">
        <v>1000</v>
      </c>
      <c r="M2" s="146">
        <v>0</v>
      </c>
      <c r="N2" s="146">
        <v>1000</v>
      </c>
      <c r="O2" s="146">
        <v>500</v>
      </c>
      <c r="P2" s="146" t="s">
        <v>259</v>
      </c>
      <c r="Q2" s="146">
        <v>500</v>
      </c>
      <c r="R2" s="146" t="s">
        <v>259</v>
      </c>
      <c r="S2" s="146">
        <v>0</v>
      </c>
      <c r="T2" s="146" t="s">
        <v>259</v>
      </c>
      <c r="U2" s="146">
        <v>0</v>
      </c>
      <c r="V2" s="147" t="s">
        <v>259</v>
      </c>
    </row>
    <row r="3" spans="1:22" x14ac:dyDescent="0.3">
      <c r="A3" s="148" t="s">
        <v>582</v>
      </c>
      <c r="B3" s="149" t="s">
        <v>583</v>
      </c>
      <c r="C3" s="149" t="s">
        <v>584</v>
      </c>
      <c r="D3" s="145" t="str">
        <f>'TC15-Customer Order No'!A2</f>
        <v>cCB102-2311001</v>
      </c>
      <c r="E3" s="149" t="s">
        <v>581</v>
      </c>
      <c r="F3" s="151">
        <v>5</v>
      </c>
      <c r="G3" s="151">
        <v>10</v>
      </c>
      <c r="H3" s="151">
        <v>800</v>
      </c>
      <c r="I3" s="194">
        <v>10.5</v>
      </c>
      <c r="J3" s="149" t="s">
        <v>171</v>
      </c>
      <c r="K3" s="149" t="s">
        <v>375</v>
      </c>
      <c r="L3" s="151">
        <v>800</v>
      </c>
      <c r="M3" s="151">
        <v>0</v>
      </c>
      <c r="N3" s="151">
        <v>800</v>
      </c>
      <c r="O3" s="151">
        <v>0</v>
      </c>
      <c r="P3" s="151" t="s">
        <v>259</v>
      </c>
      <c r="Q3" s="151">
        <v>800</v>
      </c>
      <c r="R3" s="151" t="s">
        <v>259</v>
      </c>
      <c r="S3" s="151">
        <v>0</v>
      </c>
      <c r="T3" s="151" t="s">
        <v>259</v>
      </c>
      <c r="U3" s="151">
        <v>0</v>
      </c>
      <c r="V3" s="152" t="s">
        <v>259</v>
      </c>
    </row>
    <row r="4" spans="1:22" x14ac:dyDescent="0.3">
      <c r="A4" s="148" t="s">
        <v>585</v>
      </c>
      <c r="B4" s="149" t="s">
        <v>586</v>
      </c>
      <c r="C4" s="149" t="s">
        <v>587</v>
      </c>
      <c r="D4" s="145" t="str">
        <f>'TC15-Customer Order No'!A2</f>
        <v>cCB102-2311001</v>
      </c>
      <c r="E4" s="149" t="s">
        <v>581</v>
      </c>
      <c r="F4" s="151">
        <v>5</v>
      </c>
      <c r="G4" s="151">
        <v>10</v>
      </c>
      <c r="H4" s="151">
        <v>900</v>
      </c>
      <c r="I4" s="194">
        <v>10.5</v>
      </c>
      <c r="J4" s="149" t="s">
        <v>171</v>
      </c>
      <c r="K4" s="149" t="s">
        <v>375</v>
      </c>
      <c r="L4" s="151">
        <v>900</v>
      </c>
      <c r="M4" s="151">
        <v>0</v>
      </c>
      <c r="N4" s="151">
        <v>900</v>
      </c>
      <c r="O4" s="151">
        <v>500</v>
      </c>
      <c r="P4" s="151" t="s">
        <v>259</v>
      </c>
      <c r="Q4" s="151">
        <v>400</v>
      </c>
      <c r="R4" s="151" t="s">
        <v>259</v>
      </c>
      <c r="S4" s="151">
        <v>0</v>
      </c>
      <c r="T4" s="151" t="s">
        <v>259</v>
      </c>
      <c r="U4" s="151">
        <v>0</v>
      </c>
      <c r="V4" s="152" t="s">
        <v>259</v>
      </c>
    </row>
    <row r="5" spans="1:22" x14ac:dyDescent="0.3">
      <c r="A5" s="148" t="s">
        <v>588</v>
      </c>
      <c r="B5" s="149" t="s">
        <v>589</v>
      </c>
      <c r="C5" s="149" t="s">
        <v>590</v>
      </c>
      <c r="D5" s="145" t="str">
        <f>'TC15-Customer Order No'!A2</f>
        <v>cCB102-2311001</v>
      </c>
      <c r="E5" s="149" t="s">
        <v>581</v>
      </c>
      <c r="F5" s="151">
        <v>5</v>
      </c>
      <c r="G5" s="151">
        <v>10</v>
      </c>
      <c r="H5" s="151">
        <v>1200</v>
      </c>
      <c r="I5" s="194">
        <v>10.5</v>
      </c>
      <c r="J5" s="149" t="s">
        <v>171</v>
      </c>
      <c r="K5" s="149" t="s">
        <v>375</v>
      </c>
      <c r="L5" s="151">
        <v>1200</v>
      </c>
      <c r="M5" s="151">
        <v>0</v>
      </c>
      <c r="N5" s="151">
        <v>1200</v>
      </c>
      <c r="O5" s="151">
        <v>1000</v>
      </c>
      <c r="P5" s="151" t="s">
        <v>259</v>
      </c>
      <c r="Q5" s="151">
        <v>0</v>
      </c>
      <c r="R5" s="151" t="s">
        <v>259</v>
      </c>
      <c r="S5" s="151">
        <v>0</v>
      </c>
      <c r="T5" s="151" t="s">
        <v>259</v>
      </c>
      <c r="U5" s="151">
        <v>200</v>
      </c>
      <c r="V5" s="152" t="s">
        <v>259</v>
      </c>
    </row>
    <row r="6" spans="1:22" x14ac:dyDescent="0.3">
      <c r="A6" s="148" t="s">
        <v>591</v>
      </c>
      <c r="B6" s="149" t="s">
        <v>592</v>
      </c>
      <c r="C6" s="149" t="s">
        <v>593</v>
      </c>
      <c r="D6" s="145" t="str">
        <f>'TC15-Customer Order No'!A2</f>
        <v>cCB102-2311001</v>
      </c>
      <c r="E6" s="149" t="s">
        <v>581</v>
      </c>
      <c r="F6" s="151">
        <v>10</v>
      </c>
      <c r="G6" s="151">
        <v>10</v>
      </c>
      <c r="H6" s="151">
        <v>1000</v>
      </c>
      <c r="I6" s="194">
        <v>10.5</v>
      </c>
      <c r="J6" s="149" t="s">
        <v>171</v>
      </c>
      <c r="K6" s="149" t="s">
        <v>375</v>
      </c>
      <c r="L6" s="151">
        <v>1000</v>
      </c>
      <c r="M6" s="151">
        <v>0</v>
      </c>
      <c r="N6" s="151">
        <v>1000</v>
      </c>
      <c r="O6" s="151">
        <v>500</v>
      </c>
      <c r="P6" s="151" t="s">
        <v>259</v>
      </c>
      <c r="Q6" s="151">
        <v>500</v>
      </c>
      <c r="R6" s="151" t="s">
        <v>259</v>
      </c>
      <c r="S6" s="151">
        <v>0</v>
      </c>
      <c r="T6" s="151" t="s">
        <v>259</v>
      </c>
      <c r="U6" s="151">
        <v>0</v>
      </c>
      <c r="V6" s="152" t="s">
        <v>259</v>
      </c>
    </row>
    <row ht="15" r="7" spans="1:22" thickBot="1" x14ac:dyDescent="0.35">
      <c r="A7" s="196" t="s">
        <v>594</v>
      </c>
      <c r="B7" s="154" t="s">
        <v>595</v>
      </c>
      <c r="C7" s="154" t="s">
        <v>596</v>
      </c>
      <c r="D7" s="145" t="str">
        <f>'TC15-Customer Order No'!A2</f>
        <v>cCB102-2311001</v>
      </c>
      <c r="E7" s="154" t="s">
        <v>581</v>
      </c>
      <c r="F7" s="156">
        <v>10</v>
      </c>
      <c r="G7" s="156">
        <v>10</v>
      </c>
      <c r="H7" s="156">
        <v>1100</v>
      </c>
      <c r="I7" s="195">
        <v>10.5</v>
      </c>
      <c r="J7" s="154" t="s">
        <v>171</v>
      </c>
      <c r="K7" s="154" t="s">
        <v>375</v>
      </c>
      <c r="L7" s="156">
        <v>1100</v>
      </c>
      <c r="M7" s="156">
        <v>0</v>
      </c>
      <c r="N7" s="156">
        <v>1100</v>
      </c>
      <c r="O7" s="156">
        <v>500</v>
      </c>
      <c r="P7" s="156" t="s">
        <v>259</v>
      </c>
      <c r="Q7" s="156">
        <v>500</v>
      </c>
      <c r="R7" s="156" t="s">
        <v>259</v>
      </c>
      <c r="S7" s="156">
        <v>100</v>
      </c>
      <c r="T7" s="156" t="s">
        <v>259</v>
      </c>
      <c r="U7" s="156">
        <v>0</v>
      </c>
      <c r="V7" s="157" t="s">
        <v>259</v>
      </c>
    </row>
  </sheetData>
  <pageMargins bottom="0.75" footer="0.3" header="0.3" left="0.7" right="0.7" top="0.75"/>
</worksheet>
</file>

<file path=xl/worksheets/sheet1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532B1-0D90-46D7-B899-E2900DE212BD}">
  <dimension ref="A1:D2"/>
  <sheetViews>
    <sheetView workbookViewId="0">
      <selection activeCell="B3" sqref="B3"/>
    </sheetView>
  </sheetViews>
  <sheetFormatPr defaultRowHeight="14.4" x14ac:dyDescent="0.3"/>
  <cols>
    <col min="2" max="2" bestFit="true" customWidth="true" width="20.6640625" collapsed="true"/>
    <col min="3" max="3" customWidth="true" width="14.0" collapsed="true"/>
  </cols>
  <sheetData>
    <row ht="15" r="1" spans="1:3" thickBot="1" x14ac:dyDescent="0.35">
      <c r="A1" s="57" t="s">
        <v>0</v>
      </c>
      <c r="B1" s="58" t="s">
        <v>552</v>
      </c>
      <c r="C1" s="59" t="s">
        <v>248</v>
      </c>
    </row>
    <row ht="15" r="2" spans="1:3" thickBot="1" x14ac:dyDescent="0.35">
      <c r="A2" s="60">
        <v>1</v>
      </c>
      <c r="B2" s="67" t="str">
        <f>'TC47-Autogen OrderNo Spot'!C2</f>
        <v>pCB302-2311002</v>
      </c>
      <c r="C2" s="62" t="s">
        <v>375</v>
      </c>
    </row>
  </sheetData>
  <pageMargins bottom="0.75" footer="0.3" header="0.3" left="0.7" right="0.7" top="0.75"/>
</worksheet>
</file>

<file path=xl/worksheets/sheet1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A1FD-DFC0-4079-A0B3-F5178974FFB7}">
  <dimension ref="A1:R4"/>
  <sheetViews>
    <sheetView workbookViewId="0">
      <selection activeCell="I15" sqref="I15"/>
    </sheetView>
  </sheetViews>
  <sheetFormatPr defaultRowHeight="14.4" x14ac:dyDescent="0.3"/>
  <cols>
    <col min="1" max="1" bestFit="true" customWidth="true" width="9.21875" collapsed="true"/>
    <col min="2" max="2" bestFit="true" customWidth="true" width="20.5546875" collapsed="true"/>
    <col min="4" max="4" bestFit="true" customWidth="true" width="16.88671875" collapsed="true"/>
    <col min="5" max="5" customWidth="true" width="16.88671875" collapsed="true"/>
    <col min="6" max="6" bestFit="true" customWidth="true" width="15.44140625" collapsed="true"/>
    <col min="9" max="9" bestFit="true" customWidth="true" width="9.33203125" collapsed="true"/>
    <col min="12" max="12" customWidth="true" width="11.5546875" collapsed="true"/>
    <col min="13" max="13" bestFit="true" customWidth="true" width="17.77734375" collapsed="true"/>
    <col min="14" max="14" bestFit="true" customWidth="true" width="22.88671875" collapsed="true"/>
    <col min="15" max="15" bestFit="true" customWidth="true" width="26.5546875" collapsed="true"/>
    <col min="16" max="16" bestFit="true" customWidth="true" width="24.21875" collapsed="true"/>
    <col min="17" max="17" bestFit="true" customWidth="true" width="26.5546875" collapsed="true"/>
  </cols>
  <sheetData>
    <row customFormat="1" customHeight="1" ht="14.4" r="1" s="69" spans="1:17" thickBot="1" x14ac:dyDescent="0.35">
      <c r="A1" s="94" t="s">
        <v>2</v>
      </c>
      <c r="B1" s="95" t="s">
        <v>1</v>
      </c>
      <c r="C1" s="95" t="s">
        <v>5</v>
      </c>
      <c r="D1" s="95" t="s">
        <v>260</v>
      </c>
      <c r="E1" s="95" t="s">
        <v>226</v>
      </c>
      <c r="F1" s="95" t="s">
        <v>262</v>
      </c>
      <c r="G1" s="95" t="s">
        <v>12</v>
      </c>
      <c r="H1" s="95" t="s">
        <v>11</v>
      </c>
      <c r="I1" s="95" t="s">
        <v>246</v>
      </c>
      <c r="J1" s="95" t="s">
        <v>247</v>
      </c>
      <c r="K1" s="95" t="s">
        <v>120</v>
      </c>
      <c r="L1" s="96" t="s">
        <v>248</v>
      </c>
      <c r="M1" s="96" t="s">
        <v>263</v>
      </c>
      <c r="N1" s="96" t="s">
        <v>564</v>
      </c>
      <c r="O1" s="96" t="s">
        <v>565</v>
      </c>
      <c r="P1" s="96" t="s">
        <v>566</v>
      </c>
      <c r="Q1" s="97" t="s">
        <v>567</v>
      </c>
    </row>
    <row customFormat="1" r="2" s="69" spans="1:17" x14ac:dyDescent="0.3">
      <c r="A2" s="98" t="s">
        <v>286</v>
      </c>
      <c r="B2" s="99" t="s">
        <v>292</v>
      </c>
      <c r="C2" s="99"/>
      <c r="D2" s="135" t="str">
        <f>'TC47-Autogen OrderNo Spot'!B2</f>
        <v>sCB102-2311002</v>
      </c>
      <c r="E2" s="99" t="s">
        <v>79</v>
      </c>
      <c r="F2" s="99" t="s">
        <v>64</v>
      </c>
      <c r="G2" s="100">
        <v>5</v>
      </c>
      <c r="H2" s="100">
        <v>10</v>
      </c>
      <c r="I2" s="100">
        <v>660</v>
      </c>
      <c r="J2" s="100">
        <v>100</v>
      </c>
      <c r="K2" s="99" t="s">
        <v>145</v>
      </c>
      <c r="L2" s="99" t="s">
        <v>375</v>
      </c>
      <c r="M2" s="100">
        <v>660</v>
      </c>
      <c r="N2" s="100">
        <v>0</v>
      </c>
      <c r="O2" s="100" t="s">
        <v>259</v>
      </c>
      <c r="P2" s="100">
        <v>660</v>
      </c>
      <c r="Q2" s="101" t="s">
        <v>259</v>
      </c>
    </row>
    <row r="3" spans="1:17" x14ac:dyDescent="0.3">
      <c r="A3" s="102" t="s">
        <v>287</v>
      </c>
      <c r="B3" s="103" t="s">
        <v>293</v>
      </c>
      <c r="C3" s="103"/>
      <c r="D3" s="135" t="str">
        <f>'TC47-Autogen OrderNo Spot'!B2</f>
        <v>sCB102-2311002</v>
      </c>
      <c r="E3" s="99" t="s">
        <v>79</v>
      </c>
      <c r="F3" s="103" t="s">
        <v>64</v>
      </c>
      <c r="G3" s="100">
        <v>5</v>
      </c>
      <c r="H3" s="104">
        <v>10</v>
      </c>
      <c r="I3" s="100">
        <v>660</v>
      </c>
      <c r="J3" s="104">
        <v>100</v>
      </c>
      <c r="K3" s="99" t="s">
        <v>145</v>
      </c>
      <c r="L3" s="99" t="s">
        <v>375</v>
      </c>
      <c r="M3" s="100">
        <v>660</v>
      </c>
      <c r="N3" s="104">
        <v>660</v>
      </c>
      <c r="O3" s="104" t="s">
        <v>259</v>
      </c>
      <c r="P3" s="104">
        <v>0</v>
      </c>
      <c r="Q3" s="105" t="s">
        <v>259</v>
      </c>
    </row>
    <row ht="15" r="4" spans="1:17" thickBot="1" x14ac:dyDescent="0.35">
      <c r="A4" s="106" t="s">
        <v>289</v>
      </c>
      <c r="B4" s="107" t="s">
        <v>295</v>
      </c>
      <c r="C4" s="107"/>
      <c r="D4" s="197" t="str">
        <f>'TC47-Autogen OrderNo Spot'!B2</f>
        <v>sCB102-2311002</v>
      </c>
      <c r="E4" s="133" t="s">
        <v>79</v>
      </c>
      <c r="F4" s="107" t="s">
        <v>64</v>
      </c>
      <c r="G4" s="134">
        <v>5</v>
      </c>
      <c r="H4" s="108">
        <v>10</v>
      </c>
      <c r="I4" s="134">
        <v>660</v>
      </c>
      <c r="J4" s="108">
        <v>100</v>
      </c>
      <c r="K4" s="133" t="s">
        <v>145</v>
      </c>
      <c r="L4" s="133" t="s">
        <v>375</v>
      </c>
      <c r="M4" s="134">
        <v>660</v>
      </c>
      <c r="N4" s="108">
        <v>600</v>
      </c>
      <c r="O4" s="108" t="s">
        <v>259</v>
      </c>
      <c r="P4" s="108">
        <v>60</v>
      </c>
      <c r="Q4" s="109" t="s">
        <v>259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sheetPr codeName="Sheet16"/>
  <dimension ref="A1:X6"/>
  <sheetViews>
    <sheetView workbookViewId="0" zoomScale="90" zoomScaleNormal="90">
      <selection activeCell="Q14" sqref="Q14"/>
    </sheetView>
  </sheetViews>
  <sheetFormatPr defaultRowHeight="14.4" x14ac:dyDescent="0.3"/>
  <cols>
    <col min="1" max="1" bestFit="true" customWidth="true" width="3.5546875" collapsed="true"/>
    <col min="2" max="2" bestFit="true" customWidth="true" width="22.6640625" collapsed="true"/>
    <col min="3" max="3" bestFit="true" customWidth="true" width="21.6640625" collapsed="true"/>
    <col min="4" max="4" bestFit="true" customWidth="true" width="10.44140625" collapsed="true"/>
    <col min="5" max="5" bestFit="true" customWidth="true" width="17.77734375" collapsed="true"/>
    <col min="6" max="6" bestFit="true" customWidth="true" width="18.6640625" collapsed="true"/>
    <col min="7" max="7" bestFit="true" customWidth="true" width="18.21875" collapsed="true"/>
    <col min="8" max="8" bestFit="true" customWidth="true" width="23.77734375" collapsed="true"/>
    <col min="9" max="9" bestFit="true" customWidth="true" width="14.21875" collapsed="true"/>
    <col min="10" max="10" bestFit="true" customWidth="true" width="11.5546875" collapsed="true"/>
    <col min="11" max="11" bestFit="true" customWidth="true" width="5.33203125" collapsed="true"/>
    <col min="12" max="12" bestFit="true" customWidth="true" width="9.0" collapsed="true"/>
    <col min="13" max="13" bestFit="true" customWidth="true" width="30.21875" collapsed="true"/>
    <col min="14" max="14" bestFit="true" customWidth="true" width="8.88671875" collapsed="true"/>
    <col min="15" max="16" customWidth="true" width="15.77734375" collapsed="true"/>
    <col min="17" max="17" bestFit="true" customWidth="true" width="27.88671875" collapsed="true"/>
    <col min="18" max="18" bestFit="true" customWidth="true" width="12.109375" collapsed="true"/>
    <col min="19" max="19" bestFit="true" customWidth="true" width="18.109375" collapsed="true"/>
    <col min="20" max="20" bestFit="true" customWidth="true" width="18.5546875" collapsed="true"/>
    <col min="21" max="21" bestFit="true" customWidth="true" width="11.33203125" collapsed="true"/>
    <col min="22" max="22" bestFit="true" customWidth="true" width="23.109375" collapsed="true"/>
    <col min="23" max="23" customWidth="true" width="15.77734375" collapsed="true"/>
  </cols>
  <sheetData>
    <row ht="15" r="1" spans="1:23" thickBot="1" x14ac:dyDescent="0.35">
      <c r="A1" s="57" t="s">
        <v>0</v>
      </c>
      <c r="B1" s="256" t="s">
        <v>31</v>
      </c>
      <c r="C1" s="58" t="s">
        <v>112</v>
      </c>
      <c r="D1" s="58" t="s">
        <v>164</v>
      </c>
      <c r="E1" s="58" t="s">
        <v>117</v>
      </c>
      <c r="F1" s="58" t="s">
        <v>118</v>
      </c>
      <c r="G1" s="58" t="s">
        <v>159</v>
      </c>
      <c r="H1" s="58" t="s">
        <v>151</v>
      </c>
      <c r="I1" s="58" t="s">
        <v>152</v>
      </c>
      <c r="J1" s="58" t="s">
        <v>153</v>
      </c>
      <c r="K1" s="58" t="s">
        <v>154</v>
      </c>
      <c r="L1" s="58" t="s">
        <v>155</v>
      </c>
      <c r="M1" s="58" t="s">
        <v>119</v>
      </c>
      <c r="N1" s="58" t="s">
        <v>120</v>
      </c>
      <c r="O1" s="58" t="s">
        <v>121</v>
      </c>
      <c r="P1" s="58" t="s">
        <v>157</v>
      </c>
      <c r="Q1" s="58" t="s">
        <v>37</v>
      </c>
      <c r="R1" s="58" t="s">
        <v>123</v>
      </c>
      <c r="S1" s="58" t="s">
        <v>166</v>
      </c>
      <c r="T1" s="58" t="s">
        <v>167</v>
      </c>
      <c r="U1" s="58" t="s">
        <v>168</v>
      </c>
      <c r="V1" s="254" t="s">
        <v>124</v>
      </c>
      <c r="W1" s="267" t="s">
        <v>178</v>
      </c>
    </row>
    <row ht="15" r="2" spans="1:23" thickBot="1" x14ac:dyDescent="0.35">
      <c r="A2" s="60">
        <v>1</v>
      </c>
      <c r="B2" s="61" t="s">
        <v>519</v>
      </c>
      <c r="C2" s="61" t="str">
        <f>AutoIncrement!E4</f>
        <v>MYPNA-PKTTAP-HB3-4</v>
      </c>
      <c r="D2" s="61" t="s">
        <v>68</v>
      </c>
      <c r="E2" s="61" t="str">
        <f>AutoIncrement!E3</f>
        <v>HB3-4</v>
      </c>
      <c r="F2" s="61" t="str">
        <f>"CD-"&amp;E2</f>
        <v>CD-HB3-4</v>
      </c>
      <c r="G2" s="61" t="str">
        <f>"Payment-"&amp;E2</f>
        <v>Payment-HB3-4</v>
      </c>
      <c r="H2" s="61" t="str">
        <f>I2</f>
        <v>By Invoice Date</v>
      </c>
      <c r="I2" s="61" t="s">
        <v>156</v>
      </c>
      <c r="J2" s="61">
        <v>0</v>
      </c>
      <c r="K2" s="61">
        <v>30</v>
      </c>
      <c r="L2" s="61">
        <v>0</v>
      </c>
      <c r="M2" s="61" t="str">
        <f>G2&amp;"(" &amp;H2&amp;")"</f>
        <v>Payment-HB3-4(By Invoice Date)</v>
      </c>
      <c r="N2" s="61" t="s">
        <v>145</v>
      </c>
      <c r="O2" s="61" t="s">
        <v>177</v>
      </c>
      <c r="P2" s="61" t="s">
        <v>64</v>
      </c>
      <c r="Q2" s="61" t="str">
        <f>'TC005.1'!A2&amp;"(" &amp; 'TC005.1'!A2 &amp; ")"</f>
        <v>MYDC3-PKDC6(MYDC3-PKDC6)</v>
      </c>
      <c r="R2" s="61" t="s">
        <v>165</v>
      </c>
      <c r="S2" s="61" t="s">
        <v>91</v>
      </c>
      <c r="T2" s="61" t="s">
        <v>89</v>
      </c>
      <c r="U2" s="61" t="s">
        <v>165</v>
      </c>
      <c r="V2" s="61" t="str">
        <f>'TC2-BU1 to Customer Contract'!X2</f>
        <v>CR-PK-CUS-POC-2311012</v>
      </c>
      <c r="W2" s="62" t="str">
        <f>"SP1toBU3-"&amp;E2</f>
        <v>SP1toBU3-HB3-4</v>
      </c>
    </row>
    <row r="5" spans="1:23" x14ac:dyDescent="0.3">
      <c r="W5" s="5"/>
    </row>
    <row r="6" spans="1:23" x14ac:dyDescent="0.3">
      <c r="W6" s="5"/>
    </row>
  </sheetData>
  <pageMargins bottom="0.75" footer="0.3" header="0.3" left="0.7" right="0.7" top="0.75"/>
</worksheet>
</file>

<file path=xl/worksheets/sheet1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9878-0843-4FEC-80AC-A098C5E2FE7D}">
  <dimension ref="A1:D2"/>
  <sheetViews>
    <sheetView workbookViewId="0">
      <selection activeCell="B3" sqref="B3"/>
    </sheetView>
  </sheetViews>
  <sheetFormatPr defaultRowHeight="14.4" x14ac:dyDescent="0.3"/>
  <cols>
    <col min="2" max="2" bestFit="true" customWidth="true" width="20.6640625" collapsed="true"/>
    <col min="3" max="3" bestFit="true" customWidth="true" width="9.88671875" collapsed="true"/>
  </cols>
  <sheetData>
    <row ht="15" r="1" spans="1:3" thickBot="1" x14ac:dyDescent="0.35">
      <c r="A1" s="57" t="s">
        <v>0</v>
      </c>
      <c r="B1" s="58" t="s">
        <v>546</v>
      </c>
      <c r="C1" s="59" t="s">
        <v>248</v>
      </c>
    </row>
    <row ht="15" r="2" spans="1:3" thickBot="1" x14ac:dyDescent="0.35">
      <c r="A2" s="60">
        <v>1</v>
      </c>
      <c r="B2" s="67" t="str">
        <f>'TC47-Autogen OrderNo Spot'!B2</f>
        <v>sCB102-2311002</v>
      </c>
      <c r="C2" s="62" t="s">
        <v>375</v>
      </c>
    </row>
  </sheetData>
  <pageMargins bottom="0.75" footer="0.3" header="0.3" left="0.7" right="0.7" top="0.75"/>
</worksheet>
</file>

<file path=xl/worksheets/sheet1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CDB4-4A2B-482A-8D46-58ED205C1CD2}">
  <dimension ref="A1:S4"/>
  <sheetViews>
    <sheetView workbookViewId="0">
      <selection activeCell="G18" sqref="G18"/>
    </sheetView>
  </sheetViews>
  <sheetFormatPr defaultRowHeight="14.4" x14ac:dyDescent="0.3"/>
  <cols>
    <col min="1" max="1" bestFit="true" customWidth="true" width="9.21875" collapsed="true"/>
    <col min="2" max="2" bestFit="true" customWidth="true" width="20.5546875" collapsed="true"/>
    <col min="4" max="4" bestFit="true" customWidth="true" width="16.88671875" collapsed="true"/>
    <col min="5" max="5" bestFit="true" customWidth="true" width="14.21875" collapsed="true"/>
    <col min="8" max="8" bestFit="true" customWidth="true" width="9.33203125" collapsed="true"/>
    <col min="9" max="9" customWidth="true" width="11.88671875" collapsed="true"/>
    <col min="11" max="11" customWidth="true" width="11.5546875" collapsed="true"/>
    <col min="12" max="12" bestFit="true" customWidth="true" width="17.77734375" collapsed="true"/>
    <col min="13" max="13" bestFit="true" customWidth="true" width="16.44140625" collapsed="true"/>
    <col min="14" max="14" bestFit="true" customWidth="true" width="21.109375" collapsed="true"/>
    <col min="15" max="15" bestFit="true" customWidth="true" width="26.5546875" collapsed="true"/>
    <col min="16" max="16" bestFit="true" customWidth="true" width="24.21875" collapsed="true"/>
    <col min="17" max="18" customWidth="true" width="24.21875" collapsed="true"/>
  </cols>
  <sheetData>
    <row customFormat="1" customHeight="1" ht="14.4" r="1" s="69" spans="1:18" x14ac:dyDescent="0.3">
      <c r="A1" s="110" t="s">
        <v>2</v>
      </c>
      <c r="B1" s="110" t="s">
        <v>1</v>
      </c>
      <c r="C1" s="110" t="s">
        <v>5</v>
      </c>
      <c r="D1" s="110" t="s">
        <v>245</v>
      </c>
      <c r="E1" s="110" t="s">
        <v>88</v>
      </c>
      <c r="F1" s="110" t="s">
        <v>12</v>
      </c>
      <c r="G1" s="110" t="s">
        <v>11</v>
      </c>
      <c r="H1" s="110" t="s">
        <v>246</v>
      </c>
      <c r="I1" s="110" t="s">
        <v>247</v>
      </c>
      <c r="J1" s="110" t="s">
        <v>120</v>
      </c>
      <c r="K1" s="111" t="s">
        <v>248</v>
      </c>
      <c r="L1" s="111" t="s">
        <v>249</v>
      </c>
      <c r="M1" s="111" t="s">
        <v>250</v>
      </c>
      <c r="N1" s="111" t="s">
        <v>251</v>
      </c>
      <c r="O1" s="111" t="s">
        <v>558</v>
      </c>
      <c r="P1" s="111" t="s">
        <v>559</v>
      </c>
      <c r="Q1" s="111" t="s">
        <v>560</v>
      </c>
      <c r="R1" s="111" t="s">
        <v>561</v>
      </c>
    </row>
    <row r="2" spans="1:18" x14ac:dyDescent="0.3">
      <c r="A2" s="103" t="s">
        <v>286</v>
      </c>
      <c r="B2" s="103" t="s">
        <v>292</v>
      </c>
      <c r="C2" s="103" t="s">
        <v>23</v>
      </c>
      <c r="D2" s="136" t="str">
        <f>'TC47-Autogen OrderNo Spot'!A2</f>
        <v>cCB102-2311002</v>
      </c>
      <c r="E2" s="103" t="s">
        <v>69</v>
      </c>
      <c r="F2" s="104">
        <v>5</v>
      </c>
      <c r="G2" s="104">
        <v>10</v>
      </c>
      <c r="H2" s="104">
        <v>660</v>
      </c>
      <c r="I2" s="112">
        <v>2.0499999999999998</v>
      </c>
      <c r="J2" s="103" t="s">
        <v>145</v>
      </c>
      <c r="K2" s="103" t="s">
        <v>375</v>
      </c>
      <c r="L2" s="104">
        <v>660</v>
      </c>
      <c r="M2" s="104">
        <v>0</v>
      </c>
      <c r="N2" s="104">
        <v>660</v>
      </c>
      <c r="O2" s="104">
        <v>0</v>
      </c>
      <c r="P2" s="104" t="s">
        <v>259</v>
      </c>
      <c r="Q2" s="104">
        <v>660</v>
      </c>
      <c r="R2" s="104" t="s">
        <v>259</v>
      </c>
    </row>
    <row r="3" spans="1:18" x14ac:dyDescent="0.3">
      <c r="A3" s="103" t="s">
        <v>287</v>
      </c>
      <c r="B3" s="103" t="s">
        <v>293</v>
      </c>
      <c r="C3" s="103" t="s">
        <v>25</v>
      </c>
      <c r="D3" s="136" t="str">
        <f>'TC47-Autogen OrderNo Spot'!A2</f>
        <v>cCB102-2311002</v>
      </c>
      <c r="E3" s="103" t="s">
        <v>69</v>
      </c>
      <c r="F3" s="104">
        <v>5</v>
      </c>
      <c r="G3" s="104">
        <v>10</v>
      </c>
      <c r="H3" s="104">
        <v>660</v>
      </c>
      <c r="I3" s="112">
        <v>2.0499999999999998</v>
      </c>
      <c r="J3" s="103" t="s">
        <v>145</v>
      </c>
      <c r="K3" s="103" t="s">
        <v>375</v>
      </c>
      <c r="L3" s="104">
        <v>660</v>
      </c>
      <c r="M3" s="104">
        <v>0</v>
      </c>
      <c r="N3" s="104">
        <v>660</v>
      </c>
      <c r="O3" s="104">
        <v>660</v>
      </c>
      <c r="P3" s="104" t="s">
        <v>259</v>
      </c>
      <c r="Q3" s="104">
        <v>0</v>
      </c>
      <c r="R3" s="104" t="s">
        <v>259</v>
      </c>
    </row>
    <row r="4" spans="1:18" x14ac:dyDescent="0.3">
      <c r="A4" s="103" t="s">
        <v>289</v>
      </c>
      <c r="B4" s="103" t="s">
        <v>295</v>
      </c>
      <c r="C4" s="103" t="s">
        <v>34</v>
      </c>
      <c r="D4" s="136" t="str">
        <f>'TC47-Autogen OrderNo Spot'!A2</f>
        <v>cCB102-2311002</v>
      </c>
      <c r="E4" s="103" t="s">
        <v>69</v>
      </c>
      <c r="F4" s="104">
        <v>5</v>
      </c>
      <c r="G4" s="104">
        <v>10</v>
      </c>
      <c r="H4" s="104">
        <v>660</v>
      </c>
      <c r="I4" s="112">
        <v>2.0499999999999998</v>
      </c>
      <c r="J4" s="103" t="s">
        <v>145</v>
      </c>
      <c r="K4" s="103" t="s">
        <v>375</v>
      </c>
      <c r="L4" s="104">
        <v>660</v>
      </c>
      <c r="M4" s="104">
        <v>0</v>
      </c>
      <c r="N4" s="104">
        <v>660</v>
      </c>
      <c r="O4" s="104">
        <v>600</v>
      </c>
      <c r="P4" s="104" t="s">
        <v>259</v>
      </c>
      <c r="Q4" s="104">
        <v>60</v>
      </c>
      <c r="R4" s="104" t="s">
        <v>259</v>
      </c>
    </row>
  </sheetData>
  <pageMargins bottom="0.75" footer="0.3" header="0.3" left="0.7" right="0.7" top="0.75"/>
</worksheet>
</file>

<file path=xl/worksheets/sheet1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4C88-37CD-4748-AEA6-9ACF1D65DC78}">
  <dimension ref="A1:D2"/>
  <sheetViews>
    <sheetView workbookViewId="0">
      <selection activeCell="B3" sqref="B3"/>
    </sheetView>
  </sheetViews>
  <sheetFormatPr defaultRowHeight="14.4" x14ac:dyDescent="0.3"/>
  <cols>
    <col min="2" max="2" bestFit="true" customWidth="true" width="20.6640625" collapsed="true"/>
    <col min="3" max="3" bestFit="true" customWidth="true" width="9.88671875" collapsed="true"/>
  </cols>
  <sheetData>
    <row ht="15" r="1" spans="1:3" thickBot="1" x14ac:dyDescent="0.35">
      <c r="A1" s="57" t="s">
        <v>0</v>
      </c>
      <c r="B1" s="58" t="s">
        <v>572</v>
      </c>
      <c r="C1" s="59" t="s">
        <v>248</v>
      </c>
    </row>
    <row ht="15" r="2" spans="1:3" thickBot="1" x14ac:dyDescent="0.35">
      <c r="A2" s="60">
        <v>1</v>
      </c>
      <c r="B2" s="67" t="str">
        <f>'TC47-Autogen OrderNo Spot'!A2</f>
        <v>cCB102-2311002</v>
      </c>
      <c r="C2" s="62" t="s">
        <v>375</v>
      </c>
    </row>
  </sheetData>
  <pageMargins bottom="0.75" footer="0.3" header="0.3" left="0.7" right="0.7" top="0.75"/>
</worksheet>
</file>

<file path=xl/worksheets/sheet1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6E50-F8C7-49AA-9C43-2918A1A5E0D5}">
  <dimension ref="A1:R4"/>
  <sheetViews>
    <sheetView workbookViewId="0">
      <selection activeCell="L23" sqref="L23"/>
    </sheetView>
  </sheetViews>
  <sheetFormatPr defaultRowHeight="14.4" x14ac:dyDescent="0.3"/>
  <cols>
    <col min="1" max="1" bestFit="true" customWidth="true" width="18.77734375" collapsed="true"/>
    <col min="2" max="2" bestFit="true" customWidth="true" width="20.5546875" collapsed="true"/>
    <col min="4" max="4" bestFit="true" customWidth="true" width="16.88671875" collapsed="true"/>
    <col min="5" max="5" bestFit="true" customWidth="true" width="14.21875" collapsed="true"/>
    <col min="8" max="8" bestFit="true" customWidth="true" width="9.33203125" collapsed="true"/>
    <col min="9" max="9" customWidth="true" width="16.5546875" collapsed="true"/>
    <col min="10" max="10" customWidth="true" width="11.88671875" collapsed="true"/>
    <col min="12" max="12" customWidth="true" width="11.5546875" collapsed="true"/>
    <col min="13" max="13" bestFit="true" customWidth="true" width="21.109375" collapsed="true"/>
    <col min="14" max="14" bestFit="true" customWidth="true" width="26.5546875" collapsed="true"/>
    <col min="15" max="15" bestFit="true" customWidth="true" width="24.21875" collapsed="true"/>
    <col min="16" max="17" customWidth="true" width="24.21875" collapsed="true"/>
  </cols>
  <sheetData>
    <row customFormat="1" customHeight="1" ht="14.4" r="1" s="69" spans="1:17" thickBot="1" x14ac:dyDescent="0.35">
      <c r="A1" s="113" t="s">
        <v>2</v>
      </c>
      <c r="B1" s="114" t="s">
        <v>448</v>
      </c>
      <c r="C1" s="114" t="s">
        <v>5</v>
      </c>
      <c r="D1" s="114" t="s">
        <v>260</v>
      </c>
      <c r="E1" s="114" t="s">
        <v>226</v>
      </c>
      <c r="F1" s="114" t="s">
        <v>12</v>
      </c>
      <c r="G1" s="114" t="s">
        <v>11</v>
      </c>
      <c r="H1" s="114" t="s">
        <v>246</v>
      </c>
      <c r="I1" s="114" t="s">
        <v>270</v>
      </c>
      <c r="J1" s="114" t="s">
        <v>247</v>
      </c>
      <c r="K1" s="114" t="s">
        <v>120</v>
      </c>
      <c r="L1" s="115" t="s">
        <v>248</v>
      </c>
      <c r="M1" s="115" t="s">
        <v>263</v>
      </c>
      <c r="N1" s="115" t="s">
        <v>564</v>
      </c>
      <c r="O1" s="115" t="s">
        <v>565</v>
      </c>
      <c r="P1" s="115" t="s">
        <v>566</v>
      </c>
      <c r="Q1" s="116" t="s">
        <v>567</v>
      </c>
    </row>
    <row r="2" spans="1:17" x14ac:dyDescent="0.3">
      <c r="A2" s="118" t="s">
        <v>286</v>
      </c>
      <c r="B2" s="119" t="s">
        <v>280</v>
      </c>
      <c r="C2" s="119" t="s">
        <v>23</v>
      </c>
      <c r="D2" s="117" t="str">
        <f>'TC47-Autogen OrderNo Spot'!B2</f>
        <v>sCB102-2311002</v>
      </c>
      <c r="E2" s="124" t="s">
        <v>79</v>
      </c>
      <c r="F2" s="120">
        <v>5</v>
      </c>
      <c r="G2" s="121">
        <v>10</v>
      </c>
      <c r="H2" s="121">
        <v>660</v>
      </c>
      <c r="I2" s="121">
        <v>0</v>
      </c>
      <c r="J2" s="122">
        <v>2.0499999999999998</v>
      </c>
      <c r="K2" s="119" t="s">
        <v>145</v>
      </c>
      <c r="L2" s="119" t="s">
        <v>375</v>
      </c>
      <c r="M2" s="121">
        <v>660</v>
      </c>
      <c r="N2" s="121">
        <v>0</v>
      </c>
      <c r="O2" s="121" t="s">
        <v>259</v>
      </c>
      <c r="P2" s="121">
        <v>660</v>
      </c>
      <c r="Q2" s="123" t="s">
        <v>259</v>
      </c>
    </row>
    <row r="3" spans="1:17" x14ac:dyDescent="0.3">
      <c r="A3" s="118" t="s">
        <v>287</v>
      </c>
      <c r="B3" s="119" t="s">
        <v>281</v>
      </c>
      <c r="C3" s="119" t="s">
        <v>25</v>
      </c>
      <c r="D3" s="117" t="str">
        <f>'TC47-Autogen OrderNo Spot'!B2</f>
        <v>sCB102-2311002</v>
      </c>
      <c r="E3" s="124" t="s">
        <v>79</v>
      </c>
      <c r="F3" s="120">
        <v>5</v>
      </c>
      <c r="G3" s="121">
        <v>10</v>
      </c>
      <c r="H3" s="121">
        <v>660</v>
      </c>
      <c r="I3" s="121">
        <v>0</v>
      </c>
      <c r="J3" s="122">
        <v>2.0499999999999998</v>
      </c>
      <c r="K3" s="119" t="s">
        <v>145</v>
      </c>
      <c r="L3" s="119" t="s">
        <v>375</v>
      </c>
      <c r="M3" s="121">
        <v>660</v>
      </c>
      <c r="N3" s="121">
        <v>660</v>
      </c>
      <c r="O3" s="121" t="s">
        <v>259</v>
      </c>
      <c r="P3" s="121">
        <v>0</v>
      </c>
      <c r="Q3" s="123" t="s">
        <v>259</v>
      </c>
    </row>
    <row ht="15" r="4" spans="1:17" thickBot="1" x14ac:dyDescent="0.35">
      <c r="A4" s="125" t="s">
        <v>289</v>
      </c>
      <c r="B4" s="126" t="s">
        <v>283</v>
      </c>
      <c r="C4" s="126" t="s">
        <v>34</v>
      </c>
      <c r="D4" s="127" t="str">
        <f>'TC47-Autogen OrderNo Spot'!B2</f>
        <v>sCB102-2311002</v>
      </c>
      <c r="E4" s="128" t="s">
        <v>79</v>
      </c>
      <c r="F4" s="129">
        <v>5</v>
      </c>
      <c r="G4" s="130">
        <v>10</v>
      </c>
      <c r="H4" s="130">
        <v>660</v>
      </c>
      <c r="I4" s="130">
        <v>0</v>
      </c>
      <c r="J4" s="131">
        <v>2.0499999999999998</v>
      </c>
      <c r="K4" s="126" t="s">
        <v>145</v>
      </c>
      <c r="L4" s="126" t="s">
        <v>375</v>
      </c>
      <c r="M4" s="130">
        <v>660</v>
      </c>
      <c r="N4" s="130">
        <v>600</v>
      </c>
      <c r="O4" s="130" t="s">
        <v>259</v>
      </c>
      <c r="P4" s="130">
        <v>60</v>
      </c>
      <c r="Q4" s="132" t="s">
        <v>259</v>
      </c>
    </row>
  </sheetData>
  <pageMargins bottom="0.75" footer="0.3" header="0.3" left="0.7" right="0.7" top="0.75"/>
</worksheet>
</file>

<file path=xl/worksheets/sheet1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21D6-6F8B-455C-A709-69BBEFFF5A14}">
  <sheetPr codeName="Sheet136"/>
  <dimension ref="A1:D5"/>
  <sheetViews>
    <sheetView workbookViewId="0">
      <selection activeCell="C3" sqref="C3"/>
    </sheetView>
  </sheetViews>
  <sheetFormatPr defaultRowHeight="14.4" x14ac:dyDescent="0.3"/>
  <cols>
    <col min="1" max="2" customWidth="true" width="20.77734375" collapsed="true"/>
    <col min="3" max="3" customWidth="true" width="36.44140625" collapsed="true"/>
  </cols>
  <sheetData>
    <row r="1" spans="1:3" x14ac:dyDescent="0.3">
      <c r="A1" t="s">
        <v>342</v>
      </c>
      <c r="B1" t="s">
        <v>343</v>
      </c>
      <c r="C1" t="s">
        <v>390</v>
      </c>
    </row>
    <row r="2" spans="1:3" x14ac:dyDescent="0.3">
      <c r="A2" t="str">
        <f ca="1">'TC174-DC2 Outbound Details'!E2</f>
        <v>DC2-HS2-4-2311001</v>
      </c>
      <c r="B2" t="str">
        <f>'TC174-DC2 Outbound Details'!O2</f>
        <v>CAJU9500009</v>
      </c>
      <c r="C2" t="s">
        <v>359</v>
      </c>
    </row>
    <row r="3" spans="1:3" x14ac:dyDescent="0.3">
      <c r="A3" t="str">
        <f ca="1">'TC174-DC2 Outbound Details'!E3</f>
        <v>DC2-HS2-4-2311001</v>
      </c>
      <c r="B3" t="str">
        <f>'TC174-DC2 Outbound Details'!O3</f>
        <v>ONEU1162511</v>
      </c>
      <c r="C3" t="s">
        <v>359</v>
      </c>
    </row>
    <row r="4" spans="1:3" x14ac:dyDescent="0.3">
      <c r="A4" t="str">
        <f ca="1">'TC174-DC2 Outbound Details'!E4</f>
        <v>DC2-HS2-4-2311001</v>
      </c>
      <c r="B4" t="str">
        <f>'TC174-DC2 Outbound Details'!O4</f>
        <v>CNTW-SUP-C-230704001</v>
      </c>
      <c r="C4" t="s">
        <v>359</v>
      </c>
    </row>
    <row r="5" spans="1:3" x14ac:dyDescent="0.3">
      <c r="B5" t="str">
        <f>'TC174-DC2 Outbound Details'!O5</f>
        <v>ONEU1162511</v>
      </c>
      <c r="C5" t="s">
        <v>359</v>
      </c>
    </row>
  </sheetData>
  <pageMargins bottom="0.75" footer="0.3" header="0.3" left="0.7" right="0.7" top="0.75"/>
</worksheet>
</file>

<file path=xl/worksheets/sheet1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91D2-EED2-4282-B662-7CAE12AD60B1}">
  <sheetPr codeName="Sheet137"/>
  <dimension ref="A1:AA8"/>
  <sheetViews>
    <sheetView topLeftCell="O1" workbookViewId="0">
      <selection activeCell="U20" sqref="U20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38" t="s">
        <v>342</v>
      </c>
      <c r="B1" s="2" t="s">
        <v>343</v>
      </c>
      <c r="C1" s="39" t="s">
        <v>344</v>
      </c>
      <c r="D1" s="39" t="s">
        <v>345</v>
      </c>
      <c r="E1" s="39" t="s">
        <v>346</v>
      </c>
      <c r="F1" s="39" t="s">
        <v>347</v>
      </c>
      <c r="G1" s="39" t="s">
        <v>348</v>
      </c>
      <c r="H1" s="39" t="s">
        <v>349</v>
      </c>
      <c r="I1" s="39" t="s">
        <v>350</v>
      </c>
      <c r="J1" s="39" t="s">
        <v>351</v>
      </c>
      <c r="K1" s="40" t="s">
        <v>352</v>
      </c>
      <c r="L1" s="39" t="s">
        <v>353</v>
      </c>
      <c r="M1" s="39" t="s">
        <v>354</v>
      </c>
      <c r="N1" s="39" t="s">
        <v>355</v>
      </c>
      <c r="O1" s="40" t="s">
        <v>418</v>
      </c>
      <c r="P1" s="40" t="s">
        <v>419</v>
      </c>
      <c r="Q1" s="2" t="s">
        <v>420</v>
      </c>
      <c r="R1" s="2" t="s">
        <v>421</v>
      </c>
      <c r="S1" s="39" t="s">
        <v>356</v>
      </c>
      <c r="T1" s="39" t="s">
        <v>357</v>
      </c>
      <c r="U1" s="39" t="s">
        <v>358</v>
      </c>
      <c r="V1" s="39" t="s">
        <v>359</v>
      </c>
      <c r="W1" s="39" t="s">
        <v>356</v>
      </c>
      <c r="X1" s="39" t="s">
        <v>357</v>
      </c>
      <c r="Y1" s="39" t="s">
        <v>358</v>
      </c>
      <c r="Z1" s="39" t="s">
        <v>359</v>
      </c>
    </row>
    <row r="2" spans="1:26" x14ac:dyDescent="0.3">
      <c r="A2" s="38" t="str">
        <f ca="1">'TC174-DC2 Outbound Details'!E2</f>
        <v>DC2-HS2-4-2311001</v>
      </c>
      <c r="B2" s="2" t="str">
        <f>'TC174-DC2 Outbound Details'!O2</f>
        <v>CAJU9500009</v>
      </c>
      <c r="C2" s="39" t="s">
        <v>360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399</v>
      </c>
      <c r="J2" s="39" t="s">
        <v>399</v>
      </c>
      <c r="K2" s="39" t="s">
        <v>399</v>
      </c>
      <c r="L2" s="39" t="s">
        <v>399</v>
      </c>
      <c r="M2" s="39" t="s">
        <v>399</v>
      </c>
      <c r="N2" s="39" t="s">
        <v>399</v>
      </c>
      <c r="O2" s="39" t="s">
        <v>399</v>
      </c>
      <c r="P2" s="39" t="s">
        <v>399</v>
      </c>
      <c r="Q2" s="39" t="s">
        <v>399</v>
      </c>
      <c r="R2" s="39" t="s">
        <v>399</v>
      </c>
      <c r="S2" s="39" t="s">
        <v>399</v>
      </c>
      <c r="T2" s="39" t="s">
        <v>399</v>
      </c>
      <c r="U2" s="39" t="s">
        <v>399</v>
      </c>
      <c r="V2" s="39" t="s">
        <v>399</v>
      </c>
      <c r="W2" s="39" t="s">
        <v>361</v>
      </c>
      <c r="X2" s="39" t="s">
        <v>362</v>
      </c>
      <c r="Y2" s="39" t="s">
        <v>362</v>
      </c>
      <c r="Z2" s="39" t="s">
        <v>362</v>
      </c>
    </row>
    <row r="3" spans="1:26" x14ac:dyDescent="0.3">
      <c r="A3" s="38" t="str">
        <f ca="1">'TC174-DC2 Outbound Details'!E3</f>
        <v>DC2-HS2-4-2311001</v>
      </c>
      <c r="B3" s="2" t="str">
        <f>'TC174-DC2 Outbound Details'!O3</f>
        <v>ONEU1162511</v>
      </c>
      <c r="C3" s="39" t="s">
        <v>360</v>
      </c>
      <c r="D3" s="39" t="s">
        <v>399</v>
      </c>
      <c r="E3" s="39" t="s">
        <v>399</v>
      </c>
      <c r="F3" s="39" t="s">
        <v>399</v>
      </c>
      <c r="G3" s="39" t="s">
        <v>399</v>
      </c>
      <c r="H3" s="39" t="s">
        <v>399</v>
      </c>
      <c r="I3" s="39" t="s">
        <v>399</v>
      </c>
      <c r="J3" s="39" t="s">
        <v>399</v>
      </c>
      <c r="K3" s="39" t="s">
        <v>399</v>
      </c>
      <c r="L3" s="39" t="s">
        <v>399</v>
      </c>
      <c r="M3" s="39" t="s">
        <v>399</v>
      </c>
      <c r="N3" s="39" t="s">
        <v>399</v>
      </c>
      <c r="O3" s="39" t="s">
        <v>399</v>
      </c>
      <c r="P3" s="39" t="s">
        <v>399</v>
      </c>
      <c r="Q3" s="39" t="s">
        <v>399</v>
      </c>
      <c r="R3" s="39" t="s">
        <v>399</v>
      </c>
      <c r="S3" s="39" t="s">
        <v>399</v>
      </c>
      <c r="T3" s="39" t="s">
        <v>399</v>
      </c>
      <c r="U3" s="39" t="s">
        <v>399</v>
      </c>
      <c r="V3" s="39" t="s">
        <v>399</v>
      </c>
      <c r="W3" s="39" t="s">
        <v>361</v>
      </c>
      <c r="X3" s="39" t="s">
        <v>362</v>
      </c>
      <c r="Y3" s="39" t="s">
        <v>362</v>
      </c>
      <c r="Z3" s="39" t="s">
        <v>362</v>
      </c>
    </row>
    <row r="4" spans="1:26" x14ac:dyDescent="0.3">
      <c r="A4" s="38" t="str">
        <f ca="1">'TC174-DC2 Outbound Details'!E4</f>
        <v>DC2-HS2-4-2311001</v>
      </c>
      <c r="B4" s="2" t="str">
        <f>'TC174-DC2 Outbound Details'!O4</f>
        <v>CNTW-SUP-C-230704001</v>
      </c>
      <c r="C4" s="39" t="s">
        <v>360</v>
      </c>
      <c r="D4" s="39" t="s">
        <v>399</v>
      </c>
      <c r="E4" s="39" t="s">
        <v>399</v>
      </c>
      <c r="F4" s="39" t="s">
        <v>399</v>
      </c>
      <c r="G4" s="39" t="s">
        <v>399</v>
      </c>
      <c r="H4" s="39" t="s">
        <v>399</v>
      </c>
      <c r="I4" s="39" t="s">
        <v>399</v>
      </c>
      <c r="J4" s="39" t="s">
        <v>399</v>
      </c>
      <c r="K4" s="39" t="s">
        <v>399</v>
      </c>
      <c r="L4" s="39" t="s">
        <v>399</v>
      </c>
      <c r="M4" s="39" t="s">
        <v>399</v>
      </c>
      <c r="N4" s="39" t="s">
        <v>399</v>
      </c>
      <c r="O4" s="39" t="s">
        <v>399</v>
      </c>
      <c r="P4" s="39" t="s">
        <v>399</v>
      </c>
      <c r="Q4" s="39" t="s">
        <v>399</v>
      </c>
      <c r="R4" s="39" t="s">
        <v>399</v>
      </c>
      <c r="S4" s="39" t="s">
        <v>399</v>
      </c>
      <c r="T4" s="39" t="s">
        <v>399</v>
      </c>
      <c r="U4" s="39" t="s">
        <v>399</v>
      </c>
      <c r="V4" s="39" t="s">
        <v>399</v>
      </c>
      <c r="W4" s="39" t="s">
        <v>361</v>
      </c>
      <c r="X4" s="39" t="s">
        <v>362</v>
      </c>
      <c r="Y4" s="39" t="s">
        <v>362</v>
      </c>
      <c r="Z4" s="39" t="s">
        <v>362</v>
      </c>
    </row>
    <row r="5" spans="1:26" x14ac:dyDescent="0.3">
      <c r="B5" s="2" t="str">
        <f>'TC142-Sup2 Outbound Details'!M4</f>
        <v>ONEU1162511</v>
      </c>
      <c r="C5" s="39" t="s">
        <v>360</v>
      </c>
      <c r="D5" s="39" t="s">
        <v>399</v>
      </c>
      <c r="E5" s="39" t="s">
        <v>399</v>
      </c>
      <c r="F5" s="39" t="s">
        <v>399</v>
      </c>
      <c r="G5" s="39" t="s">
        <v>399</v>
      </c>
      <c r="H5" s="39" t="s">
        <v>399</v>
      </c>
      <c r="I5" s="39" t="s">
        <v>399</v>
      </c>
      <c r="J5" s="39" t="s">
        <v>399</v>
      </c>
      <c r="K5" s="39" t="s">
        <v>399</v>
      </c>
      <c r="L5" s="39" t="s">
        <v>399</v>
      </c>
      <c r="M5" s="39" t="s">
        <v>399</v>
      </c>
      <c r="N5" s="39" t="s">
        <v>399</v>
      </c>
      <c r="O5" s="39" t="s">
        <v>399</v>
      </c>
      <c r="P5" s="39" t="s">
        <v>399</v>
      </c>
      <c r="Q5" s="39" t="s">
        <v>399</v>
      </c>
      <c r="R5" s="39" t="s">
        <v>399</v>
      </c>
      <c r="S5" s="39" t="s">
        <v>361</v>
      </c>
      <c r="T5" s="39" t="s">
        <v>362</v>
      </c>
      <c r="U5" s="39" t="s">
        <v>362</v>
      </c>
      <c r="V5" s="39" t="s">
        <v>362</v>
      </c>
      <c r="W5" s="39" t="s">
        <v>362</v>
      </c>
      <c r="X5" s="39" t="s">
        <v>362</v>
      </c>
      <c r="Y5" s="39" t="s">
        <v>362</v>
      </c>
      <c r="Z5" s="39" t="s">
        <v>362</v>
      </c>
    </row>
    <row r="6" spans="1:26" x14ac:dyDescent="0.3">
      <c r="A6" s="2" t="str">
        <f ca="1">'TC142-Sup2 Outbound Details'!E2</f>
        <v>SP2-HS2-4-2311001</v>
      </c>
      <c r="B6" s="6" t="str">
        <f>'TC142-Sup2 Outbound Details'!M2</f>
        <v>CAIU9500009</v>
      </c>
      <c r="C6" s="39" t="s">
        <v>404</v>
      </c>
      <c r="D6" s="39" t="s">
        <v>399</v>
      </c>
      <c r="E6" s="39" t="s">
        <v>399</v>
      </c>
      <c r="F6" s="39" t="s">
        <v>399</v>
      </c>
      <c r="G6" s="39" t="s">
        <v>399</v>
      </c>
      <c r="H6" s="39" t="s">
        <v>399</v>
      </c>
      <c r="I6" s="39" t="s">
        <v>399</v>
      </c>
      <c r="J6" s="39" t="s">
        <v>399</v>
      </c>
      <c r="K6" s="39" t="s">
        <v>399</v>
      </c>
      <c r="L6" s="39" t="s">
        <v>399</v>
      </c>
      <c r="M6" s="39" t="s">
        <v>399</v>
      </c>
      <c r="N6" s="39" t="s">
        <v>399</v>
      </c>
      <c r="O6" s="39" t="s">
        <v>399</v>
      </c>
      <c r="P6" s="39" t="s">
        <v>399</v>
      </c>
      <c r="Q6" s="39" t="s">
        <v>399</v>
      </c>
      <c r="R6" s="39" t="s">
        <v>399</v>
      </c>
      <c r="S6" s="39" t="s">
        <v>361</v>
      </c>
      <c r="T6" s="39" t="s">
        <v>362</v>
      </c>
      <c r="U6" s="39" t="s">
        <v>362</v>
      </c>
      <c r="V6" s="39" t="s">
        <v>362</v>
      </c>
      <c r="W6" s="39" t="s">
        <v>362</v>
      </c>
      <c r="X6" s="39" t="s">
        <v>362</v>
      </c>
      <c r="Y6" s="39" t="s">
        <v>362</v>
      </c>
      <c r="Z6" s="39" t="s">
        <v>362</v>
      </c>
    </row>
    <row r="7" spans="1:26" x14ac:dyDescent="0.3">
      <c r="A7" s="2" t="str">
        <f ca="1">'TC142-Sup2 Outbound Details'!E3</f>
        <v>SP2-HS2-4-2311001</v>
      </c>
      <c r="B7" s="6" t="str">
        <f>'TC142-Sup2 Outbound Details'!M3</f>
        <v>ONEU1162511</v>
      </c>
      <c r="C7" s="39" t="s">
        <v>360</v>
      </c>
      <c r="D7" s="39" t="s">
        <v>399</v>
      </c>
      <c r="E7" s="39" t="s">
        <v>399</v>
      </c>
      <c r="F7" s="39" t="s">
        <v>399</v>
      </c>
      <c r="G7" s="39" t="s">
        <v>399</v>
      </c>
      <c r="H7" s="39" t="s">
        <v>399</v>
      </c>
      <c r="I7" s="39" t="s">
        <v>399</v>
      </c>
      <c r="J7" s="39" t="s">
        <v>399</v>
      </c>
      <c r="K7" s="39" t="s">
        <v>399</v>
      </c>
      <c r="L7" s="39" t="s">
        <v>399</v>
      </c>
      <c r="M7" s="39" t="s">
        <v>399</v>
      </c>
      <c r="N7" s="39" t="s">
        <v>399</v>
      </c>
      <c r="O7" s="39" t="s">
        <v>399</v>
      </c>
      <c r="P7" s="39" t="s">
        <v>399</v>
      </c>
      <c r="Q7" s="39" t="s">
        <v>399</v>
      </c>
      <c r="R7" s="39" t="s">
        <v>399</v>
      </c>
      <c r="S7" s="39" t="s">
        <v>361</v>
      </c>
      <c r="T7" s="39" t="s">
        <v>362</v>
      </c>
      <c r="U7" s="39" t="s">
        <v>362</v>
      </c>
      <c r="V7" s="39" t="s">
        <v>362</v>
      </c>
      <c r="W7" s="39" t="s">
        <v>362</v>
      </c>
      <c r="X7" s="39" t="s">
        <v>362</v>
      </c>
      <c r="Y7" s="39" t="s">
        <v>362</v>
      </c>
      <c r="Z7" s="39" t="s">
        <v>362</v>
      </c>
    </row>
    <row r="8" spans="1:26" x14ac:dyDescent="0.3">
      <c r="B8" s="2" t="str">
        <f>'TC142-Sup2 Outbound Details'!M5</f>
        <v>CNTW-SUP-C-230704001</v>
      </c>
      <c r="C8" s="39" t="s">
        <v>360</v>
      </c>
      <c r="D8" s="39" t="s">
        <v>399</v>
      </c>
      <c r="E8" s="39" t="s">
        <v>399</v>
      </c>
      <c r="F8" s="39" t="s">
        <v>399</v>
      </c>
      <c r="G8" s="39" t="s">
        <v>399</v>
      </c>
      <c r="H8" s="39" t="s">
        <v>399</v>
      </c>
      <c r="I8" s="39" t="s">
        <v>399</v>
      </c>
      <c r="J8" s="39" t="s">
        <v>399</v>
      </c>
      <c r="K8" s="39" t="s">
        <v>399</v>
      </c>
      <c r="L8" s="39" t="s">
        <v>399</v>
      </c>
      <c r="M8" s="39" t="s">
        <v>399</v>
      </c>
      <c r="N8" s="39" t="s">
        <v>399</v>
      </c>
      <c r="O8" s="39" t="s">
        <v>399</v>
      </c>
      <c r="P8" s="39" t="s">
        <v>399</v>
      </c>
      <c r="Q8" s="39" t="s">
        <v>399</v>
      </c>
      <c r="R8" s="39" t="s">
        <v>399</v>
      </c>
      <c r="S8" s="39" t="s">
        <v>361</v>
      </c>
      <c r="T8" s="39" t="s">
        <v>362</v>
      </c>
      <c r="U8" s="39" t="s">
        <v>362</v>
      </c>
      <c r="V8" s="39" t="s">
        <v>362</v>
      </c>
      <c r="W8" s="39" t="s">
        <v>362</v>
      </c>
      <c r="X8" s="39" t="s">
        <v>362</v>
      </c>
      <c r="Y8" s="39" t="s">
        <v>362</v>
      </c>
      <c r="Z8" s="39" t="s">
        <v>362</v>
      </c>
    </row>
  </sheetData>
  <pageMargins bottom="0.75" footer="0.3" header="0.3" left="0.7" right="0.7" top="0.75"/>
</worksheet>
</file>

<file path=xl/worksheets/sheet1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29F7-19B9-47D6-9C8E-5A77F5AC0864}">
  <sheetPr codeName="Sheet138"/>
  <dimension ref="A1:W3"/>
  <sheetViews>
    <sheetView topLeftCell="J1" workbookViewId="0">
      <selection activeCell="M19" sqref="M19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38" t="s">
        <v>342</v>
      </c>
      <c r="B1" s="2" t="s">
        <v>343</v>
      </c>
      <c r="C1" s="39" t="s">
        <v>344</v>
      </c>
      <c r="D1" s="39" t="s">
        <v>345</v>
      </c>
      <c r="E1" s="39" t="s">
        <v>346</v>
      </c>
      <c r="F1" s="39" t="s">
        <v>347</v>
      </c>
      <c r="G1" s="39" t="s">
        <v>348</v>
      </c>
      <c r="H1" s="39" t="s">
        <v>349</v>
      </c>
      <c r="I1" s="39" t="s">
        <v>350</v>
      </c>
      <c r="J1" s="39" t="s">
        <v>351</v>
      </c>
      <c r="K1" s="40" t="s">
        <v>352</v>
      </c>
      <c r="L1" s="39" t="s">
        <v>353</v>
      </c>
      <c r="M1" s="39" t="s">
        <v>354</v>
      </c>
      <c r="N1" s="39" t="s">
        <v>355</v>
      </c>
      <c r="O1" s="39" t="s">
        <v>356</v>
      </c>
      <c r="P1" s="39" t="s">
        <v>357</v>
      </c>
      <c r="Q1" s="39" t="s">
        <v>358</v>
      </c>
      <c r="R1" s="39" t="s">
        <v>359</v>
      </c>
      <c r="S1" s="39" t="s">
        <v>356</v>
      </c>
      <c r="T1" s="39" t="s">
        <v>357</v>
      </c>
      <c r="U1" s="39" t="s">
        <v>358</v>
      </c>
      <c r="V1" s="39" t="s">
        <v>359</v>
      </c>
    </row>
    <row r="2" spans="1:22" x14ac:dyDescent="0.3">
      <c r="A2" s="2" t="str">
        <f ca="1">'TC74-Sup1 Outbound Details'!E3</f>
        <v>SP1-HS2-4-2311001</v>
      </c>
      <c r="B2" s="6" t="str">
        <f>'TC74-Sup1 Outbound Details'!M3</f>
        <v>MY-ELA-C-230704001</v>
      </c>
      <c r="C2" s="39" t="s">
        <v>360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399</v>
      </c>
      <c r="J2" s="39" t="s">
        <v>399</v>
      </c>
      <c r="K2" s="39" t="s">
        <v>399</v>
      </c>
      <c r="L2" s="39" t="s">
        <v>399</v>
      </c>
      <c r="M2" s="39" t="s">
        <v>399</v>
      </c>
      <c r="N2" s="39" t="s">
        <v>399</v>
      </c>
      <c r="O2" s="39" t="s">
        <v>399</v>
      </c>
      <c r="P2" s="39" t="s">
        <v>399</v>
      </c>
      <c r="Q2" s="39" t="s">
        <v>399</v>
      </c>
      <c r="R2" s="39" t="s">
        <v>399</v>
      </c>
      <c r="S2" s="39" t="s">
        <v>361</v>
      </c>
      <c r="T2" s="39" t="s">
        <v>362</v>
      </c>
      <c r="U2" s="39" t="s">
        <v>362</v>
      </c>
      <c r="V2" s="39" t="s">
        <v>362</v>
      </c>
    </row>
    <row r="3" spans="1:22" x14ac:dyDescent="0.3">
      <c r="A3" s="2" t="str">
        <f ca="1">'TC74-Sup1 Outbound Details'!E5</f>
        <v>SP1-HS2-4-2311002</v>
      </c>
      <c r="B3" s="6" t="str">
        <f>'TC74-Sup1 Outbound Details'!M5</f>
        <v>MY-ELA-C-230704001</v>
      </c>
      <c r="C3" s="39" t="s">
        <v>360</v>
      </c>
      <c r="D3" s="39" t="s">
        <v>399</v>
      </c>
      <c r="E3" s="39" t="s">
        <v>399</v>
      </c>
      <c r="F3" s="39" t="s">
        <v>399</v>
      </c>
      <c r="G3" s="39" t="s">
        <v>399</v>
      </c>
      <c r="H3" s="39" t="s">
        <v>399</v>
      </c>
      <c r="I3" s="39" t="s">
        <v>399</v>
      </c>
      <c r="J3" s="39" t="s">
        <v>399</v>
      </c>
      <c r="K3" s="39" t="s">
        <v>399</v>
      </c>
      <c r="L3" s="39" t="s">
        <v>399</v>
      </c>
      <c r="M3" s="39" t="s">
        <v>399</v>
      </c>
      <c r="N3" s="39" t="s">
        <v>399</v>
      </c>
      <c r="O3" s="39" t="s">
        <v>399</v>
      </c>
      <c r="P3" s="39" t="s">
        <v>399</v>
      </c>
      <c r="Q3" s="39" t="s">
        <v>399</v>
      </c>
      <c r="R3" s="39" t="s">
        <v>399</v>
      </c>
      <c r="S3" s="39" t="s">
        <v>361</v>
      </c>
      <c r="T3" s="39" t="s">
        <v>362</v>
      </c>
      <c r="U3" s="39" t="s">
        <v>362</v>
      </c>
      <c r="V3" s="39" t="s">
        <v>362</v>
      </c>
    </row>
  </sheetData>
  <pageMargins bottom="0.75" footer="0.3" header="0.3" left="0.7" right="0.7" top="0.75"/>
</worksheet>
</file>

<file path=xl/worksheets/sheet16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123-A1B5-4CDF-B51C-D45CE237A4C5}">
  <sheetPr codeName="Sheet139"/>
  <dimension ref="A1:P2"/>
  <sheetViews>
    <sheetView workbookViewId="0">
      <selection activeCell="I2" sqref="I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38" t="s">
        <v>342</v>
      </c>
      <c r="B1" s="2" t="s">
        <v>343</v>
      </c>
      <c r="C1" s="39" t="s">
        <v>344</v>
      </c>
      <c r="D1" s="39" t="s">
        <v>407</v>
      </c>
      <c r="E1" s="39" t="s">
        <v>403</v>
      </c>
      <c r="F1" s="39" t="s">
        <v>408</v>
      </c>
      <c r="G1" s="39" t="s">
        <v>409</v>
      </c>
      <c r="H1" s="39" t="s">
        <v>405</v>
      </c>
      <c r="I1" s="39" t="s">
        <v>410</v>
      </c>
      <c r="J1" s="39" t="s">
        <v>411</v>
      </c>
      <c r="K1" s="39" t="s">
        <v>412</v>
      </c>
      <c r="L1" s="39" t="s">
        <v>413</v>
      </c>
      <c r="M1" s="39" t="s">
        <v>414</v>
      </c>
      <c r="N1" s="39" t="s">
        <v>415</v>
      </c>
      <c r="O1" s="39" t="s">
        <v>416</v>
      </c>
    </row>
    <row r="2" spans="1:15" x14ac:dyDescent="0.3">
      <c r="A2" s="2" t="str">
        <f ca="1">'TC74-Sup1 Outbound Details'!E2</f>
        <v>SP1-HS2-4-2311001</v>
      </c>
      <c r="B2" s="6" t="str">
        <f>'TC74-Sup1 Outbound Details'!M2</f>
        <v>CAIU9500009</v>
      </c>
      <c r="C2" s="39" t="s">
        <v>404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361</v>
      </c>
      <c r="J2" s="39" t="s">
        <v>362</v>
      </c>
      <c r="K2" s="39" t="s">
        <v>362</v>
      </c>
      <c r="L2" s="39" t="s">
        <v>362</v>
      </c>
      <c r="M2" s="39" t="s">
        <v>362</v>
      </c>
      <c r="N2" s="39" t="s">
        <v>362</v>
      </c>
      <c r="O2" s="39" t="s">
        <v>362</v>
      </c>
    </row>
  </sheetData>
  <pageMargins bottom="0.75" footer="0.3" header="0.3" left="0.7" right="0.7" top="0.75"/>
</worksheet>
</file>

<file path=xl/worksheets/sheet16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B011-4769-4E9A-A947-34E6231FB82D}">
  <sheetPr codeName="Sheet140"/>
  <dimension ref="A1:P2"/>
  <sheetViews>
    <sheetView workbookViewId="0">
      <selection activeCell="E43" sqref="E4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38" t="s">
        <v>342</v>
      </c>
      <c r="B1" s="2" t="s">
        <v>343</v>
      </c>
      <c r="C1" s="39" t="s">
        <v>344</v>
      </c>
      <c r="D1" s="39" t="s">
        <v>417</v>
      </c>
      <c r="E1" s="39" t="s">
        <v>403</v>
      </c>
      <c r="F1" s="39" t="s">
        <v>408</v>
      </c>
      <c r="G1" s="39" t="s">
        <v>409</v>
      </c>
      <c r="H1" s="39" t="s">
        <v>405</v>
      </c>
      <c r="I1" s="39" t="s">
        <v>410</v>
      </c>
      <c r="J1" s="39" t="s">
        <v>411</v>
      </c>
      <c r="K1" s="39" t="s">
        <v>412</v>
      </c>
      <c r="L1" s="39" t="s">
        <v>413</v>
      </c>
      <c r="M1" s="39" t="s">
        <v>414</v>
      </c>
      <c r="N1" s="39" t="s">
        <v>415</v>
      </c>
      <c r="O1" s="39" t="s">
        <v>416</v>
      </c>
    </row>
    <row customHeight="1" ht="13.2" r="2" spans="1:15" x14ac:dyDescent="0.3">
      <c r="A2" s="2" t="str">
        <f ca="1">'TC74-Sup1 Outbound Details'!E4</f>
        <v>SP1-HS2-4-2311001</v>
      </c>
      <c r="B2" s="6" t="str">
        <f>'TC74-Sup1 Outbound Details'!M4</f>
        <v>TCLU4249350</v>
      </c>
      <c r="C2" s="39" t="s">
        <v>404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361</v>
      </c>
      <c r="J2" s="39" t="s">
        <v>362</v>
      </c>
      <c r="K2" s="39" t="s">
        <v>362</v>
      </c>
      <c r="L2" s="39" t="s">
        <v>362</v>
      </c>
      <c r="M2" s="39" t="s">
        <v>362</v>
      </c>
      <c r="N2" s="39" t="s">
        <v>362</v>
      </c>
      <c r="O2" s="39" t="s">
        <v>362</v>
      </c>
    </row>
  </sheetData>
  <pageMargins bottom="0.75" footer="0.3" header="0.3" left="0.7" right="0.7" top="0.75"/>
</worksheet>
</file>

<file path=xl/worksheets/sheet16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A7FB-817C-448D-9FA1-492D7F03AB1A}">
  <sheetPr codeName="Sheet141"/>
  <dimension ref="A1:AL4"/>
  <sheetViews>
    <sheetView topLeftCell="A4" workbookViewId="0">
      <selection activeCell="D4" sqref="D4:AK4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23" customWidth="true" style="2" width="20.77734375" collapsed="true"/>
    <col min="24" max="27" customWidth="true" style="2" width="20.6640625" collapsed="true"/>
    <col min="28" max="37" customWidth="true" style="2" width="20.77734375" collapsed="true"/>
    <col min="38" max="16384" style="2" width="8.88671875" collapsed="true"/>
  </cols>
  <sheetData>
    <row r="1" spans="1:37" x14ac:dyDescent="0.3">
      <c r="A1" s="38" t="s">
        <v>342</v>
      </c>
      <c r="B1" s="2" t="s">
        <v>343</v>
      </c>
      <c r="C1" s="39" t="s">
        <v>344</v>
      </c>
      <c r="D1" s="39" t="s">
        <v>345</v>
      </c>
      <c r="E1" s="39" t="s">
        <v>346</v>
      </c>
      <c r="F1" s="39" t="s">
        <v>347</v>
      </c>
      <c r="G1" s="39" t="s">
        <v>348</v>
      </c>
      <c r="H1" s="39" t="s">
        <v>349</v>
      </c>
      <c r="I1" s="39" t="s">
        <v>350</v>
      </c>
      <c r="J1" s="39" t="s">
        <v>351</v>
      </c>
      <c r="K1" s="39" t="s">
        <v>352</v>
      </c>
      <c r="L1" s="39" t="s">
        <v>353</v>
      </c>
      <c r="M1" s="39" t="s">
        <v>354</v>
      </c>
      <c r="N1" s="39" t="s">
        <v>355</v>
      </c>
      <c r="O1" s="39" t="s">
        <v>418</v>
      </c>
      <c r="P1" s="39" t="s">
        <v>419</v>
      </c>
      <c r="Q1" s="39" t="s">
        <v>345</v>
      </c>
      <c r="R1" s="39" t="s">
        <v>346</v>
      </c>
      <c r="S1" s="39" t="s">
        <v>347</v>
      </c>
      <c r="T1" s="39" t="s">
        <v>348</v>
      </c>
      <c r="U1" s="39" t="s">
        <v>349</v>
      </c>
      <c r="V1" s="39" t="s">
        <v>350</v>
      </c>
      <c r="W1" s="39" t="s">
        <v>351</v>
      </c>
      <c r="X1" s="39" t="s">
        <v>352</v>
      </c>
      <c r="Y1" s="39" t="s">
        <v>353</v>
      </c>
      <c r="Z1" s="39" t="s">
        <v>354</v>
      </c>
      <c r="AA1" s="39" t="s">
        <v>355</v>
      </c>
      <c r="AB1" s="39" t="s">
        <v>420</v>
      </c>
      <c r="AC1" s="39" t="s">
        <v>421</v>
      </c>
      <c r="AD1" s="39" t="s">
        <v>356</v>
      </c>
      <c r="AE1" s="39" t="s">
        <v>357</v>
      </c>
      <c r="AF1" s="39" t="s">
        <v>358</v>
      </c>
      <c r="AG1" s="39" t="s">
        <v>359</v>
      </c>
      <c r="AH1" s="2" t="s">
        <v>356</v>
      </c>
      <c r="AI1" s="2" t="s">
        <v>357</v>
      </c>
      <c r="AJ1" s="2" t="s">
        <v>358</v>
      </c>
      <c r="AK1" s="2" t="s">
        <v>359</v>
      </c>
    </row>
    <row r="2" spans="1:37" x14ac:dyDescent="0.3">
      <c r="A2" s="2" t="str">
        <f ca="1">'TC111-DC3 Outbound Details'!E3</f>
        <v>DC3-HS2-4-2311001</v>
      </c>
      <c r="B2" s="2" t="str">
        <f>'TC111-DC3 Outbound Details'!M3</f>
        <v>CAIU9492794</v>
      </c>
      <c r="C2" s="39" t="s">
        <v>360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399</v>
      </c>
      <c r="J2" s="39" t="s">
        <v>399</v>
      </c>
      <c r="K2" s="39" t="s">
        <v>399</v>
      </c>
      <c r="L2" s="39" t="s">
        <v>399</v>
      </c>
      <c r="M2" s="39" t="s">
        <v>399</v>
      </c>
      <c r="N2" s="39" t="s">
        <v>399</v>
      </c>
      <c r="O2" s="39" t="s">
        <v>399</v>
      </c>
      <c r="P2" s="39" t="s">
        <v>399</v>
      </c>
      <c r="Q2" s="39" t="s">
        <v>399</v>
      </c>
      <c r="R2" s="39" t="s">
        <v>399</v>
      </c>
      <c r="S2" s="39" t="s">
        <v>399</v>
      </c>
      <c r="T2" s="39" t="s">
        <v>399</v>
      </c>
      <c r="U2" s="39" t="s">
        <v>399</v>
      </c>
      <c r="V2" s="39" t="s">
        <v>399</v>
      </c>
      <c r="W2" s="39" t="s">
        <v>399</v>
      </c>
      <c r="X2" s="39" t="s">
        <v>399</v>
      </c>
      <c r="Y2" s="39" t="s">
        <v>399</v>
      </c>
      <c r="Z2" s="39" t="s">
        <v>399</v>
      </c>
      <c r="AA2" s="39" t="s">
        <v>399</v>
      </c>
      <c r="AB2" s="39" t="s">
        <v>399</v>
      </c>
      <c r="AC2" s="39" t="s">
        <v>399</v>
      </c>
      <c r="AD2" s="39" t="s">
        <v>361</v>
      </c>
      <c r="AE2" s="39" t="s">
        <v>362</v>
      </c>
      <c r="AF2" s="39" t="s">
        <v>362</v>
      </c>
      <c r="AG2" s="39" t="s">
        <v>362</v>
      </c>
      <c r="AH2" s="39" t="s">
        <v>362</v>
      </c>
      <c r="AI2" s="39" t="s">
        <v>362</v>
      </c>
      <c r="AJ2" s="39" t="s">
        <v>362</v>
      </c>
      <c r="AK2" s="39" t="s">
        <v>362</v>
      </c>
    </row>
    <row r="3" spans="1:37" x14ac:dyDescent="0.3">
      <c r="B3" s="2" t="str">
        <f>'TC111-DC3 Outbound Details'!M5</f>
        <v>CAIU9492794</v>
      </c>
      <c r="C3" s="39" t="s">
        <v>360</v>
      </c>
      <c r="D3" s="39" t="s">
        <v>361</v>
      </c>
      <c r="E3" s="39" t="s">
        <v>362</v>
      </c>
      <c r="F3" s="39" t="s">
        <v>362</v>
      </c>
      <c r="G3" s="39" t="s">
        <v>362</v>
      </c>
      <c r="H3" s="39" t="s">
        <v>362</v>
      </c>
      <c r="I3" s="39" t="s">
        <v>362</v>
      </c>
      <c r="J3" s="39" t="s">
        <v>362</v>
      </c>
      <c r="K3" s="39" t="s">
        <v>362</v>
      </c>
      <c r="L3" s="39" t="s">
        <v>362</v>
      </c>
      <c r="M3" s="39" t="s">
        <v>362</v>
      </c>
      <c r="N3" s="39" t="s">
        <v>362</v>
      </c>
      <c r="O3" s="39" t="s">
        <v>362</v>
      </c>
      <c r="P3" s="39" t="s">
        <v>362</v>
      </c>
      <c r="Q3" s="39" t="s">
        <v>362</v>
      </c>
      <c r="R3" s="39" t="s">
        <v>362</v>
      </c>
      <c r="S3" s="39" t="s">
        <v>362</v>
      </c>
      <c r="T3" s="39" t="s">
        <v>362</v>
      </c>
      <c r="U3" s="39" t="s">
        <v>362</v>
      </c>
      <c r="V3" s="39" t="s">
        <v>362</v>
      </c>
      <c r="W3" s="39" t="s">
        <v>362</v>
      </c>
      <c r="X3" s="39" t="s">
        <v>362</v>
      </c>
      <c r="Y3" s="39" t="s">
        <v>362</v>
      </c>
      <c r="Z3" s="39" t="s">
        <v>362</v>
      </c>
      <c r="AA3" s="39" t="s">
        <v>362</v>
      </c>
      <c r="AB3" s="39" t="s">
        <v>362</v>
      </c>
      <c r="AC3" s="39" t="s">
        <v>362</v>
      </c>
      <c r="AD3" s="39" t="s">
        <v>362</v>
      </c>
      <c r="AE3" s="39" t="s">
        <v>362</v>
      </c>
      <c r="AF3" s="39" t="s">
        <v>362</v>
      </c>
      <c r="AG3" s="39" t="s">
        <v>362</v>
      </c>
      <c r="AH3" s="39" t="s">
        <v>362</v>
      </c>
      <c r="AI3" s="39" t="s">
        <v>362</v>
      </c>
      <c r="AJ3" s="39" t="s">
        <v>362</v>
      </c>
      <c r="AK3" s="39" t="s">
        <v>362</v>
      </c>
    </row>
    <row r="4" spans="1:37" x14ac:dyDescent="0.3">
      <c r="A4" s="2" t="str">
        <f ca="1">'TC111-DC3 Outbound Details'!E2</f>
        <v>DC3-HS2-4-2311001</v>
      </c>
      <c r="B4" s="2" t="str">
        <f>'TC111-DC3 Outbound Details'!M2</f>
        <v>CAIU9500009</v>
      </c>
      <c r="C4" s="39" t="s">
        <v>404</v>
      </c>
      <c r="D4" s="39" t="s">
        <v>399</v>
      </c>
      <c r="E4" s="39" t="s">
        <v>399</v>
      </c>
      <c r="F4" s="39" t="s">
        <v>399</v>
      </c>
      <c r="G4" s="39" t="s">
        <v>399</v>
      </c>
      <c r="H4" s="39" t="s">
        <v>399</v>
      </c>
      <c r="I4" s="39" t="s">
        <v>399</v>
      </c>
      <c r="J4" s="39" t="s">
        <v>399</v>
      </c>
      <c r="K4" s="39" t="s">
        <v>399</v>
      </c>
      <c r="L4" s="39" t="s">
        <v>399</v>
      </c>
      <c r="M4" s="39" t="s">
        <v>399</v>
      </c>
      <c r="N4" s="39" t="s">
        <v>399</v>
      </c>
      <c r="O4" s="39" t="s">
        <v>399</v>
      </c>
      <c r="P4" s="39" t="s">
        <v>399</v>
      </c>
      <c r="Q4" s="39" t="s">
        <v>399</v>
      </c>
      <c r="R4" s="39" t="s">
        <v>399</v>
      </c>
      <c r="S4" s="39" t="s">
        <v>399</v>
      </c>
      <c r="T4" s="39" t="s">
        <v>399</v>
      </c>
      <c r="U4" s="39" t="s">
        <v>399</v>
      </c>
      <c r="V4" s="39" t="s">
        <v>399</v>
      </c>
      <c r="W4" s="39" t="s">
        <v>399</v>
      </c>
      <c r="X4" s="39" t="s">
        <v>399</v>
      </c>
      <c r="Y4" s="39" t="s">
        <v>399</v>
      </c>
      <c r="Z4" s="39" t="s">
        <v>399</v>
      </c>
      <c r="AA4" s="39" t="s">
        <v>399</v>
      </c>
      <c r="AB4" s="39" t="s">
        <v>399</v>
      </c>
      <c r="AC4" s="39" t="s">
        <v>399</v>
      </c>
      <c r="AD4" s="39" t="s">
        <v>361</v>
      </c>
      <c r="AE4" s="39" t="s">
        <v>362</v>
      </c>
      <c r="AF4" s="39" t="s">
        <v>362</v>
      </c>
      <c r="AG4" s="39" t="s">
        <v>362</v>
      </c>
      <c r="AH4" s="39" t="s">
        <v>362</v>
      </c>
      <c r="AI4" s="39" t="s">
        <v>362</v>
      </c>
      <c r="AJ4" s="39" t="s">
        <v>362</v>
      </c>
      <c r="AK4" s="39" t="s">
        <v>362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sheetPr codeName="Sheet17">
    <tabColor rgb="FFFFFF00"/>
  </sheetPr>
  <dimension ref="A1:AA2"/>
  <sheetViews>
    <sheetView workbookViewId="0" zoomScale="90" zoomScaleNormal="90">
      <selection activeCell="B6" sqref="B6"/>
    </sheetView>
  </sheetViews>
  <sheetFormatPr defaultColWidth="8.88671875" defaultRowHeight="13.8" x14ac:dyDescent="0.3"/>
  <cols>
    <col min="1" max="1" bestFit="true" customWidth="true" style="2" width="16.21875" collapsed="true"/>
    <col min="2" max="2" bestFit="true" customWidth="true" style="2" width="18.33203125" collapsed="true"/>
    <col min="3" max="3" bestFit="true" customWidth="true" style="2" width="9.0" collapsed="true"/>
    <col min="4" max="4" bestFit="true" customWidth="true" style="2" width="12.33203125" collapsed="true"/>
    <col min="5" max="5" bestFit="true" customWidth="true" style="2" width="10.5546875" collapsed="true"/>
    <col min="6" max="6" bestFit="true" customWidth="true" style="2" width="8.33203125" collapsed="true"/>
    <col min="7" max="7" bestFit="true" customWidth="true" style="2" width="9.21875" collapsed="true"/>
    <col min="8" max="8" bestFit="true" customWidth="true" style="2" width="7.0" collapsed="true"/>
    <col min="9" max="10" bestFit="true" customWidth="true" style="2" width="10.5546875" collapsed="true"/>
    <col min="11" max="11" bestFit="true" customWidth="true" style="2" width="10.0" collapsed="true"/>
    <col min="12" max="12" bestFit="true" customWidth="true" style="2" width="7.77734375" collapsed="true"/>
    <col min="13" max="13" bestFit="true" customWidth="true" style="2" width="13.44140625" collapsed="true"/>
    <col min="14" max="14" bestFit="true" customWidth="true" style="2" width="17.88671875" collapsed="true"/>
    <col min="15" max="15" bestFit="true" customWidth="true" style="2" width="37.44140625" collapsed="true"/>
    <col min="16" max="16" bestFit="true" customWidth="true" style="2" width="12.33203125" collapsed="true"/>
    <col min="17" max="17" bestFit="true" customWidth="true" style="2" width="9.0" collapsed="true"/>
    <col min="18" max="18" bestFit="true" customWidth="true" style="2" width="10.88671875" collapsed="true"/>
    <col min="19" max="19" bestFit="true" customWidth="true" style="2" width="11.109375" collapsed="true"/>
    <col min="20" max="20" bestFit="true" customWidth="true" style="2" width="10.44140625" collapsed="true"/>
    <col min="21" max="21" bestFit="true" customWidth="true" style="2" width="12.77734375" collapsed="true"/>
    <col min="22" max="22" bestFit="true" customWidth="true" style="2" width="11.0" collapsed="true"/>
    <col min="23" max="23" bestFit="true" customWidth="true" style="2" width="10.109375" collapsed="true"/>
    <col min="24" max="24" bestFit="true" customWidth="true" style="2" width="12.44140625" collapsed="true"/>
    <col min="25" max="25" bestFit="true" customWidth="true" style="2" width="10.6640625" collapsed="true"/>
    <col min="26" max="26" bestFit="true" customWidth="true" style="2" width="45.88671875" collapsed="true"/>
    <col min="27" max="16384" style="2" width="8.88671875" collapsed="true"/>
  </cols>
  <sheetData>
    <row ht="15" r="1" spans="1:26" thickBot="1" x14ac:dyDescent="0.35">
      <c r="A1" s="227" t="s">
        <v>37</v>
      </c>
      <c r="B1" s="228" t="s">
        <v>38</v>
      </c>
      <c r="C1" s="229" t="s">
        <v>39</v>
      </c>
      <c r="D1" s="229" t="s">
        <v>40</v>
      </c>
      <c r="E1" s="229" t="s">
        <v>41</v>
      </c>
      <c r="F1" s="229" t="s">
        <v>42</v>
      </c>
      <c r="G1" s="230" t="s">
        <v>43</v>
      </c>
      <c r="H1" s="230" t="s">
        <v>44</v>
      </c>
      <c r="I1" s="229" t="s">
        <v>45</v>
      </c>
      <c r="J1" s="229" t="s">
        <v>46</v>
      </c>
      <c r="K1" s="229" t="s">
        <v>47</v>
      </c>
      <c r="L1" s="229" t="s">
        <v>48</v>
      </c>
      <c r="M1" s="229" t="s">
        <v>49</v>
      </c>
      <c r="N1" s="229" t="s">
        <v>50</v>
      </c>
      <c r="O1" s="58" t="s">
        <v>51</v>
      </c>
      <c r="P1" s="229" t="s">
        <v>52</v>
      </c>
      <c r="Q1" s="229" t="s">
        <v>53</v>
      </c>
      <c r="R1" s="229" t="s">
        <v>77</v>
      </c>
      <c r="S1" s="229" t="s">
        <v>78</v>
      </c>
      <c r="T1" s="229" t="s">
        <v>54</v>
      </c>
      <c r="U1" s="229" t="s">
        <v>55</v>
      </c>
      <c r="V1" s="229" t="s">
        <v>56</v>
      </c>
      <c r="W1" s="229" t="s">
        <v>57</v>
      </c>
      <c r="X1" s="229" t="s">
        <v>58</v>
      </c>
      <c r="Y1" s="229" t="s">
        <v>59</v>
      </c>
      <c r="Z1" s="59" t="s">
        <v>60</v>
      </c>
    </row>
    <row customFormat="1" ht="14.4" r="2" s="4" spans="1:26" thickBot="1" x14ac:dyDescent="0.35">
      <c r="A2" s="223" t="s">
        <v>634</v>
      </c>
      <c r="B2" s="224" t="str">
        <f>A2</f>
        <v>MYELA-MYDC6</v>
      </c>
      <c r="C2" s="224" t="s">
        <v>61</v>
      </c>
      <c r="D2" s="224" t="s">
        <v>62</v>
      </c>
      <c r="E2" s="224" t="s">
        <v>63</v>
      </c>
      <c r="F2" s="224" t="s">
        <v>63</v>
      </c>
      <c r="G2" s="224"/>
      <c r="H2" s="224"/>
      <c r="I2" s="225" t="s">
        <v>79</v>
      </c>
      <c r="J2" s="224" t="s">
        <v>64</v>
      </c>
      <c r="K2" s="225"/>
      <c r="L2" s="225"/>
      <c r="M2" s="224"/>
      <c r="N2" s="224"/>
      <c r="O2" s="224" t="s">
        <v>65</v>
      </c>
      <c r="P2" s="224">
        <v>0</v>
      </c>
      <c r="Q2" s="224">
        <v>0</v>
      </c>
      <c r="R2" s="224" t="s">
        <v>80</v>
      </c>
      <c r="S2" s="224" t="s">
        <v>81</v>
      </c>
      <c r="T2" s="224">
        <v>12</v>
      </c>
      <c r="U2" s="224">
        <v>6</v>
      </c>
      <c r="V2" s="224">
        <v>2023</v>
      </c>
      <c r="W2" s="224">
        <v>31</v>
      </c>
      <c r="X2" s="224">
        <v>12</v>
      </c>
      <c r="Y2" s="224">
        <v>2024</v>
      </c>
      <c r="Z2" s="226" t="s">
        <v>66</v>
      </c>
    </row>
  </sheetData>
  <pageMargins bottom="0.75" footer="0.3" header="0.3" left="0.7" right="0.7" top="0.75"/>
</worksheet>
</file>

<file path=xl/worksheets/sheet17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AE1-B930-4B5D-AF31-3E1874611571}">
  <sheetPr codeName="Sheet142"/>
  <dimension ref="A1:AH9"/>
  <sheetViews>
    <sheetView workbookViewId="0">
      <selection activeCell="E4" sqref="E4"/>
    </sheetView>
  </sheetViews>
  <sheetFormatPr defaultRowHeight="13.8" x14ac:dyDescent="0.3"/>
  <cols>
    <col min="1" max="1" customWidth="true" style="49" width="4.33203125" collapsed="true"/>
    <col min="2" max="2" customWidth="true" style="49" width="15.77734375" collapsed="true"/>
    <col min="3" max="3" customWidth="true" style="49" width="31.109375" collapsed="true"/>
    <col min="4" max="4" customWidth="true" style="49" width="15.77734375" collapsed="true"/>
    <col min="5" max="5" customWidth="true" style="49" width="22.5546875" collapsed="true"/>
    <col min="6" max="16" customWidth="true" style="49" width="15.77734375" collapsed="true"/>
    <col min="17" max="17" customWidth="true" style="49" width="24.109375" collapsed="true"/>
    <col min="18" max="21" customWidth="true" style="49" width="15.77734375" collapsed="true"/>
    <col min="22" max="22" customWidth="true" style="49" width="22.5546875" collapsed="true"/>
    <col min="23" max="28" customWidth="true" style="49" width="15.77734375" collapsed="true"/>
    <col min="29" max="29" customWidth="true" style="49" width="21.109375" collapsed="true"/>
    <col min="30" max="31" customWidth="true" style="49" width="25.6640625" collapsed="true"/>
    <col min="32" max="32" customWidth="true" style="49" width="15.77734375" collapsed="true"/>
    <col min="33" max="33" customWidth="true" style="49" width="27.21875" collapsed="true"/>
    <col min="34" max="16384" style="49" width="8.88671875" collapsed="true"/>
  </cols>
  <sheetData>
    <row r="1" spans="1:33" x14ac:dyDescent="0.3">
      <c r="A1" s="49" t="s">
        <v>0</v>
      </c>
      <c r="B1" s="49" t="s">
        <v>262</v>
      </c>
      <c r="C1" s="49" t="s">
        <v>320</v>
      </c>
      <c r="D1" s="49" t="s">
        <v>308</v>
      </c>
      <c r="E1" s="49" t="s">
        <v>321</v>
      </c>
      <c r="F1" s="49" t="s">
        <v>130</v>
      </c>
      <c r="G1" s="49" t="s">
        <v>309</v>
      </c>
      <c r="H1" s="49" t="s">
        <v>310</v>
      </c>
      <c r="I1" s="49" t="s">
        <v>311</v>
      </c>
      <c r="J1" s="49" t="s">
        <v>312</v>
      </c>
      <c r="K1" s="49" t="s">
        <v>313</v>
      </c>
      <c r="L1" s="49" t="s">
        <v>323</v>
      </c>
      <c r="M1" s="49" t="s">
        <v>327</v>
      </c>
      <c r="N1" s="49" t="s">
        <v>428</v>
      </c>
      <c r="O1" s="49" t="s">
        <v>429</v>
      </c>
      <c r="P1" s="49" t="s">
        <v>430</v>
      </c>
      <c r="Q1" s="49" t="s">
        <v>331</v>
      </c>
      <c r="R1" s="49" t="s">
        <v>314</v>
      </c>
      <c r="S1" s="49" t="s">
        <v>333</v>
      </c>
      <c r="T1" s="49" t="s">
        <v>334</v>
      </c>
      <c r="U1" s="49" t="s">
        <v>335</v>
      </c>
      <c r="V1" s="49" t="s">
        <v>332</v>
      </c>
      <c r="W1" s="49" t="s">
        <v>315</v>
      </c>
      <c r="X1" s="49" t="s">
        <v>336</v>
      </c>
      <c r="Y1" s="49" t="s">
        <v>337</v>
      </c>
      <c r="Z1" s="49" t="s">
        <v>338</v>
      </c>
      <c r="AA1" s="49" t="s">
        <v>339</v>
      </c>
      <c r="AB1" s="49" t="s">
        <v>316</v>
      </c>
      <c r="AC1" s="49" t="s">
        <v>129</v>
      </c>
      <c r="AD1" s="49" t="s">
        <v>317</v>
      </c>
      <c r="AE1" s="49" t="s">
        <v>439</v>
      </c>
      <c r="AF1" s="49" t="s">
        <v>318</v>
      </c>
      <c r="AG1" s="49" t="s">
        <v>319</v>
      </c>
    </row>
    <row r="2" spans="1:33" x14ac:dyDescent="0.3">
      <c r="A2" s="49">
        <v>1</v>
      </c>
      <c r="B2" s="49" t="s">
        <v>68</v>
      </c>
      <c r="C2" s="49" t="str">
        <f ca="1">"o-PK-CUS-DC-"&amp;AutoIncrement!F3&amp;"-"&amp;TEXT(DATE(YEAR(TODAY()), MONTH(TODAY()), DAY(TODAY())), "yymm")&amp;"001"</f>
        <v>o-PK-CUS-DC-HS2-4-2311001</v>
      </c>
      <c r="D2" s="49" t="str">
        <f ca="1">TEXT(DATE(YEAR(TODAY()), MONTH(TODAY()), DAY(TODAY())), "dd MMM yyyy")</f>
        <v>14 Nov 2023</v>
      </c>
      <c r="E2" s="49" t="str">
        <f ca="1">"DC1-"&amp;AutoIncrement!F3&amp;"-"&amp;TEXT(DATE(YEAR(TODAY()), MONTH(TODAY()), DAY(TODAY())), "yymm")&amp;"001"</f>
        <v>DC1-HS2-4-2311001</v>
      </c>
      <c r="F2" s="49" t="s">
        <v>284</v>
      </c>
      <c r="G2" s="50" t="s">
        <v>29</v>
      </c>
      <c r="H2" s="48">
        <v>1620</v>
      </c>
      <c r="I2" s="49" t="s">
        <v>70</v>
      </c>
      <c r="J2" s="49" t="s">
        <v>322</v>
      </c>
      <c r="K2" s="49" t="s">
        <v>69</v>
      </c>
      <c r="L2" s="49" t="s">
        <v>69</v>
      </c>
      <c r="M2" s="51" t="s">
        <v>427</v>
      </c>
      <c r="N2" s="48">
        <v>162</v>
      </c>
      <c r="O2" s="52">
        <v>162</v>
      </c>
      <c r="P2" s="52">
        <v>162</v>
      </c>
      <c r="Q2" s="49" t="str">
        <f ca="1">"DC1-OP-"&amp;AutoIncrement!F3&amp;"-"&amp;TEXT(DATE(YEAR(TODAY()), MONTH(TODAY()), DAY(TODAY())), "yymm")&amp;"-01"</f>
        <v>DC1-OP-HS2-4-2311-01</v>
      </c>
      <c r="R2" s="49" t="s">
        <v>328</v>
      </c>
      <c r="S2" s="48">
        <v>162</v>
      </c>
      <c r="T2" s="52">
        <v>162</v>
      </c>
      <c r="U2" s="52">
        <v>162</v>
      </c>
      <c r="V2" s="49" t="str">
        <f ca="1">"DC1-IP-"&amp;AutoIncrement!F3&amp;"-"&amp;TEXT(DATE(YEAR(TODAY()), MONTH(TODAY()), DAY(TODAY())), "yymm")&amp;"-01"</f>
        <v>DC1-IP-HS2-4-2311-01</v>
      </c>
      <c r="W2" s="52" t="s">
        <v>432</v>
      </c>
      <c r="X2" s="48">
        <v>162</v>
      </c>
      <c r="Y2" s="52">
        <v>162</v>
      </c>
      <c r="Z2" s="48">
        <v>162</v>
      </c>
      <c r="AA2" s="49" t="str">
        <f>'TC20-Autogen SOPO'!A2</f>
        <v>sCB102-2311001</v>
      </c>
      <c r="AB2" s="49" t="s">
        <v>89</v>
      </c>
      <c r="AC2" s="53" t="s">
        <v>290</v>
      </c>
      <c r="AD2" s="53" t="s">
        <v>290</v>
      </c>
      <c r="AE2" s="53" t="s">
        <v>19</v>
      </c>
      <c r="AF2" s="54">
        <v>10</v>
      </c>
      <c r="AG2" s="54">
        <v>1620</v>
      </c>
    </row>
    <row r="3" spans="1:33" x14ac:dyDescent="0.3">
      <c r="A3" s="49">
        <v>2</v>
      </c>
      <c r="B3" s="49" t="s">
        <v>68</v>
      </c>
      <c r="C3" s="49" t="str">
        <f ca="1">"o-PK-CUS-DC-"&amp;AutoIncrement!F3&amp;"-"&amp;TEXT(DATE(YEAR(TODAY()), MONTH(TODAY()), DAY(TODAY())), "yymm")&amp;"001"</f>
        <v>o-PK-CUS-DC-HS2-4-2311001</v>
      </c>
      <c r="D3" s="49" t="str">
        <f ca="1" ref="D3:D9" si="0" t="shared">TEXT(DATE(YEAR(TODAY()), MONTH(TODAY()), DAY(TODAY())), "dd MMM yyyy")</f>
        <v>14 Nov 2023</v>
      </c>
      <c r="E3" s="49" t="str">
        <f ca="1">"DC1-"&amp;AutoIncrement!F3&amp;"-"&amp;TEXT(DATE(YEAR(TODAY()), MONTH(TODAY()), DAY(TODAY())), "yymm")&amp;"001"</f>
        <v>DC1-HS2-4-2311001</v>
      </c>
      <c r="F3" s="49" t="s">
        <v>285</v>
      </c>
      <c r="G3" s="50" t="s">
        <v>29</v>
      </c>
      <c r="H3" s="48">
        <v>1620</v>
      </c>
      <c r="I3" s="49" t="s">
        <v>70</v>
      </c>
      <c r="J3" s="49" t="s">
        <v>322</v>
      </c>
      <c r="K3" s="49" t="s">
        <v>69</v>
      </c>
      <c r="L3" s="49" t="s">
        <v>69</v>
      </c>
      <c r="M3" s="51" t="s">
        <v>424</v>
      </c>
      <c r="N3" s="48">
        <v>10.000999999999999</v>
      </c>
      <c r="O3" s="52">
        <v>10.000999999999999</v>
      </c>
      <c r="P3" s="52">
        <v>10.000999999999999</v>
      </c>
      <c r="Q3" s="49" t="str">
        <f ca="1">"DC1-OP-"&amp;AutoIncrement!F3&amp;"-"&amp;TEXT(DATE(YEAR(TODAY()), MONTH(TODAY()), DAY(TODAY())), "yymm")&amp;"-01"</f>
        <v>DC1-OP-HS2-4-2311-01</v>
      </c>
      <c r="R3" s="49" t="s">
        <v>436</v>
      </c>
      <c r="S3" s="48">
        <v>10.000999999999999</v>
      </c>
      <c r="T3" s="52">
        <v>10.000999999999999</v>
      </c>
      <c r="U3" s="52">
        <v>10.000999999999999</v>
      </c>
      <c r="V3" s="49" t="str">
        <f ca="1">"DC1-IP-"&amp;AutoIncrement!F3&amp;"-"&amp;TEXT(DATE(YEAR(TODAY()), MONTH(TODAY()), DAY(TODAY())), "yymm")&amp;"-02"</f>
        <v>DC1-IP-HS2-4-2311-02</v>
      </c>
      <c r="W3" s="52" t="s">
        <v>433</v>
      </c>
      <c r="X3" s="48">
        <v>10.000999999999999</v>
      </c>
      <c r="Y3" s="52">
        <v>10.000999999999999</v>
      </c>
      <c r="Z3" s="48">
        <v>10.000999999999999</v>
      </c>
      <c r="AA3" s="49" t="str">
        <f>'TC20-Autogen SOPO'!A2</f>
        <v>sCB102-2311001</v>
      </c>
      <c r="AB3" s="49" t="s">
        <v>89</v>
      </c>
      <c r="AC3" s="53" t="s">
        <v>291</v>
      </c>
      <c r="AD3" s="53" t="s">
        <v>291</v>
      </c>
      <c r="AE3" s="53" t="s">
        <v>438</v>
      </c>
      <c r="AF3" s="54">
        <v>10</v>
      </c>
      <c r="AG3" s="54">
        <v>1620</v>
      </c>
    </row>
    <row r="4" spans="1:33" x14ac:dyDescent="0.3">
      <c r="A4" s="49">
        <v>3</v>
      </c>
      <c r="B4" s="49" t="s">
        <v>68</v>
      </c>
      <c r="C4" s="49" t="str">
        <f ca="1">"o-PK-CUS-DC-"&amp;AutoIncrement!F3&amp;"-"&amp;TEXT(DATE(YEAR(TODAY()), MONTH(TODAY()), DAY(TODAY())), "yymm")&amp;"001"</f>
        <v>o-PK-CUS-DC-HS2-4-2311001</v>
      </c>
      <c r="D4" s="49" t="str">
        <f ca="1" si="0" t="shared"/>
        <v>14 Nov 2023</v>
      </c>
      <c r="E4" s="49" t="str">
        <f ca="1">"DC1-"&amp;AutoIncrement!F3&amp;"-"&amp;TEXT(DATE(YEAR(TODAY()), MONTH(TODAY()), DAY(TODAY())), "yymm")&amp;"001"</f>
        <v>DC1-HS2-4-2311001</v>
      </c>
      <c r="F4" s="49" t="s">
        <v>288</v>
      </c>
      <c r="G4" s="50" t="s">
        <v>21</v>
      </c>
      <c r="H4" s="48">
        <v>500</v>
      </c>
      <c r="I4" s="49" t="s">
        <v>70</v>
      </c>
      <c r="J4" s="49" t="s">
        <v>322</v>
      </c>
      <c r="K4" s="49" t="s">
        <v>69</v>
      </c>
      <c r="L4" s="49" t="s">
        <v>69</v>
      </c>
      <c r="M4" s="51" t="s">
        <v>425</v>
      </c>
      <c r="N4" s="48">
        <v>100.001</v>
      </c>
      <c r="O4" s="52">
        <v>100.001</v>
      </c>
      <c r="P4" s="52">
        <v>100.001</v>
      </c>
      <c r="Q4" s="49" t="str">
        <f ca="1">"DC1-OP-"&amp;AutoIncrement!F3&amp;"-"&amp;TEXT(DATE(YEAR(TODAY()), MONTH(TODAY()), DAY(TODAY())), "yymm")&amp;"-02"</f>
        <v>DC1-OP-HS2-4-2311-02</v>
      </c>
      <c r="R4" s="49" t="s">
        <v>328</v>
      </c>
      <c r="S4" s="48">
        <v>100.001</v>
      </c>
      <c r="T4" s="52">
        <v>100.001</v>
      </c>
      <c r="U4" s="52">
        <v>100.001</v>
      </c>
      <c r="V4" s="49" t="str">
        <f ca="1">"DC1-IP-"&amp;AutoIncrement!F3&amp;"-"&amp;TEXT(DATE(YEAR(TODAY()), MONTH(TODAY()), DAY(TODAY())), "yymm")&amp;"-02"</f>
        <v>DC1-IP-HS2-4-2311-02</v>
      </c>
      <c r="W4" s="52" t="s">
        <v>433</v>
      </c>
      <c r="X4" s="48">
        <v>10.000999999999999</v>
      </c>
      <c r="Y4" s="52">
        <v>10.000999999999999</v>
      </c>
      <c r="Z4" s="48">
        <v>10.000999999999999</v>
      </c>
      <c r="AA4" s="49" t="str">
        <f>'TC20-Autogen SOPO'!A2</f>
        <v>sCB102-2311001</v>
      </c>
      <c r="AB4" s="49" t="s">
        <v>89</v>
      </c>
      <c r="AC4" s="53" t="s">
        <v>294</v>
      </c>
      <c r="AD4" s="53" t="s">
        <v>294</v>
      </c>
      <c r="AE4" s="53" t="s">
        <v>27</v>
      </c>
      <c r="AF4" s="54">
        <v>5</v>
      </c>
      <c r="AG4" s="54">
        <v>600</v>
      </c>
    </row>
    <row r="5" spans="1:33" x14ac:dyDescent="0.3">
      <c r="A5" s="49">
        <v>4</v>
      </c>
      <c r="B5" s="49" t="s">
        <v>68</v>
      </c>
      <c r="C5" s="49" t="str">
        <f ca="1">"o-PK-CUS-DC-"&amp;AutoIncrement!F3&amp;"-"&amp;TEXT(DATE(YEAR(TODAY()), MONTH(TODAY()), DAY(TODAY())), "yymm")&amp;"002"</f>
        <v>o-PK-CUS-DC-HS2-4-2311002</v>
      </c>
      <c r="D5" s="49" t="str">
        <f ca="1" si="0" t="shared"/>
        <v>14 Nov 2023</v>
      </c>
      <c r="F5" s="49" t="s">
        <v>288</v>
      </c>
      <c r="G5" s="49" t="s">
        <v>21</v>
      </c>
      <c r="H5" s="48">
        <v>300</v>
      </c>
      <c r="I5" s="49" t="s">
        <v>70</v>
      </c>
      <c r="J5" s="49" t="s">
        <v>322</v>
      </c>
      <c r="K5" s="49" t="s">
        <v>69</v>
      </c>
      <c r="L5" s="49" t="s">
        <v>69</v>
      </c>
      <c r="M5" s="51" t="s">
        <v>424</v>
      </c>
      <c r="N5" s="48">
        <v>100.001</v>
      </c>
      <c r="O5" s="52">
        <v>100.001</v>
      </c>
      <c r="P5" s="52">
        <v>100.001</v>
      </c>
      <c r="Q5" s="49" t="str">
        <f ca="1">"DC1-OP-"&amp;AutoIncrement!F3&amp;"-"&amp;TEXT(DATE(YEAR(TODAY()), MONTH(TODAY()), DAY(TODAY())), "yymm")&amp;"-01"</f>
        <v>DC1-OP-HS2-4-2311-01</v>
      </c>
      <c r="R5" s="49" t="s">
        <v>437</v>
      </c>
      <c r="S5" s="48">
        <v>100.001</v>
      </c>
      <c r="T5" s="52">
        <v>100.001</v>
      </c>
      <c r="U5" s="52">
        <v>100.001</v>
      </c>
      <c r="W5" s="52" t="s">
        <v>432</v>
      </c>
      <c r="X5" s="48"/>
      <c r="Y5" s="52"/>
      <c r="Z5" s="48"/>
      <c r="AA5" s="49" t="str">
        <f>'TC20-Autogen SOPO'!A2</f>
        <v>sCB102-2311001</v>
      </c>
      <c r="AB5" s="49" t="s">
        <v>89</v>
      </c>
      <c r="AC5" s="53" t="s">
        <v>294</v>
      </c>
      <c r="AD5" s="53" t="s">
        <v>294</v>
      </c>
      <c r="AE5" s="53" t="s">
        <v>27</v>
      </c>
      <c r="AF5" s="54">
        <v>5</v>
      </c>
      <c r="AG5" s="54">
        <v>600</v>
      </c>
    </row>
    <row r="6" spans="1:33" x14ac:dyDescent="0.3">
      <c r="A6" s="49">
        <v>5</v>
      </c>
      <c r="B6" s="49" t="s">
        <v>68</v>
      </c>
      <c r="C6" s="49" t="str">
        <f ca="1">"o-PK-CUS-DC-"&amp;AutoIncrement!F3&amp;"-"&amp;TEXT(DATE(YEAR(TODAY()), MONTH(TODAY()), DAY(TODAY())), "yymm")&amp;"003"</f>
        <v>o-PK-CUS-DC-HS2-4-2311003</v>
      </c>
      <c r="D6" s="49" t="str">
        <f ca="1" si="0" t="shared"/>
        <v>14 Nov 2023</v>
      </c>
      <c r="E6" s="49" t="str">
        <f ca="1">"DC1-"&amp;AutoIncrement!F3&amp;"-"&amp;TEXT(DATE(YEAR(TODAY()), MONTH(TODAY()), DAY(TODAY())), "yymm")&amp;"003"</f>
        <v>DC1-HS2-4-2311003</v>
      </c>
      <c r="F6" s="49" t="s">
        <v>286</v>
      </c>
      <c r="G6" s="49" t="s">
        <v>21</v>
      </c>
      <c r="H6" s="49">
        <v>660</v>
      </c>
      <c r="I6" s="49" t="s">
        <v>70</v>
      </c>
      <c r="J6" s="49" t="s">
        <v>322</v>
      </c>
      <c r="K6" s="49" t="s">
        <v>69</v>
      </c>
      <c r="L6" s="49" t="s">
        <v>69</v>
      </c>
      <c r="M6" s="49" t="s">
        <v>402</v>
      </c>
      <c r="N6" s="49">
        <v>100.001</v>
      </c>
      <c r="O6" s="49">
        <v>100.001</v>
      </c>
      <c r="P6" s="49">
        <v>100.001</v>
      </c>
      <c r="Q6" s="49" t="str">
        <f ca="1">"DC1-OP-"&amp;AutoIncrement!F3&amp;"-"&amp;TEXT(DATE(YEAR(TODAY()), MONTH(TODAY()), DAY(TODAY())), "yymm")&amp;"-01"</f>
        <v>DC1-OP-HS2-4-2311-01</v>
      </c>
      <c r="R6" s="49" t="s">
        <v>330</v>
      </c>
      <c r="S6" s="49">
        <v>100.001</v>
      </c>
      <c r="T6" s="49">
        <v>100.001</v>
      </c>
      <c r="U6" s="49">
        <v>100.001</v>
      </c>
      <c r="W6" s="49" t="s">
        <v>433</v>
      </c>
      <c r="X6" s="49">
        <v>10.000999999999999</v>
      </c>
      <c r="Y6" s="49">
        <v>10.000999999999999</v>
      </c>
      <c r="Z6" s="49">
        <v>10.000999999999999</v>
      </c>
      <c r="AA6" s="49" t="str">
        <f>'TC47-Autogen OrderNo Spot'!B2</f>
        <v>sCB102-2311002</v>
      </c>
      <c r="AB6" s="49" t="s">
        <v>89</v>
      </c>
      <c r="AC6" s="49" t="s">
        <v>292</v>
      </c>
      <c r="AD6" s="49" t="s">
        <v>292</v>
      </c>
      <c r="AE6" s="49" t="s">
        <v>23</v>
      </c>
      <c r="AF6" s="49">
        <v>5</v>
      </c>
      <c r="AG6" s="49">
        <v>660</v>
      </c>
    </row>
    <row r="7" spans="1:33" x14ac:dyDescent="0.3">
      <c r="A7" s="49">
        <v>6</v>
      </c>
      <c r="B7" s="49" t="s">
        <v>68</v>
      </c>
      <c r="C7" s="49" t="str">
        <f ca="1">"o-PK-CUS-DC-"&amp;AutoIncrement!F3&amp;"-"&amp;TEXT(DATE(YEAR(TODAY()), MONTH(TODAY()), DAY(TODAY())), "yymm")&amp;"004"</f>
        <v>o-PK-CUS-DC-HS2-4-2311004</v>
      </c>
      <c r="D7" s="49" t="str">
        <f ca="1" si="0" t="shared"/>
        <v>14 Nov 2023</v>
      </c>
      <c r="E7" s="49" t="str">
        <f ca="1">"DC1-"&amp;AutoIncrement!F3&amp;"-"&amp;TEXT(DATE(YEAR(TODAY()), MONTH(TODAY()), DAY(TODAY())), "yymm")&amp;"004"</f>
        <v>DC1-HS2-4-2311004</v>
      </c>
      <c r="F7" s="49" t="s">
        <v>287</v>
      </c>
      <c r="G7" s="49" t="s">
        <v>21</v>
      </c>
      <c r="H7" s="49">
        <v>660</v>
      </c>
      <c r="I7" s="49" t="s">
        <v>70</v>
      </c>
      <c r="J7" s="49" t="s">
        <v>322</v>
      </c>
      <c r="K7" s="49" t="s">
        <v>69</v>
      </c>
      <c r="L7" s="49" t="s">
        <v>69</v>
      </c>
      <c r="M7" s="49" t="s">
        <v>324</v>
      </c>
      <c r="N7" s="49">
        <v>10.000999999999999</v>
      </c>
      <c r="O7" s="49">
        <v>10.000999999999999</v>
      </c>
      <c r="P7" s="49">
        <v>10.000999999999999</v>
      </c>
      <c r="Q7" s="49" t="str">
        <f ca="1">"DC1-OP-"&amp;AutoIncrement!F3&amp;"-"&amp;TEXT(DATE(YEAR(TODAY()), MONTH(TODAY()), DAY(TODAY())), "yymm")&amp;"-01"</f>
        <v>DC1-OP-HS2-4-2311-01</v>
      </c>
      <c r="R7" s="49" t="s">
        <v>329</v>
      </c>
      <c r="S7" s="49">
        <v>10.000999999999999</v>
      </c>
      <c r="T7" s="49">
        <v>10.000999999999999</v>
      </c>
      <c r="U7" s="49">
        <v>10.000999999999999</v>
      </c>
      <c r="V7" s="49" t="str">
        <f ca="1">"DC1-IP-"&amp;AutoIncrement!F3&amp;"-"&amp;TEXT(DATE(YEAR(TODAY()), MONTH(TODAY()), DAY(TODAY())), "yymm")&amp;"-01"</f>
        <v>DC1-IP-HS2-4-2311-01</v>
      </c>
      <c r="W7" s="49" t="s">
        <v>433</v>
      </c>
      <c r="X7" s="49">
        <v>10.000999999999999</v>
      </c>
      <c r="Y7" s="49">
        <v>10.000999999999999</v>
      </c>
      <c r="Z7" s="49">
        <v>10.000999999999999</v>
      </c>
      <c r="AA7" s="49" t="str">
        <f>'TC47-Autogen OrderNo Spot'!B2</f>
        <v>sCB102-2311002</v>
      </c>
      <c r="AB7" s="49" t="s">
        <v>89</v>
      </c>
      <c r="AC7" s="49" t="s">
        <v>293</v>
      </c>
      <c r="AD7" s="49" t="s">
        <v>293</v>
      </c>
      <c r="AE7" s="49" t="s">
        <v>25</v>
      </c>
      <c r="AF7" s="49">
        <v>5</v>
      </c>
      <c r="AG7" s="49">
        <v>660</v>
      </c>
    </row>
    <row r="8" spans="1:33" x14ac:dyDescent="0.3">
      <c r="A8" s="49">
        <v>7</v>
      </c>
      <c r="B8" s="49" t="s">
        <v>68</v>
      </c>
      <c r="C8" s="49" t="str">
        <f ca="1">"o-PK-CUS-DC-"&amp;AutoIncrement!F3&amp;"-"&amp;TEXT(DATE(YEAR(TODAY()), MONTH(TODAY()), DAY(TODAY())), "yymm")&amp;"005"</f>
        <v>o-PK-CUS-DC-HS2-4-2311005</v>
      </c>
      <c r="D8" s="49" t="str">
        <f ca="1" si="0" t="shared"/>
        <v>14 Nov 2023</v>
      </c>
      <c r="E8" s="49" t="str">
        <f ca="1">"DC1-"&amp;AutoIncrement!F3&amp;"-"&amp;TEXT(DATE(YEAR(TODAY()), MONTH(TODAY()), DAY(TODAY())), "yymm")&amp;"005"</f>
        <v>DC1-HS2-4-2311005</v>
      </c>
      <c r="F8" s="49" t="s">
        <v>289</v>
      </c>
      <c r="G8" s="49" t="s">
        <v>21</v>
      </c>
      <c r="H8" s="49">
        <v>330</v>
      </c>
      <c r="I8" s="49" t="s">
        <v>70</v>
      </c>
      <c r="J8" s="49" t="s">
        <v>322</v>
      </c>
      <c r="K8" s="49" t="s">
        <v>69</v>
      </c>
      <c r="L8" s="49" t="s">
        <v>69</v>
      </c>
      <c r="M8" s="49" t="s">
        <v>402</v>
      </c>
      <c r="N8" s="49">
        <v>100.001</v>
      </c>
      <c r="O8" s="49">
        <v>100.001</v>
      </c>
      <c r="P8" s="49">
        <v>100.001</v>
      </c>
      <c r="Q8" s="49" t="str">
        <f ca="1">"DC1-OP-"&amp;AutoIncrement!F3&amp;"-"&amp;TEXT(DATE(YEAR(TODAY()), MONTH(TODAY()), DAY(TODAY())), "yymm")&amp;"-02"</f>
        <v>DC1-OP-HS2-4-2311-02</v>
      </c>
      <c r="R8" s="49" t="s">
        <v>330</v>
      </c>
      <c r="S8" s="49">
        <v>100.001</v>
      </c>
      <c r="T8" s="49">
        <v>100.001</v>
      </c>
      <c r="U8" s="49">
        <v>100.001</v>
      </c>
      <c r="V8" s="49" t="str">
        <f ca="1">"DC1-IP-"&amp;AutoIncrement!F3&amp;"-"&amp;TEXT(DATE(YEAR(TODAY()), MONTH(TODAY()), DAY(TODAY())), "yymm")&amp;"-02"</f>
        <v>DC1-IP-HS2-4-2311-02</v>
      </c>
      <c r="W8" s="49" t="s">
        <v>433</v>
      </c>
      <c r="X8" s="49">
        <v>10.000999999999999</v>
      </c>
      <c r="Y8" s="49">
        <v>10.000999999999999</v>
      </c>
      <c r="Z8" s="49">
        <v>10.000999999999999</v>
      </c>
      <c r="AA8" s="49" t="str">
        <f>'TC47-Autogen OrderNo Spot'!B2</f>
        <v>sCB102-2311002</v>
      </c>
      <c r="AB8" s="49" t="s">
        <v>89</v>
      </c>
      <c r="AC8" s="49" t="s">
        <v>295</v>
      </c>
      <c r="AD8" s="49" t="s">
        <v>295</v>
      </c>
      <c r="AE8" s="49" t="s">
        <v>34</v>
      </c>
      <c r="AF8" s="49">
        <v>5</v>
      </c>
      <c r="AG8" s="49">
        <v>660</v>
      </c>
    </row>
    <row r="9" spans="1:33" x14ac:dyDescent="0.3">
      <c r="A9" s="49">
        <v>8</v>
      </c>
      <c r="B9" s="49" t="s">
        <v>68</v>
      </c>
      <c r="C9" s="49" t="str">
        <f ca="1">"o-PK-CUS-DC-"&amp;AutoIncrement!F3&amp;"-"&amp;TEXT(DATE(YEAR(TODAY()), MONTH(TODAY()), DAY(TODAY())), "yymm")&amp;"006"</f>
        <v>o-PK-CUS-DC-HS2-4-2311006</v>
      </c>
      <c r="D9" s="49" t="str">
        <f ca="1" si="0" t="shared"/>
        <v>14 Nov 2023</v>
      </c>
      <c r="E9" s="49" t="str">
        <f ca="1">"DC1-"&amp;AutoIncrement!F3&amp;"-"&amp;TEXT(DATE(YEAR(TODAY()), MONTH(TODAY()), DAY(TODAY())), "yymm")&amp;"005"</f>
        <v>DC1-HS2-4-2311005</v>
      </c>
      <c r="F9" s="49" t="s">
        <v>289</v>
      </c>
      <c r="G9" s="49" t="s">
        <v>21</v>
      </c>
      <c r="H9" s="49">
        <v>330</v>
      </c>
      <c r="I9" s="49" t="s">
        <v>70</v>
      </c>
      <c r="J9" s="49" t="s">
        <v>322</v>
      </c>
      <c r="K9" s="49" t="s">
        <v>69</v>
      </c>
      <c r="L9" s="49" t="s">
        <v>69</v>
      </c>
      <c r="M9" s="49" t="s">
        <v>402</v>
      </c>
      <c r="N9" s="49">
        <v>100.001</v>
      </c>
      <c r="O9" s="49">
        <v>100.001</v>
      </c>
      <c r="P9" s="49">
        <v>100.001</v>
      </c>
      <c r="Q9" s="49" t="str">
        <f ca="1">"DC1-OP-"&amp;AutoIncrement!F3&amp;"-"&amp;TEXT(DATE(YEAR(TODAY()), MONTH(TODAY()), DAY(TODAY())), "yymm")&amp;"-02"</f>
        <v>DC1-OP-HS2-4-2311-02</v>
      </c>
      <c r="R9" s="49" t="s">
        <v>330</v>
      </c>
      <c r="S9" s="49">
        <v>100.001</v>
      </c>
      <c r="T9" s="49">
        <v>100.001</v>
      </c>
      <c r="U9" s="49">
        <v>100.001</v>
      </c>
      <c r="V9" s="49" t="str">
        <f ca="1">"DC1-IP-"&amp;AutoIncrement!F3&amp;"-"&amp;TEXT(DATE(YEAR(TODAY()), MONTH(TODAY()), DAY(TODAY())), "yymm")&amp;"-02"</f>
        <v>DC1-IP-HS2-4-2311-02</v>
      </c>
      <c r="W9" s="49" t="s">
        <v>433</v>
      </c>
      <c r="X9" s="49">
        <v>10.000999999999999</v>
      </c>
      <c r="Y9" s="49">
        <v>10.000999999999999</v>
      </c>
      <c r="Z9" s="49">
        <v>10.000999999999999</v>
      </c>
      <c r="AA9" s="49" t="str">
        <f>'TC47-Autogen OrderNo Spot'!B2</f>
        <v>sCB102-2311002</v>
      </c>
      <c r="AB9" s="49" t="s">
        <v>89</v>
      </c>
      <c r="AC9" s="49" t="s">
        <v>295</v>
      </c>
      <c r="AD9" s="49" t="s">
        <v>295</v>
      </c>
      <c r="AE9" s="49" t="s">
        <v>34</v>
      </c>
      <c r="AF9" s="49">
        <v>5</v>
      </c>
      <c r="AG9" s="49">
        <v>660</v>
      </c>
    </row>
  </sheetData>
  <pageMargins bottom="0.75" footer="0.3" header="0.3" left="0.7" right="0.7" top="0.75"/>
</worksheet>
</file>

<file path=xl/worksheets/sheet17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EDA1-566A-4405-9CB0-3F38A9C7F4F1}">
  <sheetPr codeName="Sheet143"/>
  <dimension ref="A1:C7"/>
  <sheetViews>
    <sheetView workbookViewId="0">
      <selection activeCell="D18" sqref="D18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340</v>
      </c>
      <c r="B1" t="s">
        <v>341</v>
      </c>
    </row>
    <row r="2" spans="1:2" x14ac:dyDescent="0.3">
      <c r="A2" t="str">
        <f ca="1">'TC204-DC1 Outbound Details'!C4</f>
        <v>o-PK-CUS-DC-HS2-4-2311001</v>
      </c>
      <c r="B2" t="s">
        <v>506</v>
      </c>
    </row>
    <row r="3" spans="1:2" x14ac:dyDescent="0.3">
      <c r="A3" t="str">
        <f ca="1">'TC204-DC1 Outbound Details'!C5</f>
        <v>o-PK-CUS-DC-HS2-4-2311002</v>
      </c>
      <c r="B3" t="s">
        <v>507</v>
      </c>
    </row>
    <row r="4" spans="1:2" x14ac:dyDescent="0.3">
      <c r="A4" t="str">
        <f ca="1">'TC204-DC1 Outbound Details'!C6</f>
        <v>o-PK-CUS-DC-HS2-4-2311003</v>
      </c>
      <c r="B4" t="s">
        <v>508</v>
      </c>
    </row>
    <row r="5" spans="1:2" x14ac:dyDescent="0.3">
      <c r="A5" t="str">
        <f ca="1">'TC204-DC1 Outbound Details'!C7</f>
        <v>o-PK-CUS-DC-HS2-4-2311004</v>
      </c>
      <c r="B5" t="s">
        <v>509</v>
      </c>
    </row>
    <row r="6" spans="1:2" x14ac:dyDescent="0.3">
      <c r="A6" t="str">
        <f ca="1">'TC204-DC1 Outbound Details'!C8</f>
        <v>o-PK-CUS-DC-HS2-4-2311005</v>
      </c>
      <c r="B6" t="s">
        <v>510</v>
      </c>
    </row>
    <row r="7" spans="1:2" x14ac:dyDescent="0.3">
      <c r="A7" t="str">
        <f ca="1">'TC204-DC1 Outbound Details'!C9</f>
        <v>o-PK-CUS-DC-HS2-4-2311006</v>
      </c>
      <c r="B7" t="s">
        <v>511</v>
      </c>
    </row>
  </sheetData>
  <pageMargins bottom="0.75" footer="0.3" header="0.3" left="0.7" right="0.7" top="0.75"/>
</worksheet>
</file>

<file path=xl/worksheets/sheet17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7FD9-CA84-46C6-AD1E-DF07144CB47C}">
  <sheetPr codeName="Sheet144"/>
  <dimension ref="A1:U7"/>
  <sheetViews>
    <sheetView topLeftCell="H1" workbookViewId="0">
      <selection activeCell="T14" sqref="T14"/>
    </sheetView>
  </sheetViews>
  <sheetFormatPr defaultRowHeight="14.4" x14ac:dyDescent="0.3"/>
  <cols>
    <col min="1" max="20" customWidth="true" width="15.77734375" collapsed="true"/>
  </cols>
  <sheetData>
    <row r="1" spans="1:20" x14ac:dyDescent="0.3">
      <c r="A1" t="s">
        <v>130</v>
      </c>
      <c r="B1" t="s">
        <v>364</v>
      </c>
      <c r="C1" t="s">
        <v>365</v>
      </c>
      <c r="D1" t="s">
        <v>366</v>
      </c>
      <c r="E1" t="s">
        <v>88</v>
      </c>
      <c r="F1" t="s">
        <v>12</v>
      </c>
      <c r="G1" t="s">
        <v>140</v>
      </c>
      <c r="H1" t="s">
        <v>367</v>
      </c>
      <c r="I1" t="s">
        <v>143</v>
      </c>
      <c r="J1" t="s">
        <v>120</v>
      </c>
      <c r="K1" t="s">
        <v>248</v>
      </c>
      <c r="L1" t="s">
        <v>368</v>
      </c>
      <c r="M1" t="s">
        <v>369</v>
      </c>
      <c r="N1" t="s">
        <v>370</v>
      </c>
      <c r="O1" t="s">
        <v>371</v>
      </c>
      <c r="P1" t="s">
        <v>372</v>
      </c>
      <c r="Q1" t="s">
        <v>373</v>
      </c>
      <c r="R1" t="s">
        <v>374</v>
      </c>
      <c r="S1" t="s">
        <v>434</v>
      </c>
      <c r="T1" t="s">
        <v>435</v>
      </c>
    </row>
    <row r="2" spans="1:20" x14ac:dyDescent="0.3">
      <c r="A2" t="str">
        <f>'TC2-Contract Parts Info'!B2</f>
        <v>s10H1</v>
      </c>
      <c r="B2" t="str">
        <f>'TC2-Contract Parts Info'!A2</f>
        <v>PK-TTAP-s1-0H1</v>
      </c>
      <c r="C2" s="33" t="str">
        <f>'TC001-Req to Parts Master'!F2</f>
        <v>b00001</v>
      </c>
      <c r="D2" t="str">
        <f>'TC15-Customer Order No'!A2</f>
        <v>cCB102-2311001</v>
      </c>
      <c r="E2" t="s">
        <v>69</v>
      </c>
      <c r="F2">
        <v>10</v>
      </c>
      <c r="G2">
        <v>10</v>
      </c>
      <c r="H2" s="31">
        <v>1620</v>
      </c>
      <c r="I2">
        <v>2.0499999999999998</v>
      </c>
      <c r="J2" t="s">
        <v>145</v>
      </c>
      <c r="K2" t="s">
        <v>375</v>
      </c>
      <c r="L2" s="31">
        <v>1620</v>
      </c>
      <c r="M2" s="31">
        <v>1620</v>
      </c>
      <c r="N2">
        <v>0</v>
      </c>
      <c r="O2" s="31">
        <v>1620</v>
      </c>
      <c r="P2" t="s">
        <v>259</v>
      </c>
      <c r="Q2">
        <v>0</v>
      </c>
      <c r="R2" t="s">
        <v>259</v>
      </c>
      <c r="S2">
        <v>0</v>
      </c>
      <c r="T2" t="s">
        <v>259</v>
      </c>
    </row>
    <row r="3" spans="1:20" x14ac:dyDescent="0.3">
      <c r="A3" t="str">
        <f>'TC2-Contract Parts Info'!B3</f>
        <v>s10H2</v>
      </c>
      <c r="B3" t="str">
        <f>'TC2-Contract Parts Info'!A3</f>
        <v>PK-TTAP-s1-0H2</v>
      </c>
      <c r="C3" s="33" t="str">
        <f>'TC001-Req to Parts Master'!F3</f>
        <v>b00002</v>
      </c>
      <c r="D3" t="str">
        <f>'TC15-Customer Order No'!A2</f>
        <v>cCB102-2311001</v>
      </c>
      <c r="E3" t="s">
        <v>69</v>
      </c>
      <c r="F3">
        <v>10</v>
      </c>
      <c r="G3">
        <v>10</v>
      </c>
      <c r="H3" s="31">
        <v>1620</v>
      </c>
      <c r="I3">
        <v>2.0499999999999998</v>
      </c>
      <c r="J3" t="s">
        <v>145</v>
      </c>
      <c r="K3" t="s">
        <v>375</v>
      </c>
      <c r="L3" s="31">
        <v>1620</v>
      </c>
      <c r="M3" s="31">
        <v>1620</v>
      </c>
      <c r="N3">
        <v>0</v>
      </c>
      <c r="O3" s="31">
        <v>1620</v>
      </c>
      <c r="P3" t="s">
        <v>259</v>
      </c>
      <c r="Q3">
        <v>0</v>
      </c>
      <c r="R3" t="s">
        <v>259</v>
      </c>
      <c r="S3">
        <v>0</v>
      </c>
      <c r="T3" t="s">
        <v>259</v>
      </c>
    </row>
    <row r="4" spans="1:20" x14ac:dyDescent="0.3">
      <c r="A4" t="str">
        <f>'TC2-Contract Parts Info'!B4</f>
        <v>s10H3</v>
      </c>
      <c r="B4" t="str">
        <f>'TC2-Contract Parts Info'!A4</f>
        <v>PK-TTAP-s1-0H3</v>
      </c>
      <c r="C4" s="33" t="str">
        <f>'TC001-Req to Parts Master'!F4</f>
        <v>b00003</v>
      </c>
      <c r="D4" t="str">
        <f>'TC15-Customer Order No'!A2</f>
        <v>cCB102-2311001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145</v>
      </c>
      <c r="K4" t="s">
        <v>258</v>
      </c>
      <c r="L4">
        <v>0</v>
      </c>
      <c r="M4">
        <v>0</v>
      </c>
      <c r="N4">
        <v>0</v>
      </c>
      <c r="O4">
        <v>620</v>
      </c>
      <c r="P4" t="s">
        <v>259</v>
      </c>
      <c r="Q4">
        <v>0</v>
      </c>
      <c r="R4" t="s">
        <v>259</v>
      </c>
      <c r="S4">
        <v>0</v>
      </c>
      <c r="T4" t="s">
        <v>259</v>
      </c>
    </row>
    <row r="5" spans="1:20" x14ac:dyDescent="0.3">
      <c r="A5" t="str">
        <f>'TC2-Contract Parts Info'!B5</f>
        <v>s10H4</v>
      </c>
      <c r="B5" t="str">
        <f>'TC2-Contract Parts Info'!A5</f>
        <v>PK-TTAP-s1-0H4</v>
      </c>
      <c r="C5" s="33" t="str">
        <f>'TC001-Req to Parts Master'!F5</f>
        <v>b00004</v>
      </c>
      <c r="D5" t="str">
        <f>'TC15-Customer Order No'!A2</f>
        <v>cCB102-2311001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145</v>
      </c>
      <c r="K5" t="s">
        <v>258</v>
      </c>
      <c r="L5">
        <v>0</v>
      </c>
      <c r="M5">
        <v>0</v>
      </c>
      <c r="N5">
        <v>0</v>
      </c>
      <c r="O5">
        <v>620</v>
      </c>
      <c r="P5" t="s">
        <v>259</v>
      </c>
      <c r="Q5">
        <v>0</v>
      </c>
      <c r="R5" t="s">
        <v>259</v>
      </c>
      <c r="S5">
        <v>0</v>
      </c>
      <c r="T5" t="s">
        <v>259</v>
      </c>
    </row>
    <row r="6" spans="1:20" x14ac:dyDescent="0.3">
      <c r="A6" t="str">
        <f>'TC2-Contract Parts Info'!B6</f>
        <v>s10H5</v>
      </c>
      <c r="B6" t="str">
        <f>'TC2-Contract Parts Info'!A6</f>
        <v>PK-TTAP-s1-0H5</v>
      </c>
      <c r="C6" s="33" t="str">
        <f>'TC001-Req to Parts Master'!F6</f>
        <v>b00005</v>
      </c>
      <c r="D6" t="str">
        <f>'TC15-Customer Order No'!A2</f>
        <v>cCB102-2311001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145</v>
      </c>
      <c r="K6" t="s">
        <v>377</v>
      </c>
      <c r="L6">
        <v>600</v>
      </c>
      <c r="M6">
        <v>600</v>
      </c>
      <c r="N6">
        <v>0</v>
      </c>
      <c r="O6">
        <v>600</v>
      </c>
      <c r="P6" t="s">
        <v>259</v>
      </c>
      <c r="Q6">
        <v>0</v>
      </c>
      <c r="R6" t="s">
        <v>259</v>
      </c>
      <c r="S6">
        <v>200</v>
      </c>
      <c r="T6" t="s">
        <v>259</v>
      </c>
    </row>
    <row r="7" spans="1:20" x14ac:dyDescent="0.3">
      <c r="A7" t="str">
        <f>'TC2-Contract Parts Info'!B7</f>
        <v>s10H6</v>
      </c>
      <c r="B7" t="str">
        <f>'TC2-Contract Parts Info'!A7</f>
        <v>PK-TTAP-s1-0H6</v>
      </c>
      <c r="C7" s="33" t="str">
        <f>'TC001-Req to Parts Master'!F7</f>
        <v>b00006</v>
      </c>
      <c r="D7" t="str">
        <f>'TC15-Customer Order No'!A2</f>
        <v>cCB102-2311001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145</v>
      </c>
      <c r="K7" t="s">
        <v>258</v>
      </c>
      <c r="L7">
        <v>0</v>
      </c>
      <c r="M7">
        <v>0</v>
      </c>
      <c r="N7">
        <v>0</v>
      </c>
      <c r="O7">
        <v>620</v>
      </c>
      <c r="P7" t="s">
        <v>259</v>
      </c>
      <c r="Q7">
        <v>200</v>
      </c>
      <c r="R7" t="s">
        <v>259</v>
      </c>
      <c r="S7">
        <v>0</v>
      </c>
      <c r="T7" t="s">
        <v>259</v>
      </c>
    </row>
  </sheetData>
  <pageMargins bottom="0.75" footer="0.3" header="0.3" left="0.7" right="0.7" top="0.75"/>
  <pageSetup orientation="portrait" r:id="rId1"/>
</worksheet>
</file>

<file path=xl/worksheets/sheet17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sheetPr codeName="Sheet145"/>
  <dimension ref="A1:S4"/>
  <sheetViews>
    <sheetView topLeftCell="B1" workbookViewId="0">
      <selection activeCell="T14" sqref="T1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130</v>
      </c>
      <c r="B1" t="s">
        <v>364</v>
      </c>
      <c r="C1" t="s">
        <v>365</v>
      </c>
      <c r="D1" t="s">
        <v>366</v>
      </c>
      <c r="E1" t="s">
        <v>88</v>
      </c>
      <c r="F1" t="s">
        <v>12</v>
      </c>
      <c r="G1" t="s">
        <v>140</v>
      </c>
      <c r="H1" t="s">
        <v>367</v>
      </c>
      <c r="I1" t="s">
        <v>143</v>
      </c>
      <c r="J1" t="s">
        <v>120</v>
      </c>
      <c r="K1" t="s">
        <v>248</v>
      </c>
      <c r="L1" t="s">
        <v>368</v>
      </c>
      <c r="M1" t="s">
        <v>369</v>
      </c>
      <c r="N1" t="s">
        <v>370</v>
      </c>
      <c r="O1" t="s">
        <v>371</v>
      </c>
      <c r="P1" t="s">
        <v>372</v>
      </c>
      <c r="Q1" t="s">
        <v>373</v>
      </c>
      <c r="R1" t="s">
        <v>374</v>
      </c>
    </row>
    <row r="2" spans="1:18" x14ac:dyDescent="0.3">
      <c r="A2" t="str">
        <f>'TC2-Contract Parts Info'!B4</f>
        <v>s10H3</v>
      </c>
      <c r="B2" t="str">
        <f>'TC2-Contract Parts Info'!A4</f>
        <v>PK-TTAP-s1-0H3</v>
      </c>
      <c r="C2" t="s">
        <v>23</v>
      </c>
      <c r="D2" t="str">
        <f>'TC47-Autogen OrderNo Spot'!A2</f>
        <v>cCB102-2311002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145</v>
      </c>
      <c r="K2" t="s">
        <v>375</v>
      </c>
      <c r="L2">
        <v>660</v>
      </c>
      <c r="M2">
        <v>660</v>
      </c>
      <c r="N2">
        <v>0</v>
      </c>
      <c r="O2">
        <v>0</v>
      </c>
      <c r="P2" t="s">
        <v>259</v>
      </c>
      <c r="Q2">
        <v>660</v>
      </c>
      <c r="R2" t="s">
        <v>259</v>
      </c>
    </row>
    <row r="3" spans="1:18" x14ac:dyDescent="0.3">
      <c r="A3" t="str">
        <f>'TC2-Contract Parts Info'!B5</f>
        <v>s10H4</v>
      </c>
      <c r="B3" t="str">
        <f>'TC2-Contract Parts Info'!A5</f>
        <v>PK-TTAP-s1-0H4</v>
      </c>
      <c r="C3" t="s">
        <v>25</v>
      </c>
      <c r="D3" t="str">
        <f>'TC47-Autogen OrderNo Spot'!A2</f>
        <v>cCB102-2311002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145</v>
      </c>
      <c r="K3" t="s">
        <v>375</v>
      </c>
      <c r="L3">
        <v>660</v>
      </c>
      <c r="M3">
        <v>660</v>
      </c>
      <c r="N3">
        <v>0</v>
      </c>
      <c r="O3">
        <v>660</v>
      </c>
      <c r="P3" t="s">
        <v>259</v>
      </c>
      <c r="Q3">
        <v>0</v>
      </c>
      <c r="R3" t="s">
        <v>259</v>
      </c>
    </row>
    <row r="4" spans="1:18" x14ac:dyDescent="0.3">
      <c r="A4" t="str">
        <f>'TC2-Contract Parts Info'!B7</f>
        <v>s10H6</v>
      </c>
      <c r="B4" t="str">
        <f>'TC2-Contract Parts Info'!A7</f>
        <v>PK-TTAP-s1-0H6</v>
      </c>
      <c r="C4" t="s">
        <v>34</v>
      </c>
      <c r="D4" t="str">
        <f>'TC47-Autogen OrderNo Spot'!A2</f>
        <v>cCB102-2311002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145</v>
      </c>
      <c r="K4" t="s">
        <v>375</v>
      </c>
      <c r="L4">
        <v>660</v>
      </c>
      <c r="M4">
        <v>660</v>
      </c>
      <c r="N4">
        <v>0</v>
      </c>
      <c r="O4">
        <v>600</v>
      </c>
      <c r="P4" t="s">
        <v>259</v>
      </c>
      <c r="Q4">
        <v>60</v>
      </c>
      <c r="R4" t="s">
        <v>259</v>
      </c>
    </row>
  </sheetData>
  <pageMargins bottom="0.75" footer="0.3" header="0.3" left="0.7" right="0.7" top="0.75"/>
  <pageSetup orientation="portrait" r:id="rId1"/>
</worksheet>
</file>

<file path=xl/worksheets/sheet17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16C1-3BA9-4151-B6D5-49B8BA285E50}">
  <sheetPr codeName="Sheet146"/>
  <dimension ref="A1:T7"/>
  <sheetViews>
    <sheetView topLeftCell="G1" workbookViewId="0">
      <selection activeCell="T14" sqref="T14"/>
    </sheetView>
  </sheetViews>
  <sheetFormatPr defaultRowHeight="14.4" x14ac:dyDescent="0.3"/>
  <cols>
    <col min="1" max="19" customWidth="true" width="15.77734375" collapsed="true"/>
  </cols>
  <sheetData>
    <row r="1" spans="1:19" x14ac:dyDescent="0.3">
      <c r="A1" t="s">
        <v>130</v>
      </c>
      <c r="B1" t="s">
        <v>364</v>
      </c>
      <c r="C1" t="s">
        <v>365</v>
      </c>
      <c r="D1" t="s">
        <v>339</v>
      </c>
      <c r="E1" t="s">
        <v>376</v>
      </c>
      <c r="F1" t="s">
        <v>12</v>
      </c>
      <c r="G1" t="s">
        <v>140</v>
      </c>
      <c r="H1" t="s">
        <v>367</v>
      </c>
      <c r="I1" t="s">
        <v>385</v>
      </c>
      <c r="J1" t="s">
        <v>143</v>
      </c>
      <c r="K1" t="s">
        <v>120</v>
      </c>
      <c r="L1" t="s">
        <v>248</v>
      </c>
      <c r="M1" t="s">
        <v>378</v>
      </c>
      <c r="N1" t="s">
        <v>379</v>
      </c>
      <c r="O1" t="s">
        <v>380</v>
      </c>
      <c r="P1" t="s">
        <v>381</v>
      </c>
      <c r="Q1" t="s">
        <v>382</v>
      </c>
      <c r="R1" t="s">
        <v>440</v>
      </c>
      <c r="S1" t="s">
        <v>441</v>
      </c>
    </row>
    <row r="2" spans="1:19" x14ac:dyDescent="0.3">
      <c r="A2" t="str">
        <f>'TC2-Contract Parts Info'!B2</f>
        <v>s10H1</v>
      </c>
      <c r="B2" t="str">
        <f>'TC001-Req to Parts Master'!B2</f>
        <v>PK-CUS-s1-0H1</v>
      </c>
      <c r="C2" s="33" t="str">
        <f>'TC001-Req to Parts Master'!F2</f>
        <v>b00001</v>
      </c>
      <c r="D2" t="str">
        <f>'TC20-Autogen SOPO'!A2</f>
        <v>sCB102-2311001</v>
      </c>
      <c r="E2" t="s">
        <v>93</v>
      </c>
      <c r="F2">
        <v>10</v>
      </c>
      <c r="G2">
        <v>10</v>
      </c>
      <c r="H2" s="31">
        <v>1620</v>
      </c>
      <c r="I2">
        <v>0</v>
      </c>
      <c r="J2">
        <v>2.0499999999999998</v>
      </c>
      <c r="K2" t="s">
        <v>145</v>
      </c>
      <c r="L2" t="s">
        <v>377</v>
      </c>
      <c r="M2">
        <v>0</v>
      </c>
      <c r="N2" s="31">
        <v>1620</v>
      </c>
      <c r="O2" t="s">
        <v>259</v>
      </c>
      <c r="P2">
        <v>0</v>
      </c>
      <c r="Q2" t="s">
        <v>259</v>
      </c>
      <c r="R2">
        <v>0</v>
      </c>
      <c r="S2" t="s">
        <v>259</v>
      </c>
    </row>
    <row r="3" spans="1:19" x14ac:dyDescent="0.3">
      <c r="A3" t="str">
        <f>'TC2-Contract Parts Info'!B3</f>
        <v>s10H2</v>
      </c>
      <c r="B3" t="str">
        <f>'TC001-Req to Parts Master'!B3</f>
        <v>PK-CUS-s1-0H2</v>
      </c>
      <c r="C3" s="33" t="str">
        <f>'TC001-Req to Parts Master'!F3</f>
        <v>b00002</v>
      </c>
      <c r="D3" t="str">
        <f>'TC20-Autogen SOPO'!A2</f>
        <v>sCB102-2311001</v>
      </c>
      <c r="E3" t="s">
        <v>93</v>
      </c>
      <c r="F3">
        <v>10</v>
      </c>
      <c r="G3">
        <v>10</v>
      </c>
      <c r="H3" s="31">
        <v>1620</v>
      </c>
      <c r="I3">
        <v>0</v>
      </c>
      <c r="J3">
        <v>2.0499999999999998</v>
      </c>
      <c r="K3" t="s">
        <v>145</v>
      </c>
      <c r="L3" t="s">
        <v>377</v>
      </c>
      <c r="M3">
        <v>0</v>
      </c>
      <c r="N3" s="31">
        <v>1620</v>
      </c>
      <c r="O3" t="s">
        <v>259</v>
      </c>
      <c r="P3">
        <v>0</v>
      </c>
      <c r="Q3" t="s">
        <v>259</v>
      </c>
      <c r="R3">
        <v>0</v>
      </c>
      <c r="S3" t="s">
        <v>259</v>
      </c>
    </row>
    <row r="4" spans="1:19" x14ac:dyDescent="0.3">
      <c r="A4" t="str">
        <f>'TC2-Contract Parts Info'!B4</f>
        <v>s10H3</v>
      </c>
      <c r="B4" t="str">
        <f>'TC001-Req to Parts Master'!B4</f>
        <v>PK-CUS-s1-0H3</v>
      </c>
      <c r="C4" s="33" t="str">
        <f>'TC001-Req to Parts Master'!F4</f>
        <v>b00003</v>
      </c>
      <c r="D4" t="str">
        <f>'TC20-Autogen SOPO'!A2</f>
        <v>sCB102-2311001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145</v>
      </c>
      <c r="L4" t="s">
        <v>258</v>
      </c>
      <c r="M4">
        <v>0</v>
      </c>
      <c r="N4">
        <v>620</v>
      </c>
      <c r="O4" t="s">
        <v>259</v>
      </c>
      <c r="P4">
        <v>0</v>
      </c>
      <c r="Q4" t="s">
        <v>259</v>
      </c>
      <c r="R4">
        <v>0</v>
      </c>
      <c r="S4" t="s">
        <v>259</v>
      </c>
    </row>
    <row r="5" spans="1:19" x14ac:dyDescent="0.3">
      <c r="A5" t="str">
        <f>'TC2-Contract Parts Info'!B5</f>
        <v>s10H4</v>
      </c>
      <c r="B5" t="str">
        <f>'TC001-Req to Parts Master'!B5</f>
        <v>PK-CUS-s1-0H4</v>
      </c>
      <c r="C5" s="33" t="str">
        <f>'TC001-Req to Parts Master'!F5</f>
        <v>b00004</v>
      </c>
      <c r="D5" t="str">
        <f>'TC20-Autogen SOPO'!A2</f>
        <v>sCB102-2311001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145</v>
      </c>
      <c r="L5" t="s">
        <v>258</v>
      </c>
      <c r="M5">
        <v>0</v>
      </c>
      <c r="N5">
        <v>620</v>
      </c>
      <c r="O5" t="s">
        <v>259</v>
      </c>
      <c r="P5">
        <v>0</v>
      </c>
      <c r="Q5" t="s">
        <v>259</v>
      </c>
      <c r="R5">
        <v>0</v>
      </c>
      <c r="S5" t="s">
        <v>259</v>
      </c>
    </row>
    <row r="6" spans="1:19" x14ac:dyDescent="0.3">
      <c r="A6" t="str">
        <f>'TC2-Contract Parts Info'!B6</f>
        <v>s10H5</v>
      </c>
      <c r="B6" t="str">
        <f>'TC001-Req to Parts Master'!B6</f>
        <v>PK-CUS-s1-0H5</v>
      </c>
      <c r="C6" s="33" t="str">
        <f>'TC001-Req to Parts Master'!F6</f>
        <v>b00005</v>
      </c>
      <c r="D6" t="str">
        <f>'TC20-Autogen SOPO'!A2</f>
        <v>sCB102-2311001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145</v>
      </c>
      <c r="L6" t="s">
        <v>377</v>
      </c>
      <c r="M6">
        <v>0</v>
      </c>
      <c r="N6">
        <v>600</v>
      </c>
      <c r="O6" t="s">
        <v>259</v>
      </c>
      <c r="P6">
        <v>0</v>
      </c>
      <c r="Q6" t="s">
        <v>259</v>
      </c>
      <c r="R6">
        <v>200</v>
      </c>
      <c r="S6" t="s">
        <v>259</v>
      </c>
    </row>
    <row r="7" spans="1:19" x14ac:dyDescent="0.3">
      <c r="A7" t="str">
        <f>'TC2-Contract Parts Info'!B7</f>
        <v>s10H6</v>
      </c>
      <c r="B7" t="str">
        <f>'TC001-Req to Parts Master'!B7</f>
        <v>PK-CUS-s1-0H6</v>
      </c>
      <c r="C7" s="33" t="str">
        <f>'TC001-Req to Parts Master'!F7</f>
        <v>b00006</v>
      </c>
      <c r="D7" t="str">
        <f>'TC20-Autogen SOPO'!A2</f>
        <v>sCB102-2311001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145</v>
      </c>
      <c r="L7" t="s">
        <v>258</v>
      </c>
      <c r="M7">
        <v>0</v>
      </c>
      <c r="N7">
        <v>620</v>
      </c>
      <c r="O7" t="s">
        <v>259</v>
      </c>
      <c r="P7">
        <v>200</v>
      </c>
      <c r="Q7" t="s">
        <v>259</v>
      </c>
      <c r="R7">
        <v>0</v>
      </c>
      <c r="S7" t="s">
        <v>259</v>
      </c>
    </row>
  </sheetData>
  <pageMargins bottom="0.75" footer="0.3" header="0.3" left="0.7" right="0.7" top="0.75"/>
  <pageSetup orientation="portrait" r:id="rId1"/>
</worksheet>
</file>

<file path=xl/worksheets/sheet17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DA6-5AFE-4AC7-A7AD-2B07CFF4F198}">
  <sheetPr codeName="Sheet147"/>
  <dimension ref="A1:S4"/>
  <sheetViews>
    <sheetView workbookViewId="0">
      <selection activeCell="T14" sqref="T1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130</v>
      </c>
      <c r="B1" t="s">
        <v>364</v>
      </c>
      <c r="C1" t="s">
        <v>365</v>
      </c>
      <c r="D1" t="s">
        <v>339</v>
      </c>
      <c r="E1" t="s">
        <v>376</v>
      </c>
      <c r="F1" t="s">
        <v>12</v>
      </c>
      <c r="G1" t="s">
        <v>140</v>
      </c>
      <c r="H1" t="s">
        <v>367</v>
      </c>
      <c r="I1" t="s">
        <v>385</v>
      </c>
      <c r="J1" t="s">
        <v>143</v>
      </c>
      <c r="K1" t="s">
        <v>120</v>
      </c>
      <c r="L1" t="s">
        <v>248</v>
      </c>
      <c r="M1" t="s">
        <v>378</v>
      </c>
      <c r="N1" t="s">
        <v>379</v>
      </c>
      <c r="O1" t="s">
        <v>380</v>
      </c>
      <c r="P1" t="s">
        <v>381</v>
      </c>
      <c r="Q1" t="s">
        <v>382</v>
      </c>
      <c r="R1" t="s">
        <v>383</v>
      </c>
    </row>
    <row r="2" spans="1:18" x14ac:dyDescent="0.3">
      <c r="A2" t="str">
        <f>'TC2-Contract Parts Info'!B4</f>
        <v>s10H3</v>
      </c>
      <c r="B2" t="str">
        <f>'TC001-Req to Parts Master'!B4</f>
        <v>PK-CUS-s1-0H3</v>
      </c>
      <c r="C2" t="s">
        <v>23</v>
      </c>
      <c r="D2" t="str">
        <f>'TC47-Autogen OrderNo Spot'!B2</f>
        <v>sCB102-2311002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145</v>
      </c>
      <c r="L2" t="s">
        <v>377</v>
      </c>
      <c r="M2">
        <v>0</v>
      </c>
      <c r="N2">
        <v>0</v>
      </c>
      <c r="O2" t="s">
        <v>259</v>
      </c>
      <c r="P2">
        <v>660</v>
      </c>
      <c r="Q2" t="s">
        <v>259</v>
      </c>
      <c r="R2">
        <v>660</v>
      </c>
    </row>
    <row r="3" spans="1:18" x14ac:dyDescent="0.3">
      <c r="A3" t="str">
        <f>'TC2-Contract Parts Info'!B5</f>
        <v>s10H4</v>
      </c>
      <c r="B3" t="str">
        <f>'TC001-Req to Parts Master'!B5</f>
        <v>PK-CUS-s1-0H4</v>
      </c>
      <c r="C3" t="s">
        <v>25</v>
      </c>
      <c r="D3" t="str">
        <f>'TC47-Autogen OrderNo Spot'!B2</f>
        <v>sCB102-2311002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145</v>
      </c>
      <c r="L3" t="s">
        <v>377</v>
      </c>
      <c r="M3">
        <v>0</v>
      </c>
      <c r="N3">
        <v>660</v>
      </c>
      <c r="O3" t="s">
        <v>259</v>
      </c>
      <c r="P3">
        <v>0</v>
      </c>
      <c r="Q3" t="s">
        <v>259</v>
      </c>
      <c r="R3">
        <v>660</v>
      </c>
    </row>
    <row r="4" spans="1:18" x14ac:dyDescent="0.3">
      <c r="A4" t="str">
        <f>'TC2-Contract Parts Info'!B7</f>
        <v>s10H6</v>
      </c>
      <c r="B4" t="str">
        <f>'TC001-Req to Parts Master'!B7</f>
        <v>PK-CUS-s1-0H6</v>
      </c>
      <c r="C4" t="s">
        <v>34</v>
      </c>
      <c r="D4" t="str">
        <f>'TC47-Autogen OrderNo Spot'!B2</f>
        <v>sCB102-2311002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145</v>
      </c>
      <c r="L4" t="s">
        <v>377</v>
      </c>
      <c r="M4">
        <v>0</v>
      </c>
      <c r="N4">
        <v>600</v>
      </c>
      <c r="O4" t="s">
        <v>259</v>
      </c>
      <c r="P4">
        <v>60</v>
      </c>
      <c r="Q4" t="s">
        <v>259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17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8F2F-B4B2-48BE-9466-C323517F5F01}">
  <sheetPr codeName="Sheet148"/>
  <dimension ref="A1:J9"/>
  <sheetViews>
    <sheetView workbookViewId="0">
      <selection activeCell="B12" sqref="B12"/>
    </sheetView>
  </sheetViews>
  <sheetFormatPr defaultRowHeight="13.8" x14ac:dyDescent="0.3"/>
  <cols>
    <col min="1" max="1" customWidth="true" style="2" width="24.5546875" collapsed="true"/>
    <col min="2" max="2" customWidth="true" style="2" width="32.33203125" collapsed="true"/>
    <col min="3" max="8" customWidth="true" style="2" width="15.77734375" collapsed="true"/>
    <col min="9" max="9" customWidth="true" style="2" width="42.21875" collapsed="true"/>
    <col min="10" max="16384" style="2" width="8.88671875" collapsed="true"/>
  </cols>
  <sheetData>
    <row r="1" spans="1:9" x14ac:dyDescent="0.3">
      <c r="A1" s="2" t="s">
        <v>342</v>
      </c>
      <c r="B1" s="2" t="s">
        <v>343</v>
      </c>
      <c r="C1" s="2" t="s">
        <v>386</v>
      </c>
      <c r="D1" s="2" t="s">
        <v>387</v>
      </c>
      <c r="E1" s="2" t="s">
        <v>398</v>
      </c>
      <c r="F1" s="2" t="s">
        <v>388</v>
      </c>
      <c r="G1" s="2" t="s">
        <v>389</v>
      </c>
      <c r="H1" s="2" t="s">
        <v>397</v>
      </c>
      <c r="I1" s="2" t="s">
        <v>390</v>
      </c>
    </row>
    <row r="2" spans="1:9" x14ac:dyDescent="0.3">
      <c r="A2" s="2" t="str">
        <f ca="1">'TC204-DC1 Outbound Details'!E2</f>
        <v>DC1-HS2-4-2311001</v>
      </c>
      <c r="B2" s="2" t="str">
        <f>'TC204-DC1 Outbound Details'!M2</f>
        <v>CAJU9500009</v>
      </c>
      <c r="C2" s="2" t="str">
        <f ca="1" ref="C2:C9" si="0" t="shared">TEXT(DATE(YEAR(TODAY()), MONTH(TODAY()), DAY(TODAY()+10)), "dd MMM yyyy")</f>
        <v>24 Nov 2023</v>
      </c>
      <c r="D2" s="2" t="str">
        <f ca="1" ref="D2:D9" si="1" t="shared">TEXT(DATE(YEAR(TODAY()), MONTH(TODAY()), DAY(TODAY()+20)), "dd MMM yyyy")</f>
        <v>04 Nov 2023</v>
      </c>
      <c r="E2" s="55" t="s">
        <v>446</v>
      </c>
      <c r="F2" s="2" t="str">
        <f ca="1" ref="F2:F9" si="2" t="shared">TEXT(DATE(YEAR(TODAY()), MONTH(TODAY()), DAY(TODAY()+30)), "dd MMM yyyy")</f>
        <v>14 Nov 2023</v>
      </c>
      <c r="G2" s="6" t="s">
        <v>444</v>
      </c>
      <c r="H2" s="55" t="s">
        <v>442</v>
      </c>
      <c r="I2" s="2" t="s">
        <v>355</v>
      </c>
    </row>
    <row r="3" spans="1:9" x14ac:dyDescent="0.3">
      <c r="A3" s="2" t="str">
        <f ca="1">'TC204-DC1 Outbound Details'!E3</f>
        <v>DC1-HS2-4-2311001</v>
      </c>
      <c r="B3" s="2" t="str">
        <f>'TC204-DC1 Outbound Details'!M3</f>
        <v>ONEU1162511</v>
      </c>
      <c r="C3" s="2" t="str">
        <f ca="1" si="0" t="shared"/>
        <v>24 Nov 2023</v>
      </c>
      <c r="D3" s="2" t="str">
        <f ca="1" si="1" t="shared"/>
        <v>04 Nov 2023</v>
      </c>
      <c r="E3" s="55" t="s">
        <v>446</v>
      </c>
      <c r="F3" s="2" t="str">
        <f ca="1" si="2" t="shared"/>
        <v>14 Nov 2023</v>
      </c>
      <c r="G3" s="6" t="s">
        <v>444</v>
      </c>
      <c r="H3" s="55" t="s">
        <v>442</v>
      </c>
      <c r="I3" s="2" t="s">
        <v>355</v>
      </c>
    </row>
    <row r="4" spans="1:9" x14ac:dyDescent="0.3">
      <c r="A4" s="2" t="str">
        <f ca="1">'TC204-DC1 Outbound Details'!E4</f>
        <v>DC1-HS2-4-2311001</v>
      </c>
      <c r="B4" s="2" t="str">
        <f>'TC204-DC1 Outbound Details'!M4</f>
        <v>CNTW-SUP-C-230704001</v>
      </c>
      <c r="C4" s="2" t="str">
        <f ca="1" si="0" t="shared"/>
        <v>24 Nov 2023</v>
      </c>
      <c r="D4" s="2" t="str">
        <f ca="1" si="1" t="shared"/>
        <v>04 Nov 2023</v>
      </c>
      <c r="E4" s="55" t="s">
        <v>446</v>
      </c>
      <c r="F4" s="2" t="str">
        <f ca="1" si="2" t="shared"/>
        <v>14 Nov 2023</v>
      </c>
      <c r="G4" s="6" t="s">
        <v>444</v>
      </c>
      <c r="H4" s="55" t="s">
        <v>442</v>
      </c>
      <c r="I4" s="2" t="s">
        <v>355</v>
      </c>
    </row>
    <row r="5" spans="1:9" x14ac:dyDescent="0.3">
      <c r="B5" s="2" t="str">
        <f>'TC204-DC1 Outbound Details'!M5</f>
        <v>ONEU1162511</v>
      </c>
      <c r="C5" s="2" t="str">
        <f ca="1" si="0" t="shared"/>
        <v>24 Nov 2023</v>
      </c>
      <c r="D5" s="2" t="str">
        <f ca="1" si="1" t="shared"/>
        <v>04 Nov 2023</v>
      </c>
      <c r="E5" s="55" t="s">
        <v>446</v>
      </c>
      <c r="F5" s="2" t="str">
        <f ca="1" si="2" t="shared"/>
        <v>14 Nov 2023</v>
      </c>
      <c r="G5" s="6" t="s">
        <v>444</v>
      </c>
      <c r="H5" s="55" t="s">
        <v>442</v>
      </c>
      <c r="I5" s="2" t="s">
        <v>355</v>
      </c>
    </row>
    <row r="6" spans="1:9" x14ac:dyDescent="0.3">
      <c r="A6" s="2" t="str">
        <f ca="1">'TC204-DC1 Outbound Details'!E6</f>
        <v>DC1-HS2-4-2311003</v>
      </c>
      <c r="B6" s="2" t="str">
        <f>'TC204-DC1 Outbound Details'!M6</f>
        <v>CAIU9492794</v>
      </c>
      <c r="C6" s="2" t="str">
        <f ca="1" si="0" t="shared"/>
        <v>24 Nov 2023</v>
      </c>
      <c r="D6" s="2" t="str">
        <f ca="1" si="1" t="shared"/>
        <v>04 Nov 2023</v>
      </c>
      <c r="E6" s="55" t="s">
        <v>447</v>
      </c>
      <c r="F6" s="2" t="str">
        <f ca="1" si="2" t="shared"/>
        <v>14 Nov 2023</v>
      </c>
      <c r="G6" s="6" t="s">
        <v>445</v>
      </c>
      <c r="H6" s="55" t="s">
        <v>443</v>
      </c>
      <c r="I6" s="2" t="s">
        <v>355</v>
      </c>
    </row>
    <row r="7" spans="1:9" x14ac:dyDescent="0.3">
      <c r="A7" s="2" t="str">
        <f ca="1">'TC204-DC1 Outbound Details'!E7</f>
        <v>DC1-HS2-4-2311004</v>
      </c>
      <c r="B7" s="2" t="str">
        <f>'TC204-DC1 Outbound Details'!M7</f>
        <v>CAIU9500009</v>
      </c>
      <c r="C7" s="2" t="str">
        <f ca="1" si="0" t="shared"/>
        <v>24 Nov 2023</v>
      </c>
      <c r="D7" s="2" t="str">
        <f ca="1" si="1" t="shared"/>
        <v>04 Nov 2023</v>
      </c>
      <c r="E7" s="55" t="s">
        <v>447</v>
      </c>
      <c r="F7" s="2" t="str">
        <f ca="1" si="2" t="shared"/>
        <v>14 Nov 2023</v>
      </c>
      <c r="G7" s="6" t="s">
        <v>445</v>
      </c>
      <c r="H7" s="55" t="s">
        <v>443</v>
      </c>
      <c r="I7" s="2" t="s">
        <v>355</v>
      </c>
    </row>
    <row r="8" spans="1:9" x14ac:dyDescent="0.3">
      <c r="A8" s="2" t="str">
        <f ca="1">'TC204-DC1 Outbound Details'!E8</f>
        <v>DC1-HS2-4-2311005</v>
      </c>
      <c r="B8" s="2" t="str">
        <f>'TC204-DC1 Outbound Details'!M8</f>
        <v>CAIU9492794</v>
      </c>
      <c r="C8" s="2" t="str">
        <f ca="1" si="0" t="shared"/>
        <v>24 Nov 2023</v>
      </c>
      <c r="D8" s="2" t="str">
        <f ca="1" si="1" t="shared"/>
        <v>04 Nov 2023</v>
      </c>
      <c r="E8" s="55" t="s">
        <v>447</v>
      </c>
      <c r="F8" s="2" t="str">
        <f ca="1" si="2" t="shared"/>
        <v>14 Nov 2023</v>
      </c>
      <c r="G8" s="6" t="s">
        <v>445</v>
      </c>
      <c r="H8" s="55" t="s">
        <v>443</v>
      </c>
      <c r="I8" s="2" t="s">
        <v>355</v>
      </c>
    </row>
    <row r="9" spans="1:9" x14ac:dyDescent="0.3">
      <c r="A9" s="2" t="str">
        <f ca="1">'TC204-DC1 Outbound Details'!E9</f>
        <v>DC1-HS2-4-2311005</v>
      </c>
      <c r="B9" s="2" t="str">
        <f>'TC204-DC1 Outbound Details'!M9</f>
        <v>CAIU9492794</v>
      </c>
      <c r="C9" s="2" t="str">
        <f ca="1" si="0" t="shared"/>
        <v>24 Nov 2023</v>
      </c>
      <c r="D9" s="2" t="str">
        <f ca="1" si="1" t="shared"/>
        <v>04 Nov 2023</v>
      </c>
      <c r="E9" s="55" t="s">
        <v>447</v>
      </c>
      <c r="F9" s="2" t="str">
        <f ca="1" si="2" t="shared"/>
        <v>14 Nov 2023</v>
      </c>
      <c r="G9" s="6" t="s">
        <v>445</v>
      </c>
      <c r="H9" s="55" t="s">
        <v>443</v>
      </c>
      <c r="I9" s="2" t="s">
        <v>355</v>
      </c>
    </row>
  </sheetData>
  <pageMargins bottom="0.75" footer="0.3" header="0.3" left="0.7" right="0.7" top="0.75"/>
</worksheet>
</file>

<file path=xl/worksheets/sheet17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2899-69CE-46CD-946D-CBE617C8D743}">
  <dimension ref="A1:AL5"/>
  <sheetViews>
    <sheetView workbookViewId="0" zoomScale="90" zoomScaleNormal="9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33" customWidth="true" style="2" width="20.6640625" collapsed="true"/>
    <col min="34" max="37" customWidth="true" style="2" width="20.77734375" collapsed="true"/>
    <col min="38" max="16384" style="2" width="8.88671875" collapsed="true"/>
  </cols>
  <sheetData>
    <row r="1" spans="1:37" x14ac:dyDescent="0.3">
      <c r="A1" s="38" t="s">
        <v>342</v>
      </c>
      <c r="B1" s="2" t="s">
        <v>343</v>
      </c>
      <c r="C1" s="39" t="s">
        <v>344</v>
      </c>
      <c r="D1" s="39" t="s">
        <v>345</v>
      </c>
      <c r="E1" s="39" t="s">
        <v>346</v>
      </c>
      <c r="F1" s="39" t="s">
        <v>347</v>
      </c>
      <c r="G1" s="39" t="s">
        <v>348</v>
      </c>
      <c r="H1" s="39" t="s">
        <v>349</v>
      </c>
      <c r="I1" s="39" t="s">
        <v>350</v>
      </c>
      <c r="J1" s="39" t="s">
        <v>351</v>
      </c>
      <c r="K1" s="40" t="s">
        <v>352</v>
      </c>
      <c r="L1" s="39" t="s">
        <v>353</v>
      </c>
      <c r="M1" s="39" t="s">
        <v>354</v>
      </c>
      <c r="N1" s="39" t="s">
        <v>355</v>
      </c>
      <c r="O1" s="39" t="s">
        <v>418</v>
      </c>
      <c r="P1" s="39" t="s">
        <v>419</v>
      </c>
      <c r="Q1" s="39" t="s">
        <v>345</v>
      </c>
      <c r="R1" s="39" t="s">
        <v>346</v>
      </c>
      <c r="S1" s="39" t="s">
        <v>347</v>
      </c>
      <c r="T1" s="39" t="s">
        <v>348</v>
      </c>
      <c r="U1" s="39" t="s">
        <v>349</v>
      </c>
      <c r="V1" s="39" t="s">
        <v>350</v>
      </c>
      <c r="W1" s="39" t="s">
        <v>351</v>
      </c>
      <c r="X1" s="40" t="s">
        <v>352</v>
      </c>
      <c r="Y1" s="39" t="s">
        <v>353</v>
      </c>
      <c r="Z1" s="39" t="s">
        <v>354</v>
      </c>
      <c r="AA1" s="39" t="s">
        <v>355</v>
      </c>
      <c r="AB1" s="39" t="s">
        <v>420</v>
      </c>
      <c r="AC1" s="39" t="s">
        <v>421</v>
      </c>
      <c r="AD1" s="39" t="s">
        <v>356</v>
      </c>
      <c r="AE1" s="39" t="s">
        <v>357</v>
      </c>
      <c r="AF1" s="39" t="s">
        <v>358</v>
      </c>
      <c r="AG1" s="39" t="s">
        <v>359</v>
      </c>
      <c r="AH1" s="39" t="s">
        <v>356</v>
      </c>
      <c r="AI1" s="39" t="s">
        <v>357</v>
      </c>
      <c r="AJ1" s="39" t="s">
        <v>358</v>
      </c>
      <c r="AK1" s="39" t="s">
        <v>359</v>
      </c>
    </row>
    <row r="2" spans="1:37" x14ac:dyDescent="0.3">
      <c r="A2" s="38" t="str">
        <f ca="1">'TC198-Customer Cargo Tracking'!A2</f>
        <v>DC2-HS2-4-2311001</v>
      </c>
      <c r="B2" s="38" t="str">
        <f>'TC198-Customer Cargo Tracking'!B2</f>
        <v>CAJU9500009</v>
      </c>
      <c r="C2" s="39" t="s">
        <v>360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399</v>
      </c>
      <c r="J2" s="39" t="s">
        <v>399</v>
      </c>
      <c r="K2" s="39" t="s">
        <v>399</v>
      </c>
      <c r="L2" s="39" t="s">
        <v>399</v>
      </c>
      <c r="M2" s="39" t="s">
        <v>399</v>
      </c>
      <c r="N2" s="39" t="s">
        <v>399</v>
      </c>
      <c r="O2" s="39" t="s">
        <v>399</v>
      </c>
      <c r="P2" s="39" t="s">
        <v>399</v>
      </c>
      <c r="Q2" s="39" t="s">
        <v>399</v>
      </c>
      <c r="R2" s="39" t="s">
        <v>399</v>
      </c>
      <c r="S2" s="39" t="s">
        <v>399</v>
      </c>
      <c r="T2" s="39" t="s">
        <v>399</v>
      </c>
      <c r="U2" s="39" t="s">
        <v>399</v>
      </c>
      <c r="V2" s="39" t="s">
        <v>399</v>
      </c>
      <c r="W2" s="39" t="s">
        <v>399</v>
      </c>
      <c r="X2" s="39" t="s">
        <v>399</v>
      </c>
      <c r="Y2" s="39" t="s">
        <v>399</v>
      </c>
      <c r="Z2" s="39" t="s">
        <v>399</v>
      </c>
      <c r="AA2" s="39" t="s">
        <v>399</v>
      </c>
      <c r="AB2" s="39" t="s">
        <v>399</v>
      </c>
      <c r="AC2" s="39" t="s">
        <v>399</v>
      </c>
      <c r="AD2" s="39" t="s">
        <v>399</v>
      </c>
      <c r="AE2" s="39" t="s">
        <v>399</v>
      </c>
      <c r="AF2" s="39" t="s">
        <v>399</v>
      </c>
      <c r="AG2" s="39" t="s">
        <v>399</v>
      </c>
      <c r="AH2" s="39" t="s">
        <v>361</v>
      </c>
      <c r="AI2" s="39" t="s">
        <v>362</v>
      </c>
      <c r="AJ2" s="39" t="s">
        <v>362</v>
      </c>
      <c r="AK2" s="39" t="s">
        <v>362</v>
      </c>
    </row>
    <row r="3" spans="1:37" x14ac:dyDescent="0.3">
      <c r="A3" s="38" t="str">
        <f ca="1">'TC198-Customer Cargo Tracking'!A3</f>
        <v>DC2-HS2-4-2311001</v>
      </c>
      <c r="B3" s="38" t="str">
        <f>'TC198-Customer Cargo Tracking'!B3</f>
        <v>ONEU1162511</v>
      </c>
      <c r="C3" s="39" t="s">
        <v>360</v>
      </c>
      <c r="D3" s="39" t="s">
        <v>399</v>
      </c>
      <c r="E3" s="39" t="s">
        <v>399</v>
      </c>
      <c r="F3" s="39" t="s">
        <v>399</v>
      </c>
      <c r="G3" s="39" t="s">
        <v>399</v>
      </c>
      <c r="H3" s="39" t="s">
        <v>399</v>
      </c>
      <c r="I3" s="39" t="s">
        <v>399</v>
      </c>
      <c r="J3" s="39" t="s">
        <v>399</v>
      </c>
      <c r="K3" s="39" t="s">
        <v>399</v>
      </c>
      <c r="L3" s="39" t="s">
        <v>399</v>
      </c>
      <c r="M3" s="39" t="s">
        <v>399</v>
      </c>
      <c r="N3" s="39" t="s">
        <v>399</v>
      </c>
      <c r="O3" s="39" t="s">
        <v>399</v>
      </c>
      <c r="P3" s="39" t="s">
        <v>399</v>
      </c>
      <c r="Q3" s="39" t="s">
        <v>399</v>
      </c>
      <c r="R3" s="39" t="s">
        <v>399</v>
      </c>
      <c r="S3" s="39" t="s">
        <v>399</v>
      </c>
      <c r="T3" s="39" t="s">
        <v>399</v>
      </c>
      <c r="U3" s="39" t="s">
        <v>399</v>
      </c>
      <c r="V3" s="39" t="s">
        <v>399</v>
      </c>
      <c r="W3" s="39" t="s">
        <v>399</v>
      </c>
      <c r="X3" s="39" t="s">
        <v>399</v>
      </c>
      <c r="Y3" s="39" t="s">
        <v>399</v>
      </c>
      <c r="Z3" s="39" t="s">
        <v>399</v>
      </c>
      <c r="AA3" s="39" t="s">
        <v>399</v>
      </c>
      <c r="AB3" s="39" t="s">
        <v>399</v>
      </c>
      <c r="AC3" s="39" t="s">
        <v>399</v>
      </c>
      <c r="AD3" s="39" t="s">
        <v>399</v>
      </c>
      <c r="AE3" s="39" t="s">
        <v>399</v>
      </c>
      <c r="AF3" s="39" t="s">
        <v>399</v>
      </c>
      <c r="AG3" s="39" t="s">
        <v>399</v>
      </c>
      <c r="AH3" s="39" t="s">
        <v>361</v>
      </c>
      <c r="AI3" s="39" t="s">
        <v>362</v>
      </c>
      <c r="AJ3" s="39" t="s">
        <v>362</v>
      </c>
      <c r="AK3" s="39" t="s">
        <v>362</v>
      </c>
    </row>
    <row r="4" spans="1:37" x14ac:dyDescent="0.3">
      <c r="A4" s="38" t="str">
        <f ca="1">'TC198-Customer Cargo Tracking'!A4</f>
        <v>DC2-HS2-4-2311001</v>
      </c>
      <c r="B4" s="38" t="str">
        <f>'TC198-Customer Cargo Tracking'!B4</f>
        <v>CNTW-SUP-C-230704001</v>
      </c>
      <c r="C4" s="39" t="s">
        <v>360</v>
      </c>
      <c r="D4" s="39" t="s">
        <v>399</v>
      </c>
      <c r="E4" s="39" t="s">
        <v>399</v>
      </c>
      <c r="F4" s="39" t="s">
        <v>399</v>
      </c>
      <c r="G4" s="39" t="s">
        <v>399</v>
      </c>
      <c r="H4" s="39" t="s">
        <v>399</v>
      </c>
      <c r="I4" s="39" t="s">
        <v>399</v>
      </c>
      <c r="J4" s="39" t="s">
        <v>399</v>
      </c>
      <c r="K4" s="39" t="s">
        <v>399</v>
      </c>
      <c r="L4" s="39" t="s">
        <v>399</v>
      </c>
      <c r="M4" s="39" t="s">
        <v>399</v>
      </c>
      <c r="N4" s="39" t="s">
        <v>399</v>
      </c>
      <c r="O4" s="39" t="s">
        <v>399</v>
      </c>
      <c r="P4" s="39" t="s">
        <v>399</v>
      </c>
      <c r="Q4" s="39" t="s">
        <v>399</v>
      </c>
      <c r="R4" s="39" t="s">
        <v>399</v>
      </c>
      <c r="S4" s="39" t="s">
        <v>399</v>
      </c>
      <c r="T4" s="39" t="s">
        <v>399</v>
      </c>
      <c r="U4" s="39" t="s">
        <v>399</v>
      </c>
      <c r="V4" s="39" t="s">
        <v>399</v>
      </c>
      <c r="W4" s="39" t="s">
        <v>399</v>
      </c>
      <c r="X4" s="39" t="s">
        <v>399</v>
      </c>
      <c r="Y4" s="39" t="s">
        <v>399</v>
      </c>
      <c r="Z4" s="39" t="s">
        <v>399</v>
      </c>
      <c r="AA4" s="39" t="s">
        <v>399</v>
      </c>
      <c r="AB4" s="39" t="s">
        <v>399</v>
      </c>
      <c r="AC4" s="39" t="s">
        <v>399</v>
      </c>
      <c r="AD4" s="39" t="s">
        <v>399</v>
      </c>
      <c r="AE4" s="39" t="s">
        <v>399</v>
      </c>
      <c r="AF4" s="39" t="s">
        <v>399</v>
      </c>
      <c r="AG4" s="39" t="s">
        <v>399</v>
      </c>
      <c r="AH4" s="39" t="s">
        <v>361</v>
      </c>
      <c r="AI4" s="39" t="s">
        <v>362</v>
      </c>
      <c r="AJ4" s="39" t="s">
        <v>362</v>
      </c>
      <c r="AK4" s="39" t="s">
        <v>362</v>
      </c>
    </row>
    <row r="5" spans="1:37" x14ac:dyDescent="0.3">
      <c r="A5" s="38"/>
      <c r="B5" s="38" t="str">
        <f>'TC198-Customer Cargo Tracking'!B5</f>
        <v>ONEU1162511</v>
      </c>
      <c r="C5" s="39" t="s">
        <v>360</v>
      </c>
      <c r="D5" s="39" t="s">
        <v>399</v>
      </c>
      <c r="E5" s="39" t="s">
        <v>399</v>
      </c>
      <c r="F5" s="39" t="s">
        <v>399</v>
      </c>
      <c r="G5" s="39" t="s">
        <v>399</v>
      </c>
      <c r="H5" s="39" t="s">
        <v>399</v>
      </c>
      <c r="I5" s="39" t="s">
        <v>399</v>
      </c>
      <c r="J5" s="39" t="s">
        <v>399</v>
      </c>
      <c r="K5" s="39" t="s">
        <v>399</v>
      </c>
      <c r="L5" s="39" t="s">
        <v>399</v>
      </c>
      <c r="M5" s="39" t="s">
        <v>399</v>
      </c>
      <c r="N5" s="39" t="s">
        <v>399</v>
      </c>
      <c r="O5" s="39" t="s">
        <v>399</v>
      </c>
      <c r="P5" s="39" t="s">
        <v>399</v>
      </c>
      <c r="Q5" s="39" t="s">
        <v>399</v>
      </c>
      <c r="R5" s="39" t="s">
        <v>399</v>
      </c>
      <c r="S5" s="39" t="s">
        <v>399</v>
      </c>
      <c r="T5" s="39" t="s">
        <v>399</v>
      </c>
      <c r="U5" s="39" t="s">
        <v>399</v>
      </c>
      <c r="V5" s="39" t="s">
        <v>399</v>
      </c>
      <c r="W5" s="39" t="s">
        <v>399</v>
      </c>
      <c r="X5" s="39" t="s">
        <v>399</v>
      </c>
      <c r="Y5" s="39" t="s">
        <v>399</v>
      </c>
      <c r="Z5" s="39" t="s">
        <v>399</v>
      </c>
      <c r="AA5" s="39" t="s">
        <v>399</v>
      </c>
      <c r="AB5" s="39" t="s">
        <v>399</v>
      </c>
      <c r="AC5" s="39" t="s">
        <v>399</v>
      </c>
      <c r="AD5" s="39" t="s">
        <v>361</v>
      </c>
      <c r="AE5" s="39" t="s">
        <v>362</v>
      </c>
      <c r="AF5" s="39" t="s">
        <v>362</v>
      </c>
      <c r="AG5" s="39" t="s">
        <v>362</v>
      </c>
      <c r="AH5" s="39" t="s">
        <v>362</v>
      </c>
      <c r="AI5" s="39" t="s">
        <v>362</v>
      </c>
      <c r="AJ5" s="39" t="s">
        <v>362</v>
      </c>
      <c r="AK5" s="39" t="s">
        <v>362</v>
      </c>
    </row>
  </sheetData>
  <pageMargins bottom="0.75" footer="0.3" header="0.3" left="0.7" right="0.7" top="0.75"/>
</worksheet>
</file>

<file path=xl/worksheets/sheet17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D56B-4F5C-49B4-8C4E-C1929CC1D3D1}">
  <dimension ref="A1:AA4"/>
  <sheetViews>
    <sheetView workbookViewId="0" zoomScale="90" zoomScaleNormal="9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38" t="s">
        <v>342</v>
      </c>
      <c r="B1" s="2" t="s">
        <v>343</v>
      </c>
      <c r="C1" s="39" t="s">
        <v>344</v>
      </c>
      <c r="D1" s="39" t="s">
        <v>345</v>
      </c>
      <c r="E1" s="39" t="s">
        <v>346</v>
      </c>
      <c r="F1" s="39" t="s">
        <v>347</v>
      </c>
      <c r="G1" s="39" t="s">
        <v>348</v>
      </c>
      <c r="H1" s="39" t="s">
        <v>349</v>
      </c>
      <c r="I1" s="39" t="s">
        <v>350</v>
      </c>
      <c r="J1" s="39" t="s">
        <v>351</v>
      </c>
      <c r="K1" s="40" t="s">
        <v>352</v>
      </c>
      <c r="L1" s="39" t="s">
        <v>353</v>
      </c>
      <c r="M1" s="39" t="s">
        <v>354</v>
      </c>
      <c r="N1" s="39" t="s">
        <v>355</v>
      </c>
      <c r="O1" s="39" t="s">
        <v>418</v>
      </c>
      <c r="P1" s="39" t="s">
        <v>419</v>
      </c>
      <c r="Q1" s="39" t="s">
        <v>420</v>
      </c>
      <c r="R1" s="39" t="s">
        <v>421</v>
      </c>
      <c r="S1" s="39" t="s">
        <v>356</v>
      </c>
      <c r="T1" s="39" t="s">
        <v>357</v>
      </c>
      <c r="U1" s="39" t="s">
        <v>358</v>
      </c>
      <c r="V1" s="39" t="s">
        <v>359</v>
      </c>
      <c r="W1" s="39" t="s">
        <v>356</v>
      </c>
      <c r="X1" s="39" t="s">
        <v>357</v>
      </c>
      <c r="Y1" s="39" t="s">
        <v>358</v>
      </c>
      <c r="Z1" s="39" t="s">
        <v>359</v>
      </c>
    </row>
    <row r="2" spans="1:26" x14ac:dyDescent="0.3">
      <c r="A2" s="38" t="str">
        <f ca="1">'TC198-Customer Cargo Tracking'!A6</f>
        <v>SP2-HS2-4-2311001</v>
      </c>
      <c r="B2" s="38" t="str">
        <f>'TC198-Customer Cargo Tracking'!B6</f>
        <v>CAIU9500009</v>
      </c>
      <c r="C2" s="39" t="s">
        <v>404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399</v>
      </c>
      <c r="J2" s="39" t="s">
        <v>399</v>
      </c>
      <c r="K2" s="39" t="s">
        <v>399</v>
      </c>
      <c r="L2" s="39" t="s">
        <v>399</v>
      </c>
      <c r="M2" s="39" t="s">
        <v>399</v>
      </c>
      <c r="N2" s="39" t="s">
        <v>399</v>
      </c>
      <c r="O2" s="39" t="s">
        <v>399</v>
      </c>
      <c r="P2" s="39" t="s">
        <v>399</v>
      </c>
      <c r="Q2" s="39" t="s">
        <v>399</v>
      </c>
      <c r="R2" s="39" t="s">
        <v>399</v>
      </c>
      <c r="S2" s="39" t="s">
        <v>361</v>
      </c>
      <c r="T2" s="39" t="s">
        <v>362</v>
      </c>
      <c r="U2" s="39" t="s">
        <v>362</v>
      </c>
      <c r="V2" s="39" t="s">
        <v>362</v>
      </c>
      <c r="W2" s="39" t="s">
        <v>362</v>
      </c>
      <c r="X2" s="39" t="s">
        <v>362</v>
      </c>
      <c r="Y2" s="39" t="s">
        <v>362</v>
      </c>
      <c r="Z2" s="39" t="s">
        <v>362</v>
      </c>
    </row>
    <row r="3" spans="1:26" x14ac:dyDescent="0.3">
      <c r="A3" s="38" t="str">
        <f ca="1">'TC198-Customer Cargo Tracking'!A7</f>
        <v>SP2-HS2-4-2311001</v>
      </c>
      <c r="B3" s="38" t="str">
        <f>'TC198-Customer Cargo Tracking'!B7</f>
        <v>ONEU1162511</v>
      </c>
      <c r="C3" s="39" t="s">
        <v>360</v>
      </c>
      <c r="D3" s="39" t="s">
        <v>399</v>
      </c>
      <c r="E3" s="39" t="s">
        <v>399</v>
      </c>
      <c r="F3" s="39" t="s">
        <v>399</v>
      </c>
      <c r="G3" s="39" t="s">
        <v>399</v>
      </c>
      <c r="H3" s="39" t="s">
        <v>399</v>
      </c>
      <c r="I3" s="39" t="s">
        <v>399</v>
      </c>
      <c r="J3" s="39" t="s">
        <v>399</v>
      </c>
      <c r="K3" s="39" t="s">
        <v>399</v>
      </c>
      <c r="L3" s="39" t="s">
        <v>399</v>
      </c>
      <c r="M3" s="39" t="s">
        <v>399</v>
      </c>
      <c r="N3" s="39" t="s">
        <v>399</v>
      </c>
      <c r="O3" s="39" t="s">
        <v>399</v>
      </c>
      <c r="P3" s="39" t="s">
        <v>399</v>
      </c>
      <c r="Q3" s="39" t="s">
        <v>399</v>
      </c>
      <c r="R3" s="39" t="s">
        <v>399</v>
      </c>
      <c r="S3" s="39" t="s">
        <v>361</v>
      </c>
      <c r="T3" s="39" t="s">
        <v>362</v>
      </c>
      <c r="U3" s="39" t="s">
        <v>362</v>
      </c>
      <c r="V3" s="39" t="s">
        <v>362</v>
      </c>
      <c r="W3" s="39" t="s">
        <v>362</v>
      </c>
      <c r="X3" s="39" t="s">
        <v>362</v>
      </c>
      <c r="Y3" s="39" t="s">
        <v>362</v>
      </c>
      <c r="Z3" s="39" t="s">
        <v>362</v>
      </c>
    </row>
    <row r="4" spans="1:26" x14ac:dyDescent="0.3">
      <c r="A4" s="38"/>
      <c r="B4" s="38" t="str">
        <f>'TC198-Customer Cargo Tracking'!B8</f>
        <v>CNTW-SUP-C-230704001</v>
      </c>
      <c r="C4" s="39" t="s">
        <v>360</v>
      </c>
      <c r="D4" s="39" t="s">
        <v>399</v>
      </c>
      <c r="E4" s="39" t="s">
        <v>399</v>
      </c>
      <c r="F4" s="39" t="s">
        <v>399</v>
      </c>
      <c r="G4" s="39" t="s">
        <v>399</v>
      </c>
      <c r="H4" s="39" t="s">
        <v>399</v>
      </c>
      <c r="I4" s="39" t="s">
        <v>399</v>
      </c>
      <c r="J4" s="39" t="s">
        <v>399</v>
      </c>
      <c r="K4" s="39" t="s">
        <v>399</v>
      </c>
      <c r="L4" s="39" t="s">
        <v>399</v>
      </c>
      <c r="M4" s="39" t="s">
        <v>399</v>
      </c>
      <c r="N4" s="39" t="s">
        <v>399</v>
      </c>
      <c r="O4" s="39" t="s">
        <v>399</v>
      </c>
      <c r="P4" s="39" t="s">
        <v>399</v>
      </c>
      <c r="Q4" s="39" t="s">
        <v>399</v>
      </c>
      <c r="R4" s="39" t="s">
        <v>399</v>
      </c>
      <c r="S4" s="39" t="s">
        <v>361</v>
      </c>
      <c r="T4" s="39" t="s">
        <v>362</v>
      </c>
      <c r="U4" s="39" t="s">
        <v>362</v>
      </c>
      <c r="V4" s="39" t="s">
        <v>362</v>
      </c>
      <c r="W4" s="39" t="s">
        <v>362</v>
      </c>
      <c r="X4" s="39" t="s">
        <v>362</v>
      </c>
      <c r="Y4" s="39" t="s">
        <v>362</v>
      </c>
      <c r="Z4" s="39" t="s">
        <v>362</v>
      </c>
    </row>
  </sheetData>
  <pageMargins bottom="0.75" footer="0.3" header="0.3" left="0.7" right="0.7" top="0.75"/>
</worksheet>
</file>

<file path=xl/worksheets/sheet17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2F66-22D5-48D7-9FD3-45FE1F7212B4}">
  <dimension ref="A1:AD4"/>
  <sheetViews>
    <sheetView workbookViewId="0" zoomScale="90" zoomScaleNormal="9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29" customWidth="true" style="2" width="20.77734375" collapsed="true"/>
    <col min="30" max="16384" style="2" width="8.88671875" collapsed="true"/>
  </cols>
  <sheetData>
    <row r="1" spans="1:29" x14ac:dyDescent="0.3">
      <c r="A1" s="38" t="s">
        <v>342</v>
      </c>
      <c r="B1" s="2" t="s">
        <v>343</v>
      </c>
      <c r="C1" s="39" t="s">
        <v>344</v>
      </c>
      <c r="D1" s="39" t="s">
        <v>345</v>
      </c>
      <c r="E1" s="39" t="s">
        <v>346</v>
      </c>
      <c r="F1" s="39" t="s">
        <v>347</v>
      </c>
      <c r="G1" s="39" t="s">
        <v>348</v>
      </c>
      <c r="H1" s="39" t="s">
        <v>349</v>
      </c>
      <c r="I1" s="39" t="s">
        <v>350</v>
      </c>
      <c r="J1" s="39" t="s">
        <v>351</v>
      </c>
      <c r="K1" s="40" t="s">
        <v>352</v>
      </c>
      <c r="L1" s="39" t="s">
        <v>353</v>
      </c>
      <c r="M1" s="39" t="s">
        <v>354</v>
      </c>
      <c r="N1" s="39" t="s">
        <v>355</v>
      </c>
      <c r="O1" s="39" t="s">
        <v>345</v>
      </c>
      <c r="P1" s="39" t="s">
        <v>346</v>
      </c>
      <c r="Q1" s="39" t="s">
        <v>347</v>
      </c>
      <c r="R1" s="39" t="s">
        <v>348</v>
      </c>
      <c r="S1" s="39" t="s">
        <v>349</v>
      </c>
      <c r="T1" s="39" t="s">
        <v>350</v>
      </c>
      <c r="U1" s="39" t="s">
        <v>351</v>
      </c>
      <c r="V1" s="40" t="s">
        <v>352</v>
      </c>
      <c r="W1" s="39" t="s">
        <v>353</v>
      </c>
      <c r="X1" s="39" t="s">
        <v>354</v>
      </c>
      <c r="Y1" s="39" t="s">
        <v>355</v>
      </c>
      <c r="Z1" s="39" t="s">
        <v>356</v>
      </c>
      <c r="AA1" s="39" t="s">
        <v>357</v>
      </c>
      <c r="AB1" s="39" t="s">
        <v>358</v>
      </c>
      <c r="AC1" s="39" t="s">
        <v>359</v>
      </c>
    </row>
    <row r="2" spans="1:29" x14ac:dyDescent="0.3">
      <c r="A2" s="2" t="str">
        <f ca="1">'TC204-DC1 Outbound Details'!E2</f>
        <v>DC1-HS2-4-2311001</v>
      </c>
      <c r="B2" s="2" t="str">
        <f>'TC204-DC1 Outbound Details'!M2</f>
        <v>CAJU9500009</v>
      </c>
      <c r="C2" s="39" t="s">
        <v>360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399</v>
      </c>
      <c r="J2" s="39" t="s">
        <v>399</v>
      </c>
      <c r="K2" s="39" t="s">
        <v>399</v>
      </c>
      <c r="L2" s="39" t="s">
        <v>399</v>
      </c>
      <c r="M2" s="39" t="s">
        <v>399</v>
      </c>
      <c r="N2" s="39" t="s">
        <v>399</v>
      </c>
      <c r="O2" s="39" t="s">
        <v>361</v>
      </c>
      <c r="P2" s="39" t="s">
        <v>362</v>
      </c>
      <c r="Q2" s="39" t="s">
        <v>362</v>
      </c>
      <c r="R2" s="39" t="s">
        <v>362</v>
      </c>
      <c r="S2" s="39" t="s">
        <v>362</v>
      </c>
      <c r="T2" s="39" t="s">
        <v>362</v>
      </c>
      <c r="U2" s="39" t="s">
        <v>362</v>
      </c>
      <c r="V2" s="39" t="s">
        <v>362</v>
      </c>
      <c r="W2" s="39" t="s">
        <v>362</v>
      </c>
      <c r="X2" s="39" t="s">
        <v>362</v>
      </c>
      <c r="Y2" s="39" t="s">
        <v>362</v>
      </c>
      <c r="Z2" s="39" t="s">
        <v>362</v>
      </c>
      <c r="AA2" s="39" t="s">
        <v>362</v>
      </c>
      <c r="AB2" s="39" t="s">
        <v>362</v>
      </c>
      <c r="AC2" s="39" t="s">
        <v>362</v>
      </c>
    </row>
    <row r="3" spans="1:29" x14ac:dyDescent="0.3">
      <c r="A3" s="2" t="str">
        <f ca="1">'TC204-DC1 Outbound Details'!E3</f>
        <v>DC1-HS2-4-2311001</v>
      </c>
      <c r="B3" s="2" t="str">
        <f>'TC204-DC1 Outbound Details'!M3</f>
        <v>ONEU1162511</v>
      </c>
      <c r="C3" s="39" t="s">
        <v>360</v>
      </c>
      <c r="D3" s="39" t="s">
        <v>399</v>
      </c>
      <c r="E3" s="39" t="s">
        <v>399</v>
      </c>
      <c r="F3" s="39" t="s">
        <v>399</v>
      </c>
      <c r="G3" s="39" t="s">
        <v>399</v>
      </c>
      <c r="H3" s="39" t="s">
        <v>399</v>
      </c>
      <c r="I3" s="39" t="s">
        <v>399</v>
      </c>
      <c r="J3" s="39" t="s">
        <v>399</v>
      </c>
      <c r="K3" s="39" t="s">
        <v>399</v>
      </c>
      <c r="L3" s="39" t="s">
        <v>399</v>
      </c>
      <c r="M3" s="39" t="s">
        <v>399</v>
      </c>
      <c r="N3" s="39" t="s">
        <v>399</v>
      </c>
      <c r="O3" s="39" t="s">
        <v>361</v>
      </c>
      <c r="P3" s="39" t="s">
        <v>362</v>
      </c>
      <c r="Q3" s="39" t="s">
        <v>362</v>
      </c>
      <c r="R3" s="39" t="s">
        <v>362</v>
      </c>
      <c r="S3" s="39" t="s">
        <v>362</v>
      </c>
      <c r="T3" s="39" t="s">
        <v>362</v>
      </c>
      <c r="U3" s="39" t="s">
        <v>362</v>
      </c>
      <c r="V3" s="39" t="s">
        <v>362</v>
      </c>
      <c r="W3" s="39" t="s">
        <v>362</v>
      </c>
      <c r="X3" s="39" t="s">
        <v>362</v>
      </c>
      <c r="Y3" s="39" t="s">
        <v>362</v>
      </c>
      <c r="Z3" s="39" t="s">
        <v>362</v>
      </c>
      <c r="AA3" s="39" t="s">
        <v>362</v>
      </c>
      <c r="AB3" s="39" t="s">
        <v>362</v>
      </c>
      <c r="AC3" s="39" t="s">
        <v>362</v>
      </c>
    </row>
    <row r="4" spans="1:29" x14ac:dyDescent="0.3">
      <c r="A4" s="2" t="str">
        <f ca="1">'TC204-DC1 Outbound Details'!E4</f>
        <v>DC1-HS2-4-2311001</v>
      </c>
      <c r="B4" s="2" t="str">
        <f>'TC204-DC1 Outbound Details'!M4</f>
        <v>CNTW-SUP-C-230704001</v>
      </c>
      <c r="C4" s="39" t="s">
        <v>360</v>
      </c>
      <c r="D4" s="39" t="s">
        <v>399</v>
      </c>
      <c r="E4" s="39" t="s">
        <v>399</v>
      </c>
      <c r="F4" s="39" t="s">
        <v>399</v>
      </c>
      <c r="G4" s="39" t="s">
        <v>399</v>
      </c>
      <c r="H4" s="39" t="s">
        <v>399</v>
      </c>
      <c r="I4" s="39" t="s">
        <v>399</v>
      </c>
      <c r="J4" s="39" t="s">
        <v>399</v>
      </c>
      <c r="K4" s="39" t="s">
        <v>399</v>
      </c>
      <c r="L4" s="39" t="s">
        <v>399</v>
      </c>
      <c r="M4" s="39" t="s">
        <v>399</v>
      </c>
      <c r="N4" s="39" t="s">
        <v>399</v>
      </c>
      <c r="O4" s="39" t="s">
        <v>361</v>
      </c>
      <c r="P4" s="39" t="s">
        <v>362</v>
      </c>
      <c r="Q4" s="39" t="s">
        <v>362</v>
      </c>
      <c r="R4" s="39" t="s">
        <v>362</v>
      </c>
      <c r="S4" s="39" t="s">
        <v>362</v>
      </c>
      <c r="T4" s="39" t="s">
        <v>362</v>
      </c>
      <c r="U4" s="39" t="s">
        <v>362</v>
      </c>
      <c r="V4" s="39" t="s">
        <v>362</v>
      </c>
      <c r="W4" s="39" t="s">
        <v>362</v>
      </c>
      <c r="X4" s="39" t="s">
        <v>362</v>
      </c>
      <c r="Y4" s="39" t="s">
        <v>362</v>
      </c>
      <c r="Z4" s="39" t="s">
        <v>362</v>
      </c>
      <c r="AA4" s="39" t="s">
        <v>362</v>
      </c>
      <c r="AB4" s="39" t="s">
        <v>362</v>
      </c>
      <c r="AC4" s="39" t="s">
        <v>362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sheetPr codeName="Sheet18">
    <tabColor rgb="FFFFFF00"/>
  </sheetPr>
  <dimension ref="A1:H4"/>
  <sheetViews>
    <sheetView workbookViewId="0" zoomScale="90" zoomScaleNormal="90">
      <selection activeCell="A7" sqref="A7"/>
    </sheetView>
  </sheetViews>
  <sheetFormatPr defaultRowHeight="13.8" x14ac:dyDescent="0.3"/>
  <cols>
    <col min="1" max="2" bestFit="true" customWidth="true" style="2" width="16.5546875" collapsed="true"/>
    <col min="3" max="3" bestFit="true" customWidth="true" style="2" width="22.109375" collapsed="true"/>
    <col min="4" max="4" bestFit="true" customWidth="true" style="2" width="14.6640625" collapsed="true"/>
    <col min="5" max="5" bestFit="true" customWidth="true" style="2" width="17.33203125" collapsed="true"/>
    <col min="6" max="6" bestFit="true" customWidth="true" style="2" width="8.0" collapsed="true"/>
    <col min="7" max="7" bestFit="true" customWidth="true" style="2" width="8.6640625" collapsed="true"/>
    <col min="8" max="16384" style="2" width="8.88671875" collapsed="true"/>
  </cols>
  <sheetData>
    <row ht="14.4" r="1" spans="1:7" thickBot="1" x14ac:dyDescent="0.35">
      <c r="A1" s="250" t="s">
        <v>129</v>
      </c>
      <c r="B1" s="188" t="s">
        <v>131</v>
      </c>
      <c r="C1" s="251" t="s">
        <v>132</v>
      </c>
      <c r="D1" s="188" t="s">
        <v>138</v>
      </c>
      <c r="E1" s="188" t="s">
        <v>139</v>
      </c>
      <c r="F1" s="188" t="s">
        <v>120</v>
      </c>
      <c r="G1" s="189" t="s">
        <v>143</v>
      </c>
    </row>
    <row r="2" spans="1:7" x14ac:dyDescent="0.3">
      <c r="A2" s="211" t="s">
        <v>635</v>
      </c>
      <c r="B2" s="212" t="s">
        <v>305</v>
      </c>
      <c r="C2" s="244" t="str">
        <f>AutoIncrement!G4</f>
        <v>MYELASUP-MYPNA-HS1-4</v>
      </c>
      <c r="D2" s="212" t="s">
        <v>21</v>
      </c>
      <c r="E2" s="146">
        <v>1</v>
      </c>
      <c r="F2" s="212" t="s">
        <v>179</v>
      </c>
      <c r="G2" s="262">
        <v>2</v>
      </c>
    </row>
    <row r="3" spans="1:7" x14ac:dyDescent="0.3">
      <c r="A3" s="201" t="s">
        <v>636</v>
      </c>
      <c r="B3" s="198" t="s">
        <v>306</v>
      </c>
      <c r="C3" s="242" t="str">
        <f>AutoIncrement!G4</f>
        <v>MYELASUP-MYPNA-HS1-4</v>
      </c>
      <c r="D3" s="198" t="s">
        <v>21</v>
      </c>
      <c r="E3" s="151">
        <v>1</v>
      </c>
      <c r="F3" s="198" t="s">
        <v>179</v>
      </c>
      <c r="G3" s="260">
        <v>2</v>
      </c>
    </row>
    <row ht="14.4" r="4" spans="1:7" thickBot="1" x14ac:dyDescent="0.35">
      <c r="A4" s="202" t="s">
        <v>637</v>
      </c>
      <c r="B4" s="209" t="s">
        <v>307</v>
      </c>
      <c r="C4" s="243" t="str">
        <f>AutoIncrement!G4</f>
        <v>MYELASUP-MYPNA-HS1-4</v>
      </c>
      <c r="D4" s="209" t="s">
        <v>21</v>
      </c>
      <c r="E4" s="156">
        <v>1</v>
      </c>
      <c r="F4" s="209" t="s">
        <v>179</v>
      </c>
      <c r="G4" s="261">
        <v>2</v>
      </c>
    </row>
  </sheetData>
  <phoneticPr fontId="7" type="noConversion"/>
  <dataValidations count="1">
    <dataValidation allowBlank="1" showErrorMessage="1" sqref="F2:F4" type="list" xr:uid="{BF8479C8-377B-4274-9EB4-EEC20386286C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18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F7F8-A7CB-49E3-8F24-AE2F22448708}">
  <sheetPr codeName="Sheet151"/>
  <dimension ref="A1:AA3"/>
  <sheetViews>
    <sheetView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38" t="s">
        <v>342</v>
      </c>
      <c r="B1" s="2" t="s">
        <v>343</v>
      </c>
      <c r="C1" s="39" t="s">
        <v>344</v>
      </c>
      <c r="D1" s="39" t="s">
        <v>345</v>
      </c>
      <c r="E1" s="39" t="s">
        <v>346</v>
      </c>
      <c r="F1" s="39" t="s">
        <v>347</v>
      </c>
      <c r="G1" s="39" t="s">
        <v>348</v>
      </c>
      <c r="H1" s="39" t="s">
        <v>349</v>
      </c>
      <c r="I1" s="39" t="s">
        <v>350</v>
      </c>
      <c r="J1" s="39" t="s">
        <v>351</v>
      </c>
      <c r="K1" s="40" t="s">
        <v>352</v>
      </c>
      <c r="L1" s="39" t="s">
        <v>353</v>
      </c>
      <c r="M1" s="39" t="s">
        <v>354</v>
      </c>
      <c r="N1" s="39" t="s">
        <v>355</v>
      </c>
      <c r="O1" s="39" t="s">
        <v>356</v>
      </c>
      <c r="P1" s="39" t="s">
        <v>357</v>
      </c>
      <c r="Q1" s="39" t="s">
        <v>358</v>
      </c>
      <c r="R1" s="39" t="s">
        <v>359</v>
      </c>
      <c r="S1" s="39" t="s">
        <v>356</v>
      </c>
      <c r="T1" s="39" t="s">
        <v>357</v>
      </c>
      <c r="U1" s="39" t="s">
        <v>358</v>
      </c>
      <c r="V1" s="39" t="s">
        <v>359</v>
      </c>
      <c r="W1" s="39" t="s">
        <v>356</v>
      </c>
      <c r="X1" s="39" t="s">
        <v>357</v>
      </c>
      <c r="Y1" s="39" t="s">
        <v>358</v>
      </c>
      <c r="Z1" s="39" t="s">
        <v>359</v>
      </c>
    </row>
    <row r="2" spans="1:26" x14ac:dyDescent="0.3">
      <c r="A2" s="38" t="str">
        <f ca="1">'TC128.1-Customer Cargo Tracking'!A2</f>
        <v>SP1-HS2-4-2311001</v>
      </c>
      <c r="B2" s="38" t="str">
        <f>'TC128.1-Customer Cargo Tracking'!B2</f>
        <v>MY-ELA-C-230704001</v>
      </c>
      <c r="C2" s="39" t="s">
        <v>360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399</v>
      </c>
      <c r="J2" s="39" t="s">
        <v>399</v>
      </c>
      <c r="K2" s="39" t="s">
        <v>399</v>
      </c>
      <c r="L2" s="39" t="s">
        <v>399</v>
      </c>
      <c r="M2" s="39" t="s">
        <v>399</v>
      </c>
      <c r="N2" s="39" t="s">
        <v>399</v>
      </c>
      <c r="O2" s="39" t="s">
        <v>399</v>
      </c>
      <c r="P2" s="39" t="s">
        <v>399</v>
      </c>
      <c r="Q2" s="39" t="s">
        <v>399</v>
      </c>
      <c r="R2" s="39" t="s">
        <v>399</v>
      </c>
      <c r="S2" s="39" t="s">
        <v>399</v>
      </c>
      <c r="T2" s="39" t="s">
        <v>399</v>
      </c>
      <c r="U2" s="39" t="s">
        <v>399</v>
      </c>
      <c r="V2" s="39" t="s">
        <v>399</v>
      </c>
      <c r="W2" s="39" t="s">
        <v>361</v>
      </c>
      <c r="X2" s="39" t="s">
        <v>362</v>
      </c>
      <c r="Y2" s="39" t="s">
        <v>362</v>
      </c>
      <c r="Z2" s="39" t="s">
        <v>362</v>
      </c>
    </row>
    <row r="3" spans="1:26" x14ac:dyDescent="0.3">
      <c r="A3" s="38" t="str">
        <f ca="1">'TC128.1-Customer Cargo Tracking'!A3</f>
        <v>SP1-HS2-4-2311002</v>
      </c>
      <c r="B3" s="38" t="str">
        <f>'TC128.1-Customer Cargo Tracking'!B3</f>
        <v>MY-ELA-C-230704001</v>
      </c>
      <c r="C3" s="39" t="s">
        <v>360</v>
      </c>
      <c r="D3" s="39" t="s">
        <v>399</v>
      </c>
      <c r="E3" s="39" t="s">
        <v>399</v>
      </c>
      <c r="F3" s="39" t="s">
        <v>399</v>
      </c>
      <c r="G3" s="39" t="s">
        <v>399</v>
      </c>
      <c r="H3" s="39" t="s">
        <v>399</v>
      </c>
      <c r="I3" s="39" t="s">
        <v>399</v>
      </c>
      <c r="J3" s="39" t="s">
        <v>399</v>
      </c>
      <c r="K3" s="39" t="s">
        <v>399</v>
      </c>
      <c r="L3" s="39" t="s">
        <v>399</v>
      </c>
      <c r="M3" s="39" t="s">
        <v>399</v>
      </c>
      <c r="N3" s="39" t="s">
        <v>399</v>
      </c>
      <c r="O3" s="39" t="s">
        <v>399</v>
      </c>
      <c r="P3" s="39" t="s">
        <v>399</v>
      </c>
      <c r="Q3" s="39" t="s">
        <v>399</v>
      </c>
      <c r="R3" s="39" t="s">
        <v>399</v>
      </c>
      <c r="S3" s="39" t="s">
        <v>399</v>
      </c>
      <c r="T3" s="39" t="s">
        <v>399</v>
      </c>
      <c r="U3" s="39" t="s">
        <v>399</v>
      </c>
      <c r="V3" s="39" t="s">
        <v>399</v>
      </c>
      <c r="W3" s="39" t="s">
        <v>361</v>
      </c>
      <c r="X3" s="39" t="s">
        <v>362</v>
      </c>
      <c r="Y3" s="39" t="s">
        <v>362</v>
      </c>
      <c r="Z3" s="39" t="s">
        <v>362</v>
      </c>
    </row>
  </sheetData>
  <pageMargins bottom="0.75" footer="0.3" header="0.3" left="0.7" right="0.7" top="0.75"/>
</worksheet>
</file>

<file path=xl/worksheets/sheet18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66F1-39F7-4F27-933B-CB6067EFE595}">
  <dimension ref="A1:P2"/>
  <sheetViews>
    <sheetView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38" t="s">
        <v>342</v>
      </c>
      <c r="B1" s="2" t="s">
        <v>343</v>
      </c>
      <c r="C1" s="39" t="s">
        <v>344</v>
      </c>
      <c r="D1" s="39" t="s">
        <v>407</v>
      </c>
      <c r="E1" s="39" t="s">
        <v>403</v>
      </c>
      <c r="F1" s="39" t="s">
        <v>408</v>
      </c>
      <c r="G1" s="39" t="s">
        <v>409</v>
      </c>
      <c r="H1" s="39" t="s">
        <v>405</v>
      </c>
      <c r="I1" s="39" t="s">
        <v>410</v>
      </c>
      <c r="J1" s="39" t="s">
        <v>411</v>
      </c>
      <c r="K1" s="39" t="s">
        <v>412</v>
      </c>
      <c r="L1" s="39" t="s">
        <v>413</v>
      </c>
      <c r="M1" s="39" t="s">
        <v>414</v>
      </c>
      <c r="N1" s="39" t="s">
        <v>415</v>
      </c>
      <c r="O1" s="39" t="s">
        <v>416</v>
      </c>
    </row>
    <row r="2" spans="1:15" x14ac:dyDescent="0.3">
      <c r="A2" s="38" t="str">
        <f ca="1">'TC128.2-Customer Cargo Tracking'!A2</f>
        <v>SP1-HS2-4-2311001</v>
      </c>
      <c r="B2" s="2" t="str">
        <f>'TC128.2-Customer Cargo Tracking'!B2</f>
        <v>CAIU9500009</v>
      </c>
      <c r="C2" s="39" t="s">
        <v>404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361</v>
      </c>
      <c r="J2" s="39" t="s">
        <v>362</v>
      </c>
      <c r="K2" s="39" t="s">
        <v>362</v>
      </c>
      <c r="L2" s="39" t="s">
        <v>362</v>
      </c>
      <c r="M2" s="39" t="s">
        <v>362</v>
      </c>
      <c r="N2" s="39" t="s">
        <v>362</v>
      </c>
      <c r="O2" s="39" t="s">
        <v>362</v>
      </c>
    </row>
  </sheetData>
  <pageMargins bottom="0.75" footer="0.3" header="0.3" left="0.7" right="0.7" top="0.75"/>
</worksheet>
</file>

<file path=xl/worksheets/sheet18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D567-1C3A-44FF-A4E2-DE475B4B84AD}">
  <dimension ref="A1:P2"/>
  <sheetViews>
    <sheetView topLeftCell="B1"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38" t="s">
        <v>342</v>
      </c>
      <c r="B1" s="2" t="s">
        <v>343</v>
      </c>
      <c r="C1" s="39" t="s">
        <v>344</v>
      </c>
      <c r="D1" s="39" t="s">
        <v>417</v>
      </c>
      <c r="E1" s="39" t="s">
        <v>403</v>
      </c>
      <c r="F1" s="39" t="s">
        <v>408</v>
      </c>
      <c r="G1" s="39" t="s">
        <v>409</v>
      </c>
      <c r="H1" s="39" t="s">
        <v>405</v>
      </c>
      <c r="I1" s="39" t="s">
        <v>410</v>
      </c>
      <c r="J1" s="39" t="s">
        <v>411</v>
      </c>
      <c r="K1" s="39" t="s">
        <v>412</v>
      </c>
      <c r="L1" s="39" t="s">
        <v>413</v>
      </c>
      <c r="M1" s="39" t="s">
        <v>414</v>
      </c>
      <c r="N1" s="39" t="s">
        <v>415</v>
      </c>
      <c r="O1" s="39" t="s">
        <v>416</v>
      </c>
    </row>
    <row r="2" spans="1:15" x14ac:dyDescent="0.3">
      <c r="A2" s="38" t="str">
        <f ca="1">'TC128.3-Customer Cargo Tracking'!A2</f>
        <v>SP1-HS2-4-2311001</v>
      </c>
      <c r="B2" s="2" t="str">
        <f>'TC128.3-Customer Cargo Tracking'!B2</f>
        <v>TCLU4249350</v>
      </c>
      <c r="C2" s="39" t="s">
        <v>404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361</v>
      </c>
      <c r="J2" s="39" t="s">
        <v>362</v>
      </c>
      <c r="K2" s="39" t="s">
        <v>362</v>
      </c>
      <c r="L2" s="39" t="s">
        <v>362</v>
      </c>
      <c r="M2" s="39" t="s">
        <v>362</v>
      </c>
      <c r="N2" s="39" t="s">
        <v>362</v>
      </c>
      <c r="O2" s="39" t="s">
        <v>362</v>
      </c>
    </row>
  </sheetData>
  <pageMargins bottom="0.75" footer="0.3" header="0.3" left="0.7" right="0.7" top="0.75"/>
</worksheet>
</file>

<file path=xl/worksheets/sheet18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8A02-1ADD-4664-BEDB-04A228A54455}">
  <dimension ref="A1:AL4"/>
  <sheetViews>
    <sheetView topLeftCell="Z1"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37" customWidth="true" style="2" width="20.77734375" collapsed="true"/>
    <col min="38" max="16384" style="2" width="8.88671875" collapsed="true"/>
  </cols>
  <sheetData>
    <row r="1" spans="1:37" x14ac:dyDescent="0.3">
      <c r="A1" s="38" t="s">
        <v>342</v>
      </c>
      <c r="B1" s="2" t="s">
        <v>343</v>
      </c>
      <c r="C1" s="39" t="s">
        <v>344</v>
      </c>
      <c r="D1" s="39" t="s">
        <v>345</v>
      </c>
      <c r="E1" s="39" t="s">
        <v>346</v>
      </c>
      <c r="F1" s="39" t="s">
        <v>347</v>
      </c>
      <c r="G1" s="39" t="s">
        <v>348</v>
      </c>
      <c r="H1" s="39" t="s">
        <v>349</v>
      </c>
      <c r="I1" s="39" t="s">
        <v>350</v>
      </c>
      <c r="J1" s="39" t="s">
        <v>351</v>
      </c>
      <c r="K1" s="39" t="s">
        <v>352</v>
      </c>
      <c r="L1" s="39" t="s">
        <v>353</v>
      </c>
      <c r="M1" s="39" t="s">
        <v>354</v>
      </c>
      <c r="N1" s="39" t="s">
        <v>355</v>
      </c>
      <c r="O1" s="39" t="s">
        <v>418</v>
      </c>
      <c r="P1" s="39" t="s">
        <v>419</v>
      </c>
      <c r="Q1" s="39" t="s">
        <v>345</v>
      </c>
      <c r="R1" s="39" t="s">
        <v>346</v>
      </c>
      <c r="S1" s="39" t="s">
        <v>347</v>
      </c>
      <c r="T1" s="39" t="s">
        <v>348</v>
      </c>
      <c r="U1" s="39" t="s">
        <v>349</v>
      </c>
      <c r="V1" s="39" t="s">
        <v>350</v>
      </c>
      <c r="W1" s="39" t="s">
        <v>351</v>
      </c>
      <c r="X1" s="39" t="s">
        <v>352</v>
      </c>
      <c r="Y1" s="39" t="s">
        <v>353</v>
      </c>
      <c r="Z1" s="39" t="s">
        <v>354</v>
      </c>
      <c r="AA1" s="39" t="s">
        <v>355</v>
      </c>
      <c r="AB1" s="39" t="s">
        <v>420</v>
      </c>
      <c r="AC1" s="39" t="s">
        <v>421</v>
      </c>
      <c r="AD1" s="39" t="s">
        <v>356</v>
      </c>
      <c r="AE1" s="39" t="s">
        <v>357</v>
      </c>
      <c r="AF1" s="39" t="s">
        <v>358</v>
      </c>
      <c r="AG1" s="39" t="s">
        <v>359</v>
      </c>
      <c r="AH1" s="2" t="s">
        <v>356</v>
      </c>
      <c r="AI1" s="2" t="s">
        <v>357</v>
      </c>
      <c r="AJ1" s="2" t="s">
        <v>358</v>
      </c>
      <c r="AK1" s="2" t="s">
        <v>359</v>
      </c>
    </row>
    <row r="2" spans="1:37" x14ac:dyDescent="0.3">
      <c r="A2" s="38" t="str">
        <f ca="1">'TC128.4-Customer Cargo Tracking'!A2</f>
        <v>DC3-HS2-4-2311001</v>
      </c>
      <c r="B2" s="2" t="str">
        <f>'TC128.4-Customer Cargo Tracking'!B2</f>
        <v>CAIU9492794</v>
      </c>
      <c r="C2" s="39" t="s">
        <v>360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399</v>
      </c>
      <c r="J2" s="39" t="s">
        <v>399</v>
      </c>
      <c r="K2" s="39" t="s">
        <v>399</v>
      </c>
      <c r="L2" s="39" t="s">
        <v>399</v>
      </c>
      <c r="M2" s="39" t="s">
        <v>399</v>
      </c>
      <c r="N2" s="39" t="s">
        <v>399</v>
      </c>
      <c r="O2" s="39" t="s">
        <v>399</v>
      </c>
      <c r="P2" s="39" t="s">
        <v>399</v>
      </c>
      <c r="Q2" s="39" t="s">
        <v>399</v>
      </c>
      <c r="R2" s="39" t="s">
        <v>399</v>
      </c>
      <c r="S2" s="39" t="s">
        <v>399</v>
      </c>
      <c r="T2" s="39" t="s">
        <v>399</v>
      </c>
      <c r="U2" s="39" t="s">
        <v>399</v>
      </c>
      <c r="V2" s="39" t="s">
        <v>399</v>
      </c>
      <c r="W2" s="39" t="s">
        <v>399</v>
      </c>
      <c r="X2" s="39" t="s">
        <v>399</v>
      </c>
      <c r="Y2" s="39" t="s">
        <v>399</v>
      </c>
      <c r="Z2" s="39" t="s">
        <v>399</v>
      </c>
      <c r="AA2" s="39" t="s">
        <v>399</v>
      </c>
      <c r="AB2" s="39" t="s">
        <v>399</v>
      </c>
      <c r="AC2" s="39" t="s">
        <v>399</v>
      </c>
      <c r="AD2" s="39" t="s">
        <v>361</v>
      </c>
      <c r="AE2" s="39" t="s">
        <v>362</v>
      </c>
      <c r="AF2" s="39" t="s">
        <v>362</v>
      </c>
      <c r="AG2" s="39" t="s">
        <v>362</v>
      </c>
      <c r="AH2" s="39" t="s">
        <v>362</v>
      </c>
      <c r="AI2" s="39" t="s">
        <v>362</v>
      </c>
      <c r="AJ2" s="39" t="s">
        <v>362</v>
      </c>
      <c r="AK2" s="39" t="s">
        <v>362</v>
      </c>
    </row>
    <row r="3" spans="1:37" x14ac:dyDescent="0.3">
      <c r="A3" s="38"/>
      <c r="B3" s="2" t="str">
        <f>'TC128.4-Customer Cargo Tracking'!B3</f>
        <v>CAIU9492794</v>
      </c>
      <c r="C3" s="39" t="s">
        <v>360</v>
      </c>
      <c r="D3" s="39" t="s">
        <v>361</v>
      </c>
      <c r="E3" s="39" t="s">
        <v>362</v>
      </c>
      <c r="F3" s="39" t="s">
        <v>362</v>
      </c>
      <c r="G3" s="39" t="s">
        <v>362</v>
      </c>
      <c r="H3" s="39" t="s">
        <v>362</v>
      </c>
      <c r="I3" s="39" t="s">
        <v>362</v>
      </c>
      <c r="J3" s="39" t="s">
        <v>362</v>
      </c>
      <c r="K3" s="39" t="s">
        <v>362</v>
      </c>
      <c r="L3" s="39" t="s">
        <v>362</v>
      </c>
      <c r="M3" s="39" t="s">
        <v>362</v>
      </c>
      <c r="N3" s="39" t="s">
        <v>362</v>
      </c>
      <c r="O3" s="39" t="s">
        <v>362</v>
      </c>
      <c r="P3" s="39" t="s">
        <v>362</v>
      </c>
      <c r="Q3" s="39" t="s">
        <v>362</v>
      </c>
      <c r="R3" s="39" t="s">
        <v>362</v>
      </c>
      <c r="S3" s="39" t="s">
        <v>362</v>
      </c>
      <c r="T3" s="39" t="s">
        <v>362</v>
      </c>
      <c r="U3" s="39" t="s">
        <v>362</v>
      </c>
      <c r="V3" s="39" t="s">
        <v>362</v>
      </c>
      <c r="W3" s="39" t="s">
        <v>362</v>
      </c>
      <c r="X3" s="39" t="s">
        <v>362</v>
      </c>
      <c r="Y3" s="39" t="s">
        <v>362</v>
      </c>
      <c r="Z3" s="39" t="s">
        <v>362</v>
      </c>
      <c r="AA3" s="39" t="s">
        <v>362</v>
      </c>
      <c r="AB3" s="39" t="s">
        <v>362</v>
      </c>
      <c r="AC3" s="39" t="s">
        <v>362</v>
      </c>
      <c r="AD3" s="39" t="s">
        <v>362</v>
      </c>
      <c r="AE3" s="39" t="s">
        <v>362</v>
      </c>
      <c r="AF3" s="39" t="s">
        <v>362</v>
      </c>
      <c r="AG3" s="39" t="s">
        <v>362</v>
      </c>
      <c r="AH3" s="39" t="s">
        <v>362</v>
      </c>
      <c r="AI3" s="39" t="s">
        <v>362</v>
      </c>
      <c r="AJ3" s="39" t="s">
        <v>362</v>
      </c>
      <c r="AK3" s="39" t="s">
        <v>362</v>
      </c>
    </row>
    <row r="4" spans="1:37" x14ac:dyDescent="0.3">
      <c r="A4" s="38" t="str">
        <f ca="1">'TC128.4-Customer Cargo Tracking'!A4</f>
        <v>DC3-HS2-4-2311001</v>
      </c>
      <c r="B4" s="2" t="str">
        <f>'TC128.4-Customer Cargo Tracking'!B4</f>
        <v>CAIU9500009</v>
      </c>
      <c r="C4" s="39" t="s">
        <v>404</v>
      </c>
      <c r="D4" s="39" t="s">
        <v>399</v>
      </c>
      <c r="E4" s="39" t="s">
        <v>399</v>
      </c>
      <c r="F4" s="39" t="s">
        <v>399</v>
      </c>
      <c r="G4" s="39" t="s">
        <v>399</v>
      </c>
      <c r="H4" s="39" t="s">
        <v>399</v>
      </c>
      <c r="I4" s="39" t="s">
        <v>399</v>
      </c>
      <c r="J4" s="39" t="s">
        <v>399</v>
      </c>
      <c r="K4" s="39" t="s">
        <v>399</v>
      </c>
      <c r="L4" s="39" t="s">
        <v>399</v>
      </c>
      <c r="M4" s="39" t="s">
        <v>399</v>
      </c>
      <c r="N4" s="39" t="s">
        <v>399</v>
      </c>
      <c r="O4" s="39" t="s">
        <v>399</v>
      </c>
      <c r="P4" s="39" t="s">
        <v>399</v>
      </c>
      <c r="Q4" s="39" t="s">
        <v>399</v>
      </c>
      <c r="R4" s="39" t="s">
        <v>399</v>
      </c>
      <c r="S4" s="39" t="s">
        <v>399</v>
      </c>
      <c r="T4" s="39" t="s">
        <v>399</v>
      </c>
      <c r="U4" s="39" t="s">
        <v>399</v>
      </c>
      <c r="V4" s="39" t="s">
        <v>399</v>
      </c>
      <c r="W4" s="39" t="s">
        <v>399</v>
      </c>
      <c r="X4" s="39" t="s">
        <v>399</v>
      </c>
      <c r="Y4" s="39" t="s">
        <v>399</v>
      </c>
      <c r="Z4" s="39" t="s">
        <v>399</v>
      </c>
      <c r="AA4" s="39" t="s">
        <v>399</v>
      </c>
      <c r="AB4" s="39" t="s">
        <v>399</v>
      </c>
      <c r="AC4" s="39" t="s">
        <v>399</v>
      </c>
      <c r="AD4" s="39" t="s">
        <v>361</v>
      </c>
      <c r="AE4" s="39" t="s">
        <v>362</v>
      </c>
      <c r="AF4" s="39" t="s">
        <v>362</v>
      </c>
      <c r="AG4" s="39" t="s">
        <v>362</v>
      </c>
      <c r="AH4" s="39" t="s">
        <v>362</v>
      </c>
      <c r="AI4" s="39" t="s">
        <v>362</v>
      </c>
      <c r="AJ4" s="39" t="s">
        <v>362</v>
      </c>
      <c r="AK4" s="39" t="s">
        <v>362</v>
      </c>
    </row>
  </sheetData>
  <pageMargins bottom="0.75" footer="0.3" header="0.3" left="0.7" right="0.7" top="0.75"/>
</worksheet>
</file>

<file path=xl/worksheets/sheet18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B2D3-CFE0-46D9-89C4-DB511D572A13}">
  <dimension ref="A1:AD4"/>
  <sheetViews>
    <sheetView topLeftCell="A4" workbookViewId="0">
      <selection activeCell="C17" sqref="C17"/>
    </sheetView>
  </sheetViews>
  <sheetFormatPr defaultColWidth="8.88671875" defaultRowHeight="13.8" x14ac:dyDescent="0.3"/>
  <cols>
    <col min="1" max="2" customWidth="true" style="2" width="25.6640625" collapsed="true"/>
    <col min="3" max="24" customWidth="true" style="2" width="20.6640625" collapsed="true"/>
    <col min="25" max="29" customWidth="true" style="2" width="20.77734375" collapsed="true"/>
    <col min="30" max="16384" style="2" width="8.88671875" collapsed="true"/>
  </cols>
  <sheetData>
    <row r="1" spans="1:29" x14ac:dyDescent="0.3">
      <c r="A1" s="38" t="s">
        <v>342</v>
      </c>
      <c r="B1" s="2" t="s">
        <v>343</v>
      </c>
      <c r="C1" s="39" t="s">
        <v>344</v>
      </c>
      <c r="D1" s="39" t="s">
        <v>345</v>
      </c>
      <c r="E1" s="39" t="s">
        <v>346</v>
      </c>
      <c r="F1" s="39" t="s">
        <v>347</v>
      </c>
      <c r="G1" s="39" t="s">
        <v>348</v>
      </c>
      <c r="H1" s="39" t="s">
        <v>349</v>
      </c>
      <c r="I1" s="39" t="s">
        <v>350</v>
      </c>
      <c r="J1" s="39" t="s">
        <v>351</v>
      </c>
      <c r="K1" s="39" t="s">
        <v>352</v>
      </c>
      <c r="L1" s="39" t="s">
        <v>353</v>
      </c>
      <c r="M1" s="39" t="s">
        <v>354</v>
      </c>
      <c r="N1" s="39" t="s">
        <v>355</v>
      </c>
      <c r="O1" s="39" t="s">
        <v>345</v>
      </c>
      <c r="P1" s="39" t="s">
        <v>346</v>
      </c>
      <c r="Q1" s="39" t="s">
        <v>347</v>
      </c>
      <c r="R1" s="39" t="s">
        <v>348</v>
      </c>
      <c r="S1" s="39" t="s">
        <v>349</v>
      </c>
      <c r="T1" s="39" t="s">
        <v>350</v>
      </c>
      <c r="U1" s="39" t="s">
        <v>351</v>
      </c>
      <c r="V1" s="39" t="s">
        <v>352</v>
      </c>
      <c r="W1" s="39" t="s">
        <v>353</v>
      </c>
      <c r="X1" s="39" t="s">
        <v>354</v>
      </c>
      <c r="Y1" s="39" t="s">
        <v>355</v>
      </c>
      <c r="Z1" s="39" t="s">
        <v>356</v>
      </c>
      <c r="AA1" s="39" t="s">
        <v>357</v>
      </c>
      <c r="AB1" s="39" t="s">
        <v>358</v>
      </c>
      <c r="AC1" s="39" t="s">
        <v>359</v>
      </c>
    </row>
    <row r="2" spans="1:29" x14ac:dyDescent="0.3">
      <c r="A2" s="2" t="str">
        <f ca="1">'TC204-DC1 Outbound Details'!E6</f>
        <v>DC1-HS2-4-2311003</v>
      </c>
      <c r="B2" s="2" t="str">
        <f>'TC204-DC1 Outbound Details'!M6</f>
        <v>CAIU9492794</v>
      </c>
      <c r="C2" s="39" t="s">
        <v>360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399</v>
      </c>
      <c r="J2" s="39" t="s">
        <v>399</v>
      </c>
      <c r="K2" s="39" t="s">
        <v>399</v>
      </c>
      <c r="L2" s="39" t="s">
        <v>399</v>
      </c>
      <c r="M2" s="39" t="s">
        <v>399</v>
      </c>
      <c r="N2" s="39" t="s">
        <v>399</v>
      </c>
      <c r="O2" s="39" t="s">
        <v>361</v>
      </c>
      <c r="P2" s="39" t="s">
        <v>362</v>
      </c>
      <c r="Q2" s="39" t="s">
        <v>362</v>
      </c>
      <c r="R2" s="39" t="s">
        <v>362</v>
      </c>
      <c r="S2" s="39" t="s">
        <v>362</v>
      </c>
      <c r="T2" s="39" t="s">
        <v>362</v>
      </c>
      <c r="U2" s="39" t="s">
        <v>362</v>
      </c>
      <c r="V2" s="39" t="s">
        <v>362</v>
      </c>
      <c r="W2" s="39" t="s">
        <v>362</v>
      </c>
      <c r="X2" s="39" t="s">
        <v>362</v>
      </c>
      <c r="Y2" s="39" t="s">
        <v>362</v>
      </c>
      <c r="Z2" s="39" t="s">
        <v>362</v>
      </c>
      <c r="AA2" s="39" t="s">
        <v>362</v>
      </c>
      <c r="AB2" s="39" t="s">
        <v>362</v>
      </c>
      <c r="AC2" s="39" t="s">
        <v>362</v>
      </c>
    </row>
    <row r="3" spans="1:29" x14ac:dyDescent="0.3">
      <c r="A3" s="2" t="str">
        <f ca="1">'TC204-DC1 Outbound Details'!E7</f>
        <v>DC1-HS2-4-2311004</v>
      </c>
      <c r="B3" s="2" t="str">
        <f>'TC204-DC1 Outbound Details'!M7</f>
        <v>CAIU9500009</v>
      </c>
      <c r="C3" s="39" t="s">
        <v>404</v>
      </c>
      <c r="D3" s="39" t="s">
        <v>399</v>
      </c>
      <c r="E3" s="39" t="s">
        <v>399</v>
      </c>
      <c r="F3" s="39" t="s">
        <v>399</v>
      </c>
      <c r="G3" s="39" t="s">
        <v>399</v>
      </c>
      <c r="H3" s="39" t="s">
        <v>399</v>
      </c>
      <c r="I3" s="39" t="s">
        <v>399</v>
      </c>
      <c r="J3" s="39" t="s">
        <v>399</v>
      </c>
      <c r="K3" s="39" t="s">
        <v>399</v>
      </c>
      <c r="L3" s="39" t="s">
        <v>399</v>
      </c>
      <c r="M3" s="39" t="s">
        <v>399</v>
      </c>
      <c r="N3" s="39" t="s">
        <v>399</v>
      </c>
      <c r="O3" s="39" t="s">
        <v>361</v>
      </c>
      <c r="P3" s="39" t="s">
        <v>362</v>
      </c>
      <c r="Q3" s="39" t="s">
        <v>362</v>
      </c>
      <c r="R3" s="39" t="s">
        <v>362</v>
      </c>
      <c r="S3" s="39" t="s">
        <v>362</v>
      </c>
      <c r="T3" s="39" t="s">
        <v>362</v>
      </c>
      <c r="U3" s="39" t="s">
        <v>362</v>
      </c>
      <c r="V3" s="39" t="s">
        <v>362</v>
      </c>
      <c r="W3" s="39" t="s">
        <v>362</v>
      </c>
      <c r="X3" s="39" t="s">
        <v>362</v>
      </c>
      <c r="Y3" s="39" t="s">
        <v>362</v>
      </c>
      <c r="Z3" s="39" t="s">
        <v>362</v>
      </c>
      <c r="AA3" s="39" t="s">
        <v>362</v>
      </c>
      <c r="AB3" s="39" t="s">
        <v>362</v>
      </c>
      <c r="AC3" s="39" t="s">
        <v>362</v>
      </c>
    </row>
    <row r="4" spans="1:29" x14ac:dyDescent="0.3">
      <c r="A4" s="2" t="str">
        <f ca="1">'TC204-DC1 Outbound Details'!E9</f>
        <v>DC1-HS2-4-2311005</v>
      </c>
      <c r="B4" s="2" t="str">
        <f>'TC204-DC1 Outbound Details'!M9</f>
        <v>CAIU9492794</v>
      </c>
      <c r="C4" s="39" t="s">
        <v>360</v>
      </c>
      <c r="D4" s="39" t="s">
        <v>399</v>
      </c>
      <c r="E4" s="39" t="s">
        <v>399</v>
      </c>
      <c r="F4" s="39" t="s">
        <v>399</v>
      </c>
      <c r="G4" s="39" t="s">
        <v>399</v>
      </c>
      <c r="H4" s="39" t="s">
        <v>399</v>
      </c>
      <c r="I4" s="39" t="s">
        <v>399</v>
      </c>
      <c r="J4" s="39" t="s">
        <v>399</v>
      </c>
      <c r="K4" s="39" t="s">
        <v>399</v>
      </c>
      <c r="L4" s="39" t="s">
        <v>399</v>
      </c>
      <c r="M4" s="39" t="s">
        <v>399</v>
      </c>
      <c r="N4" s="39" t="s">
        <v>399</v>
      </c>
      <c r="O4" s="39" t="s">
        <v>361</v>
      </c>
      <c r="P4" s="39" t="s">
        <v>362</v>
      </c>
      <c r="Q4" s="39" t="s">
        <v>362</v>
      </c>
      <c r="R4" s="39" t="s">
        <v>362</v>
      </c>
      <c r="S4" s="39" t="s">
        <v>362</v>
      </c>
      <c r="T4" s="39" t="s">
        <v>362</v>
      </c>
      <c r="U4" s="39" t="s">
        <v>362</v>
      </c>
      <c r="V4" s="39" t="s">
        <v>362</v>
      </c>
      <c r="W4" s="39" t="s">
        <v>362</v>
      </c>
      <c r="X4" s="39" t="s">
        <v>362</v>
      </c>
      <c r="Y4" s="39" t="s">
        <v>362</v>
      </c>
      <c r="Z4" s="39" t="s">
        <v>362</v>
      </c>
      <c r="AA4" s="39" t="s">
        <v>362</v>
      </c>
      <c r="AB4" s="39" t="s">
        <v>362</v>
      </c>
      <c r="AC4" s="39" t="s">
        <v>362</v>
      </c>
    </row>
  </sheetData>
  <pageMargins bottom="0.75" footer="0.3" header="0.3" left="0.7" right="0.7" top="0.75"/>
</worksheet>
</file>

<file path=xl/worksheets/sheet18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49C6-0A3D-4565-B869-78D9F1366C43}">
  <sheetPr codeName="Sheet149"/>
  <dimension ref="A1:C7"/>
  <sheetViews>
    <sheetView workbookViewId="0">
      <selection activeCell="D36" sqref="D36"/>
    </sheetView>
  </sheetViews>
  <sheetFormatPr defaultRowHeight="14.4" x14ac:dyDescent="0.3"/>
  <cols>
    <col min="1" max="1" customWidth="true" width="25.77734375" collapsed="true"/>
    <col min="2" max="2" customWidth="true" width="24.5546875" collapsed="true"/>
  </cols>
  <sheetData>
    <row r="1" spans="1:2" x14ac:dyDescent="0.3">
      <c r="A1" t="s">
        <v>341</v>
      </c>
      <c r="B1" t="s">
        <v>363</v>
      </c>
    </row>
    <row r="2" spans="1:2" x14ac:dyDescent="0.3">
      <c r="A2" t="str">
        <f>'TC204-OutboundNo'!B2</f>
        <v>o-PK-CUS-DC-231102001</v>
      </c>
      <c r="B2" t="s">
        <v>512</v>
      </c>
    </row>
    <row r="3" spans="1:2" x14ac:dyDescent="0.3">
      <c r="A3" t="str">
        <f>'TC204-OutboundNo'!B3</f>
        <v>o-PK-CUS-DC-231102002</v>
      </c>
      <c r="B3" t="s">
        <v>513</v>
      </c>
    </row>
    <row r="4" spans="1:2" x14ac:dyDescent="0.3">
      <c r="A4" t="str">
        <f>'TC204-OutboundNo'!B4</f>
        <v>o-PK-CUS-DC-231102003</v>
      </c>
      <c r="B4" t="s">
        <v>514</v>
      </c>
    </row>
    <row r="5" spans="1:2" x14ac:dyDescent="0.3">
      <c r="A5" t="str">
        <f>'TC204-OutboundNo'!B5</f>
        <v>o-PK-CUS-DC-231102004</v>
      </c>
      <c r="B5" t="s">
        <v>515</v>
      </c>
    </row>
    <row r="6" spans="1:2" x14ac:dyDescent="0.3">
      <c r="A6" t="str">
        <f>'TC204-OutboundNo'!B6</f>
        <v>o-PK-CUS-DC-231102005</v>
      </c>
      <c r="B6" t="s">
        <v>516</v>
      </c>
    </row>
    <row r="7" spans="1:2" x14ac:dyDescent="0.3">
      <c r="A7" t="str">
        <f>'TC204-OutboundNo'!B7</f>
        <v>o-PK-CUS-DC-231102006</v>
      </c>
      <c r="B7" t="s">
        <v>517</v>
      </c>
    </row>
  </sheetData>
  <pageMargins bottom="0.75" footer="0.3" header="0.3" left="0.7" right="0.7" top="0.75"/>
</worksheet>
</file>

<file path=xl/worksheets/sheet18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178B-4B28-4DC2-BD1E-BAA02CDBB667}">
  <sheetPr codeName="Sheet150"/>
  <dimension ref="A1:C9"/>
  <sheetViews>
    <sheetView topLeftCell="A4" workbookViewId="0">
      <selection activeCell="H16" sqref="H16"/>
    </sheetView>
  </sheetViews>
  <sheetFormatPr defaultRowHeight="14.4" x14ac:dyDescent="0.3"/>
  <cols>
    <col min="1" max="1" customWidth="true" width="28.88671875" collapsed="true"/>
    <col min="2" max="2" customWidth="true" width="24.109375" collapsed="true"/>
  </cols>
  <sheetData>
    <row r="1" spans="1:2" x14ac:dyDescent="0.3">
      <c r="A1" t="s">
        <v>401</v>
      </c>
      <c r="B1" t="s">
        <v>400</v>
      </c>
    </row>
    <row r="2" spans="1:2" x14ac:dyDescent="0.3">
      <c r="A2" t="str">
        <f ca="1">"i-PK-CUS-POC-"&amp;AutoIncrement!F3&amp;"-"&amp;TEXT(DATE(YEAR(TODAY()), MONTH(TODAY()), DAY(TODAY())), "yymm")&amp;"001"</f>
        <v>i-PK-CUS-POC-HS2-4-2311001</v>
      </c>
      <c r="B2" t="str">
        <f ca="1">TEXT(DATE(YEAR(TODAY()), MONTH(TODAY()), DAY(TODAY())), "dd MMM yyyy")</f>
        <v>14 Nov 2023</v>
      </c>
    </row>
    <row r="3" spans="1:2" x14ac:dyDescent="0.3">
      <c r="A3" t="str">
        <f ca="1">"i-PK-CUS-POC-"&amp;AutoIncrement!F3&amp;"-"&amp;TEXT(DATE(YEAR(TODAY()), MONTH(TODAY()), DAY(TODAY())), "yymm")&amp;"001"</f>
        <v>i-PK-CUS-POC-HS2-4-2311001</v>
      </c>
      <c r="B3" t="str">
        <f ca="1" ref="B3:B9" si="0" t="shared">TEXT(DATE(YEAR(TODAY()), MONTH(TODAY()), DAY(TODAY())), "dd MMM yyyy")</f>
        <v>14 Nov 2023</v>
      </c>
    </row>
    <row r="4" spans="1:2" x14ac:dyDescent="0.3">
      <c r="A4" t="str">
        <f ca="1">"i-PK-CUS-POC-"&amp;AutoIncrement!F3&amp;"-"&amp;TEXT(DATE(YEAR(TODAY()), MONTH(TODAY()), DAY(TODAY())), "yymm")&amp;"001"</f>
        <v>i-PK-CUS-POC-HS2-4-2311001</v>
      </c>
      <c r="B4" t="str">
        <f ca="1" si="0" t="shared"/>
        <v>14 Nov 2023</v>
      </c>
    </row>
    <row r="5" spans="1:2" x14ac:dyDescent="0.3">
      <c r="A5" t="str">
        <f ca="1">"i-PK-CUS-POC-"&amp;AutoIncrement!F3&amp;"-"&amp;TEXT(DATE(YEAR(TODAY()), MONTH(TODAY()), DAY(TODAY())), "yymm")&amp;"001"</f>
        <v>i-PK-CUS-POC-HS2-4-2311001</v>
      </c>
      <c r="B5" t="str">
        <f ca="1" si="0" t="shared"/>
        <v>14 Nov 2023</v>
      </c>
    </row>
    <row r="6" spans="1:2" x14ac:dyDescent="0.3">
      <c r="A6" t="str">
        <f ca="1">"i-PK-CUS-POC-"&amp;AutoIncrement!F3&amp;"-"&amp;TEXT(DATE(YEAR(TODAY()), MONTH(TODAY()), DAY(TODAY())), "yymm")&amp;"001"</f>
        <v>i-PK-CUS-POC-HS2-4-2311001</v>
      </c>
      <c r="B6" t="str">
        <f ca="1" si="0" t="shared"/>
        <v>14 Nov 2023</v>
      </c>
    </row>
    <row r="7" spans="1:2" x14ac:dyDescent="0.3">
      <c r="A7" t="str">
        <f ca="1">"i-PK-CUS-POC-"&amp;AutoIncrement!F3&amp;"-"&amp;TEXT(DATE(YEAR(TODAY()), MONTH(TODAY()), DAY(TODAY())), "yymm")&amp;"001"</f>
        <v>i-PK-CUS-POC-HS2-4-2311001</v>
      </c>
      <c r="B7" t="str">
        <f ca="1" si="0" t="shared"/>
        <v>14 Nov 2023</v>
      </c>
    </row>
    <row r="8" spans="1:2" x14ac:dyDescent="0.3">
      <c r="A8" t="str">
        <f ca="1">"i-PK-CUS-POC-"&amp;AutoIncrement!F3&amp;"-"&amp;TEXT(DATE(YEAR(TODAY()), MONTH(TODAY()), DAY(TODAY())), "yymm")&amp;"001"</f>
        <v>i-PK-CUS-POC-HS2-4-2311001</v>
      </c>
      <c r="B8" t="str">
        <f ca="1" si="0" t="shared"/>
        <v>14 Nov 2023</v>
      </c>
    </row>
    <row r="9" spans="1:2" x14ac:dyDescent="0.3">
      <c r="A9" t="str">
        <f ca="1">"i-PK-CUS-POC-"&amp;AutoIncrement!F3&amp;"-"&amp;TEXT(DATE(YEAR(TODAY()), MONTH(TODAY()), DAY(TODAY())), "yymm")&amp;"002"</f>
        <v>i-PK-CUS-POC-HS2-4-2311002</v>
      </c>
      <c r="B9" t="str">
        <f ca="1" si="0" t="shared"/>
        <v>14 Nov 2023</v>
      </c>
    </row>
  </sheetData>
  <pageMargins bottom="0.75" footer="0.3" header="0.3" left="0.7" right="0.7" top="0.75"/>
</worksheet>
</file>

<file path=xl/worksheets/sheet18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C70F-143C-4550-B8ED-5C520C3DE3DD}">
  <dimension ref="A1:U7"/>
  <sheetViews>
    <sheetView topLeftCell="H1" workbookViewId="0">
      <selection activeCell="M38" sqref="M38"/>
    </sheetView>
  </sheetViews>
  <sheetFormatPr defaultRowHeight="14.4" x14ac:dyDescent="0.3"/>
  <cols>
    <col min="1" max="20" customWidth="true" width="15.77734375" collapsed="true"/>
  </cols>
  <sheetData>
    <row r="1" spans="1:20" x14ac:dyDescent="0.3">
      <c r="A1" t="s">
        <v>130</v>
      </c>
      <c r="B1" t="s">
        <v>364</v>
      </c>
      <c r="C1" t="s">
        <v>365</v>
      </c>
      <c r="D1" t="s">
        <v>366</v>
      </c>
      <c r="E1" t="s">
        <v>88</v>
      </c>
      <c r="F1" t="s">
        <v>12</v>
      </c>
      <c r="G1" t="s">
        <v>140</v>
      </c>
      <c r="H1" t="s">
        <v>367</v>
      </c>
      <c r="I1" t="s">
        <v>143</v>
      </c>
      <c r="J1" t="s">
        <v>120</v>
      </c>
      <c r="K1" t="s">
        <v>248</v>
      </c>
      <c r="L1" t="s">
        <v>368</v>
      </c>
      <c r="M1" t="s">
        <v>369</v>
      </c>
      <c r="N1" t="s">
        <v>370</v>
      </c>
      <c r="O1" t="s">
        <v>371</v>
      </c>
      <c r="P1" t="s">
        <v>372</v>
      </c>
      <c r="Q1" t="s">
        <v>373</v>
      </c>
      <c r="R1" t="s">
        <v>374</v>
      </c>
      <c r="S1" t="s">
        <v>434</v>
      </c>
      <c r="T1" t="s">
        <v>435</v>
      </c>
    </row>
    <row r="2" spans="1:20" x14ac:dyDescent="0.3">
      <c r="A2" t="str">
        <f>'TC2-Contract Parts Info'!B2</f>
        <v>s10H1</v>
      </c>
      <c r="B2" t="str">
        <f>'TC2-Contract Parts Info'!A2</f>
        <v>PK-TTAP-s1-0H1</v>
      </c>
      <c r="C2" s="33" t="str">
        <f>'TC001-Req to Parts Master'!F2</f>
        <v>b00001</v>
      </c>
      <c r="D2" t="str">
        <f>'TC15-Customer Order No'!A2</f>
        <v>cCB102-2311001</v>
      </c>
      <c r="E2" t="s">
        <v>69</v>
      </c>
      <c r="F2">
        <v>10</v>
      </c>
      <c r="G2">
        <v>10</v>
      </c>
      <c r="H2" s="31">
        <v>1620</v>
      </c>
      <c r="I2">
        <v>2.0499999999999998</v>
      </c>
      <c r="J2" t="s">
        <v>145</v>
      </c>
      <c r="K2" t="s">
        <v>375</v>
      </c>
      <c r="L2" s="31">
        <v>1620</v>
      </c>
      <c r="M2">
        <v>0</v>
      </c>
      <c r="N2" s="31">
        <v>1620</v>
      </c>
      <c r="O2" s="31">
        <v>1620</v>
      </c>
      <c r="P2" t="s">
        <v>259</v>
      </c>
      <c r="Q2">
        <v>0</v>
      </c>
      <c r="R2" t="s">
        <v>259</v>
      </c>
      <c r="S2">
        <v>0</v>
      </c>
      <c r="T2" t="s">
        <v>259</v>
      </c>
    </row>
    <row r="3" spans="1:20" x14ac:dyDescent="0.3">
      <c r="A3" t="str">
        <f>'TC2-Contract Parts Info'!B3</f>
        <v>s10H2</v>
      </c>
      <c r="B3" t="str">
        <f>'TC2-Contract Parts Info'!A3</f>
        <v>PK-TTAP-s1-0H2</v>
      </c>
      <c r="C3" s="33" t="str">
        <f>'TC001-Req to Parts Master'!F3</f>
        <v>b00002</v>
      </c>
      <c r="D3" t="str">
        <f>'TC15-Customer Order No'!A2</f>
        <v>cCB102-2311001</v>
      </c>
      <c r="E3" t="s">
        <v>69</v>
      </c>
      <c r="F3">
        <v>10</v>
      </c>
      <c r="G3">
        <v>10</v>
      </c>
      <c r="H3" s="31">
        <v>1620</v>
      </c>
      <c r="I3">
        <v>2.0499999999999998</v>
      </c>
      <c r="J3" t="s">
        <v>145</v>
      </c>
      <c r="K3" t="s">
        <v>375</v>
      </c>
      <c r="L3" s="31">
        <v>1620</v>
      </c>
      <c r="M3">
        <v>0</v>
      </c>
      <c r="N3" s="31">
        <v>1620</v>
      </c>
      <c r="O3" s="31">
        <v>1620</v>
      </c>
      <c r="P3" t="s">
        <v>259</v>
      </c>
      <c r="Q3">
        <v>0</v>
      </c>
      <c r="R3" t="s">
        <v>259</v>
      </c>
      <c r="S3">
        <v>0</v>
      </c>
      <c r="T3" t="s">
        <v>259</v>
      </c>
    </row>
    <row r="4" spans="1:20" x14ac:dyDescent="0.3">
      <c r="A4" t="str">
        <f>'TC2-Contract Parts Info'!B4</f>
        <v>s10H3</v>
      </c>
      <c r="B4" t="str">
        <f>'TC2-Contract Parts Info'!A4</f>
        <v>PK-TTAP-s1-0H3</v>
      </c>
      <c r="C4" s="33" t="str">
        <f>'TC001-Req to Parts Master'!F4</f>
        <v>b00003</v>
      </c>
      <c r="D4" t="str">
        <f>'TC15-Customer Order No'!A2</f>
        <v>cCB102-2311001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145</v>
      </c>
      <c r="K4" t="s">
        <v>258</v>
      </c>
      <c r="L4">
        <v>0</v>
      </c>
      <c r="M4">
        <v>0</v>
      </c>
      <c r="N4">
        <v>0</v>
      </c>
      <c r="O4">
        <v>620</v>
      </c>
      <c r="P4" t="s">
        <v>259</v>
      </c>
      <c r="Q4">
        <v>0</v>
      </c>
      <c r="R4" t="s">
        <v>259</v>
      </c>
      <c r="S4">
        <v>0</v>
      </c>
      <c r="T4" t="s">
        <v>259</v>
      </c>
    </row>
    <row r="5" spans="1:20" x14ac:dyDescent="0.3">
      <c r="A5" t="str">
        <f>'TC2-Contract Parts Info'!B5</f>
        <v>s10H4</v>
      </c>
      <c r="B5" t="str">
        <f>'TC2-Contract Parts Info'!A5</f>
        <v>PK-TTAP-s1-0H4</v>
      </c>
      <c r="C5" s="33" t="str">
        <f>'TC001-Req to Parts Master'!F5</f>
        <v>b00004</v>
      </c>
      <c r="D5" t="str">
        <f>'TC15-Customer Order No'!A2</f>
        <v>cCB102-2311001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145</v>
      </c>
      <c r="K5" t="s">
        <v>258</v>
      </c>
      <c r="L5">
        <v>0</v>
      </c>
      <c r="M5">
        <v>0</v>
      </c>
      <c r="N5">
        <v>0</v>
      </c>
      <c r="O5">
        <v>620</v>
      </c>
      <c r="P5" t="s">
        <v>259</v>
      </c>
      <c r="Q5">
        <v>0</v>
      </c>
      <c r="R5" t="s">
        <v>259</v>
      </c>
      <c r="S5">
        <v>0</v>
      </c>
      <c r="T5" t="s">
        <v>259</v>
      </c>
    </row>
    <row r="6" spans="1:20" x14ac:dyDescent="0.3">
      <c r="A6" t="str">
        <f>'TC2-Contract Parts Info'!B6</f>
        <v>s10H5</v>
      </c>
      <c r="B6" t="str">
        <f>'TC2-Contract Parts Info'!A6</f>
        <v>PK-TTAP-s1-0H5</v>
      </c>
      <c r="C6" s="33" t="str">
        <f>'TC001-Req to Parts Master'!F6</f>
        <v>b00005</v>
      </c>
      <c r="D6" t="str">
        <f>'TC15-Customer Order No'!A2</f>
        <v>cCB102-2311001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145</v>
      </c>
      <c r="K6" t="s">
        <v>377</v>
      </c>
      <c r="L6">
        <v>600</v>
      </c>
      <c r="M6">
        <v>0</v>
      </c>
      <c r="N6">
        <v>600</v>
      </c>
      <c r="O6">
        <v>600</v>
      </c>
      <c r="P6" t="s">
        <v>259</v>
      </c>
      <c r="Q6">
        <v>0</v>
      </c>
      <c r="R6" t="s">
        <v>259</v>
      </c>
      <c r="S6">
        <v>200</v>
      </c>
      <c r="T6" t="s">
        <v>259</v>
      </c>
    </row>
    <row r="7" spans="1:20" x14ac:dyDescent="0.3">
      <c r="A7" t="str">
        <f>'TC2-Contract Parts Info'!B7</f>
        <v>s10H6</v>
      </c>
      <c r="B7" t="str">
        <f>'TC2-Contract Parts Info'!A7</f>
        <v>PK-TTAP-s1-0H6</v>
      </c>
      <c r="C7" s="33" t="str">
        <f>'TC001-Req to Parts Master'!F7</f>
        <v>b00006</v>
      </c>
      <c r="D7" t="str">
        <f>'TC15-Customer Order No'!A2</f>
        <v>cCB102-2311001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145</v>
      </c>
      <c r="K7" t="s">
        <v>258</v>
      </c>
      <c r="L7">
        <v>0</v>
      </c>
      <c r="M7">
        <v>0</v>
      </c>
      <c r="N7">
        <v>0</v>
      </c>
      <c r="O7">
        <v>620</v>
      </c>
      <c r="P7" t="s">
        <v>259</v>
      </c>
      <c r="Q7">
        <v>200</v>
      </c>
      <c r="R7" t="s">
        <v>259</v>
      </c>
      <c r="S7">
        <v>0</v>
      </c>
      <c r="T7" t="s">
        <v>259</v>
      </c>
    </row>
  </sheetData>
  <pageMargins bottom="0.75" footer="0.3" header="0.3" left="0.7" right="0.7" top="0.75"/>
  <pageSetup orientation="portrait" r:id="rId1"/>
</worksheet>
</file>

<file path=xl/worksheets/sheet18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44A1-43AC-4EDA-A260-47FF76F8C3EF}">
  <dimension ref="A1:S4"/>
  <sheetViews>
    <sheetView topLeftCell="B1" workbookViewId="0">
      <selection activeCell="M38" sqref="M38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130</v>
      </c>
      <c r="B1" t="s">
        <v>364</v>
      </c>
      <c r="C1" t="s">
        <v>365</v>
      </c>
      <c r="D1" t="s">
        <v>366</v>
      </c>
      <c r="E1" t="s">
        <v>88</v>
      </c>
      <c r="F1" t="s">
        <v>12</v>
      </c>
      <c r="G1" t="s">
        <v>140</v>
      </c>
      <c r="H1" t="s">
        <v>367</v>
      </c>
      <c r="I1" t="s">
        <v>143</v>
      </c>
      <c r="J1" t="s">
        <v>120</v>
      </c>
      <c r="K1" t="s">
        <v>248</v>
      </c>
      <c r="L1" t="s">
        <v>368</v>
      </c>
      <c r="M1" t="s">
        <v>369</v>
      </c>
      <c r="N1" t="s">
        <v>370</v>
      </c>
      <c r="O1" t="s">
        <v>371</v>
      </c>
      <c r="P1" t="s">
        <v>372</v>
      </c>
      <c r="Q1" t="s">
        <v>373</v>
      </c>
      <c r="R1" t="s">
        <v>374</v>
      </c>
    </row>
    <row r="2" spans="1:18" x14ac:dyDescent="0.3">
      <c r="A2" t="str">
        <f>'TC2-Contract Parts Info'!B4</f>
        <v>s10H3</v>
      </c>
      <c r="B2" t="str">
        <f>'TC2-Contract Parts Info'!A4</f>
        <v>PK-TTAP-s1-0H3</v>
      </c>
      <c r="C2" t="s">
        <v>23</v>
      </c>
      <c r="D2" t="str">
        <f>'TC47-Autogen OrderNo Spot'!A2</f>
        <v>cCB102-2311002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145</v>
      </c>
      <c r="K2" t="s">
        <v>375</v>
      </c>
      <c r="L2">
        <v>660</v>
      </c>
      <c r="M2">
        <v>0</v>
      </c>
      <c r="N2">
        <v>660</v>
      </c>
      <c r="O2">
        <v>0</v>
      </c>
      <c r="P2" t="s">
        <v>259</v>
      </c>
      <c r="Q2">
        <v>660</v>
      </c>
      <c r="R2" t="s">
        <v>259</v>
      </c>
    </row>
    <row r="3" spans="1:18" x14ac:dyDescent="0.3">
      <c r="A3" t="str">
        <f>'TC2-Contract Parts Info'!B5</f>
        <v>s10H4</v>
      </c>
      <c r="B3" t="str">
        <f>'TC2-Contract Parts Info'!A5</f>
        <v>PK-TTAP-s1-0H4</v>
      </c>
      <c r="C3" t="s">
        <v>25</v>
      </c>
      <c r="D3" t="str">
        <f>'TC47-Autogen OrderNo Spot'!A2</f>
        <v>cCB102-2311002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145</v>
      </c>
      <c r="K3" t="s">
        <v>375</v>
      </c>
      <c r="L3">
        <v>660</v>
      </c>
      <c r="M3">
        <v>0</v>
      </c>
      <c r="N3">
        <v>660</v>
      </c>
      <c r="O3">
        <v>660</v>
      </c>
      <c r="P3" t="s">
        <v>259</v>
      </c>
      <c r="Q3">
        <v>0</v>
      </c>
      <c r="R3" t="s">
        <v>259</v>
      </c>
    </row>
    <row r="4" spans="1:18" x14ac:dyDescent="0.3">
      <c r="A4" t="str">
        <f>'TC2-Contract Parts Info'!B7</f>
        <v>s10H6</v>
      </c>
      <c r="B4" t="str">
        <f>'TC2-Contract Parts Info'!A7</f>
        <v>PK-TTAP-s1-0H6</v>
      </c>
      <c r="C4" t="s">
        <v>34</v>
      </c>
      <c r="D4" t="str">
        <f>'TC47-Autogen OrderNo Spot'!A2</f>
        <v>cCB102-2311002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145</v>
      </c>
      <c r="K4" t="s">
        <v>375</v>
      </c>
      <c r="L4">
        <v>660</v>
      </c>
      <c r="M4">
        <v>0</v>
      </c>
      <c r="N4">
        <v>660</v>
      </c>
      <c r="O4">
        <v>600</v>
      </c>
      <c r="P4" t="s">
        <v>259</v>
      </c>
      <c r="Q4">
        <v>60</v>
      </c>
      <c r="R4" t="s">
        <v>259</v>
      </c>
    </row>
  </sheetData>
  <pageMargins bottom="0.75" footer="0.3" header="0.3" left="0.7" right="0.7" top="0.75"/>
  <pageSetup orientation="portrait" r:id="rId1"/>
</worksheet>
</file>

<file path=xl/worksheets/sheet18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DA7A-DB70-44F7-8132-C93051B53B38}">
  <dimension ref="A1:T7"/>
  <sheetViews>
    <sheetView topLeftCell="G1" workbookViewId="0">
      <selection activeCell="M38" sqref="M38"/>
    </sheetView>
  </sheetViews>
  <sheetFormatPr defaultRowHeight="14.4" x14ac:dyDescent="0.3"/>
  <cols>
    <col min="1" max="19" customWidth="true" width="15.77734375" collapsed="true"/>
  </cols>
  <sheetData>
    <row r="1" spans="1:19" x14ac:dyDescent="0.3">
      <c r="A1" t="s">
        <v>130</v>
      </c>
      <c r="B1" t="s">
        <v>364</v>
      </c>
      <c r="C1" t="s">
        <v>365</v>
      </c>
      <c r="D1" t="s">
        <v>339</v>
      </c>
      <c r="E1" t="s">
        <v>376</v>
      </c>
      <c r="F1" t="s">
        <v>12</v>
      </c>
      <c r="G1" t="s">
        <v>140</v>
      </c>
      <c r="H1" t="s">
        <v>367</v>
      </c>
      <c r="I1" t="s">
        <v>385</v>
      </c>
      <c r="J1" t="s">
        <v>143</v>
      </c>
      <c r="K1" t="s">
        <v>120</v>
      </c>
      <c r="L1" t="s">
        <v>248</v>
      </c>
      <c r="M1" t="s">
        <v>378</v>
      </c>
      <c r="N1" t="s">
        <v>379</v>
      </c>
      <c r="O1" t="s">
        <v>380</v>
      </c>
      <c r="P1" t="s">
        <v>381</v>
      </c>
      <c r="Q1" t="s">
        <v>382</v>
      </c>
      <c r="R1" t="s">
        <v>440</v>
      </c>
      <c r="S1" t="s">
        <v>441</v>
      </c>
    </row>
    <row r="2" spans="1:19" x14ac:dyDescent="0.3">
      <c r="A2" t="str">
        <f>'TC2-Contract Parts Info'!B2</f>
        <v>s10H1</v>
      </c>
      <c r="B2" t="str">
        <f>'TC001-Req to Parts Master'!B2</f>
        <v>PK-CUS-s1-0H1</v>
      </c>
      <c r="C2" s="33" t="str">
        <f>'TC001-Req to Parts Master'!F2</f>
        <v>b00001</v>
      </c>
      <c r="D2" t="str">
        <f>'TC20-Autogen SOPO'!A2</f>
        <v>sCB102-2311001</v>
      </c>
      <c r="E2" t="s">
        <v>93</v>
      </c>
      <c r="F2">
        <v>10</v>
      </c>
      <c r="G2">
        <v>10</v>
      </c>
      <c r="H2" s="31">
        <v>1620</v>
      </c>
      <c r="I2">
        <v>0</v>
      </c>
      <c r="J2">
        <v>2.0499999999999998</v>
      </c>
      <c r="K2" t="s">
        <v>145</v>
      </c>
      <c r="L2" t="s">
        <v>375</v>
      </c>
      <c r="M2" s="31">
        <v>1620</v>
      </c>
      <c r="N2" s="31">
        <v>1620</v>
      </c>
      <c r="O2" t="s">
        <v>259</v>
      </c>
      <c r="P2">
        <v>0</v>
      </c>
      <c r="Q2" t="s">
        <v>259</v>
      </c>
      <c r="R2">
        <v>0</v>
      </c>
      <c r="S2" t="s">
        <v>259</v>
      </c>
    </row>
    <row r="3" spans="1:19" x14ac:dyDescent="0.3">
      <c r="A3" t="str">
        <f>'TC2-Contract Parts Info'!B3</f>
        <v>s10H2</v>
      </c>
      <c r="B3" t="str">
        <f>'TC001-Req to Parts Master'!B3</f>
        <v>PK-CUS-s1-0H2</v>
      </c>
      <c r="C3" s="33" t="str">
        <f>'TC001-Req to Parts Master'!F3</f>
        <v>b00002</v>
      </c>
      <c r="D3" t="str">
        <f>'TC20-Autogen SOPO'!A2</f>
        <v>sCB102-2311001</v>
      </c>
      <c r="E3" t="s">
        <v>93</v>
      </c>
      <c r="F3">
        <v>10</v>
      </c>
      <c r="G3">
        <v>10</v>
      </c>
      <c r="H3" s="31">
        <v>1620</v>
      </c>
      <c r="I3">
        <v>0</v>
      </c>
      <c r="J3">
        <v>2.0499999999999998</v>
      </c>
      <c r="K3" t="s">
        <v>145</v>
      </c>
      <c r="L3" t="s">
        <v>375</v>
      </c>
      <c r="M3" s="31">
        <v>1620</v>
      </c>
      <c r="N3" s="31">
        <v>1620</v>
      </c>
      <c r="O3" t="s">
        <v>259</v>
      </c>
      <c r="P3">
        <v>0</v>
      </c>
      <c r="Q3" t="s">
        <v>259</v>
      </c>
      <c r="R3">
        <v>0</v>
      </c>
      <c r="S3" t="s">
        <v>259</v>
      </c>
    </row>
    <row r="4" spans="1:19" x14ac:dyDescent="0.3">
      <c r="A4" t="str">
        <f>'TC2-Contract Parts Info'!B4</f>
        <v>s10H3</v>
      </c>
      <c r="B4" t="str">
        <f>'TC001-Req to Parts Master'!B4</f>
        <v>PK-CUS-s1-0H3</v>
      </c>
      <c r="C4" s="33" t="str">
        <f>'TC001-Req to Parts Master'!F4</f>
        <v>b00003</v>
      </c>
      <c r="D4" t="str">
        <f>'TC20-Autogen SOPO'!A2</f>
        <v>sCB102-2311001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145</v>
      </c>
      <c r="L4" t="s">
        <v>258</v>
      </c>
      <c r="M4">
        <v>0</v>
      </c>
      <c r="N4">
        <v>620</v>
      </c>
      <c r="O4" t="s">
        <v>259</v>
      </c>
      <c r="P4">
        <v>0</v>
      </c>
      <c r="Q4" t="s">
        <v>259</v>
      </c>
      <c r="R4">
        <v>0</v>
      </c>
      <c r="S4" t="s">
        <v>259</v>
      </c>
    </row>
    <row r="5" spans="1:19" x14ac:dyDescent="0.3">
      <c r="A5" t="str">
        <f>'TC2-Contract Parts Info'!B5</f>
        <v>s10H4</v>
      </c>
      <c r="B5" t="str">
        <f>'TC001-Req to Parts Master'!B5</f>
        <v>PK-CUS-s1-0H4</v>
      </c>
      <c r="C5" s="33" t="str">
        <f>'TC001-Req to Parts Master'!F5</f>
        <v>b00004</v>
      </c>
      <c r="D5" t="str">
        <f>'TC20-Autogen SOPO'!A2</f>
        <v>sCB102-2311001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145</v>
      </c>
      <c r="L5" t="s">
        <v>258</v>
      </c>
      <c r="M5">
        <v>0</v>
      </c>
      <c r="N5">
        <v>620</v>
      </c>
      <c r="O5" t="s">
        <v>259</v>
      </c>
      <c r="P5">
        <v>0</v>
      </c>
      <c r="Q5" t="s">
        <v>259</v>
      </c>
      <c r="R5">
        <v>0</v>
      </c>
      <c r="S5" t="s">
        <v>259</v>
      </c>
    </row>
    <row r="6" spans="1:19" x14ac:dyDescent="0.3">
      <c r="A6" t="str">
        <f>'TC2-Contract Parts Info'!B6</f>
        <v>s10H5</v>
      </c>
      <c r="B6" t="str">
        <f>'TC001-Req to Parts Master'!B6</f>
        <v>PK-CUS-s1-0H5</v>
      </c>
      <c r="C6" s="33" t="str">
        <f>'TC001-Req to Parts Master'!F6</f>
        <v>b00005</v>
      </c>
      <c r="D6" t="str">
        <f>'TC20-Autogen SOPO'!A2</f>
        <v>sCB102-2311001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145</v>
      </c>
      <c r="L6" t="s">
        <v>377</v>
      </c>
      <c r="M6">
        <v>600</v>
      </c>
      <c r="N6">
        <v>600</v>
      </c>
      <c r="O6" t="s">
        <v>259</v>
      </c>
      <c r="P6">
        <v>0</v>
      </c>
      <c r="Q6" t="s">
        <v>259</v>
      </c>
      <c r="R6">
        <v>200</v>
      </c>
      <c r="S6" t="s">
        <v>259</v>
      </c>
    </row>
    <row r="7" spans="1:19" x14ac:dyDescent="0.3">
      <c r="A7" t="str">
        <f>'TC2-Contract Parts Info'!B7</f>
        <v>s10H6</v>
      </c>
      <c r="B7" t="str">
        <f>'TC001-Req to Parts Master'!B7</f>
        <v>PK-CUS-s1-0H6</v>
      </c>
      <c r="C7" s="33" t="str">
        <f>'TC001-Req to Parts Master'!F7</f>
        <v>b00006</v>
      </c>
      <c r="D7" t="str">
        <f>'TC20-Autogen SOPO'!A2</f>
        <v>sCB102-2311001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145</v>
      </c>
      <c r="L7" t="s">
        <v>258</v>
      </c>
      <c r="M7">
        <v>0</v>
      </c>
      <c r="N7">
        <v>620</v>
      </c>
      <c r="O7" t="s">
        <v>259</v>
      </c>
      <c r="P7">
        <v>200</v>
      </c>
      <c r="Q7" t="s">
        <v>259</v>
      </c>
      <c r="R7">
        <v>0</v>
      </c>
      <c r="S7" t="s">
        <v>259</v>
      </c>
    </row>
  </sheetData>
  <pageMargins bottom="0.75" footer="0.3" header="0.3" left="0.7" right="0.7" top="0.75"/>
  <pageSetup orientation="portrait" r:id="rId1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sheetPr codeName="Sheet19"/>
  <dimension ref="A1:W2"/>
  <sheetViews>
    <sheetView workbookViewId="0" zoomScale="90" zoomScaleNormal="90">
      <selection activeCell="V2" sqref="V2"/>
    </sheetView>
  </sheetViews>
  <sheetFormatPr defaultRowHeight="14.4" x14ac:dyDescent="0.3"/>
  <cols>
    <col min="1" max="1" bestFit="true" customWidth="true" width="3.5546875" collapsed="true"/>
    <col min="2" max="2" bestFit="true" customWidth="true" width="22.6640625" collapsed="true"/>
    <col min="3" max="3" bestFit="true" customWidth="true" width="24.5546875" collapsed="true"/>
    <col min="4" max="4" bestFit="true" customWidth="true" width="11.21875" collapsed="true"/>
    <col min="5" max="5" bestFit="true" customWidth="true" width="21.33203125" collapsed="true"/>
    <col min="6" max="6" bestFit="true" customWidth="true" width="9.21875" collapsed="true"/>
    <col min="7" max="7" bestFit="true" customWidth="true" width="20.109375" collapsed="true"/>
    <col min="8" max="8" bestFit="true" customWidth="true" width="17.6640625" collapsed="true"/>
    <col min="9" max="9" bestFit="true" customWidth="true" width="18.33203125" collapsed="true"/>
    <col min="10" max="10" bestFit="true" customWidth="true" width="17.88671875" collapsed="true"/>
    <col min="11" max="11" bestFit="true" customWidth="true" width="23.21875" collapsed="true"/>
    <col min="12" max="12" bestFit="true" customWidth="true" width="10.44140625" collapsed="true"/>
    <col min="13" max="13" bestFit="true" customWidth="true" width="11.5546875" collapsed="true"/>
    <col min="14" max="14" bestFit="true" customWidth="true" width="5.21875" collapsed="true"/>
    <col min="15" max="15" bestFit="true" customWidth="true" width="8.88671875" collapsed="true"/>
    <col min="16" max="16" bestFit="true" customWidth="true" width="23.109375" collapsed="true"/>
    <col min="17" max="17" bestFit="true" customWidth="true" width="8.77734375" collapsed="true"/>
    <col min="18" max="18" bestFit="true" customWidth="true" width="10.88671875" collapsed="true"/>
    <col min="19" max="19" bestFit="true" customWidth="true" width="11.21875" collapsed="true"/>
    <col min="20" max="20" bestFit="true" customWidth="true" width="28.5546875" collapsed="true"/>
    <col min="21" max="21" bestFit="true" customWidth="true" width="12.109375" collapsed="true"/>
    <col min="22" max="22" bestFit="true" customWidth="true" width="23.109375" collapsed="true"/>
  </cols>
  <sheetData>
    <row r="1" spans="1:22" x14ac:dyDescent="0.3">
      <c r="A1" s="268" t="s">
        <v>0</v>
      </c>
      <c r="B1" s="281" t="s">
        <v>31</v>
      </c>
      <c r="C1" s="265" t="s">
        <v>112</v>
      </c>
      <c r="D1" s="265" t="s">
        <v>164</v>
      </c>
      <c r="E1" s="265" t="s">
        <v>172</v>
      </c>
      <c r="F1" s="265" t="s">
        <v>173</v>
      </c>
      <c r="G1" s="265" t="s">
        <v>174</v>
      </c>
      <c r="H1" s="265" t="s">
        <v>117</v>
      </c>
      <c r="I1" s="265" t="s">
        <v>118</v>
      </c>
      <c r="J1" s="265" t="s">
        <v>159</v>
      </c>
      <c r="K1" s="265" t="s">
        <v>151</v>
      </c>
      <c r="L1" s="265" t="s">
        <v>152</v>
      </c>
      <c r="M1" s="265" t="s">
        <v>153</v>
      </c>
      <c r="N1" s="265" t="s">
        <v>154</v>
      </c>
      <c r="O1" s="265" t="s">
        <v>155</v>
      </c>
      <c r="P1" s="265" t="s">
        <v>119</v>
      </c>
      <c r="Q1" s="265" t="s">
        <v>120</v>
      </c>
      <c r="R1" s="265" t="s">
        <v>180</v>
      </c>
      <c r="S1" s="265" t="s">
        <v>175</v>
      </c>
      <c r="T1" s="265" t="s">
        <v>37</v>
      </c>
      <c r="U1" s="265" t="s">
        <v>123</v>
      </c>
      <c r="V1" s="282" t="s">
        <v>124</v>
      </c>
    </row>
    <row ht="15" r="2" spans="1:22" thickBot="1" x14ac:dyDescent="0.35">
      <c r="A2" s="90">
        <v>1</v>
      </c>
      <c r="B2" s="91" t="s">
        <v>170</v>
      </c>
      <c r="C2" s="91" t="str">
        <f>AutoIncrement!G4</f>
        <v>MYELASUP-MYPNA-HS1-4</v>
      </c>
      <c r="D2" s="91" t="s">
        <v>64</v>
      </c>
      <c r="E2" s="91">
        <v>1</v>
      </c>
      <c r="F2" s="91">
        <v>1</v>
      </c>
      <c r="G2" s="91">
        <v>1</v>
      </c>
      <c r="H2" s="91" t="str">
        <f>AutoIncrement!G3</f>
        <v>HS1-4</v>
      </c>
      <c r="I2" s="91" t="str">
        <f>"CD-"&amp;H2</f>
        <v>CD-HS1-4</v>
      </c>
      <c r="J2" s="91" t="str">
        <f>"Payment-"&amp;H2</f>
        <v>Payment-HS1-4</v>
      </c>
      <c r="K2" s="91" t="str">
        <f>L2</f>
        <v>By Free</v>
      </c>
      <c r="L2" s="91" t="s">
        <v>181</v>
      </c>
      <c r="M2" s="91">
        <v>0</v>
      </c>
      <c r="N2" s="91">
        <v>30</v>
      </c>
      <c r="O2" s="91">
        <v>0</v>
      </c>
      <c r="P2" s="91" t="str">
        <f>J2&amp;"(" &amp;K2&amp;")"</f>
        <v>Payment-HS1-4(By Free)</v>
      </c>
      <c r="Q2" s="91" t="s">
        <v>179</v>
      </c>
      <c r="R2" s="91" t="s">
        <v>127</v>
      </c>
      <c r="S2" s="91" t="s">
        <v>64</v>
      </c>
      <c r="T2" s="91" t="str">
        <f>'TC006.1'!A2&amp;"(" &amp; 'TC006.1'!A2 &amp; ")"</f>
        <v>MYELA-MYDC6(MYELA-MYDC6)</v>
      </c>
      <c r="U2" s="91" t="s">
        <v>128</v>
      </c>
      <c r="V2" s="93" t="str">
        <f>'TC2-BU1 to Customer Contract'!X2</f>
        <v>CR-PK-CUS-POC-2311012</v>
      </c>
    </row>
  </sheetData>
  <pageMargins bottom="0.75" footer="0.3" header="0.3" left="0.7" right="0.7" top="0.75"/>
</worksheet>
</file>

<file path=xl/worksheets/sheet19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8768-47E5-49BA-808C-88F15A605D11}">
  <dimension ref="A1:S4"/>
  <sheetViews>
    <sheetView topLeftCell="B1" workbookViewId="0">
      <selection activeCell="L2" sqref="L2:L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130</v>
      </c>
      <c r="B1" t="s">
        <v>364</v>
      </c>
      <c r="C1" t="s">
        <v>365</v>
      </c>
      <c r="D1" t="s">
        <v>339</v>
      </c>
      <c r="E1" t="s">
        <v>376</v>
      </c>
      <c r="F1" t="s">
        <v>12</v>
      </c>
      <c r="G1" t="s">
        <v>140</v>
      </c>
      <c r="H1" t="s">
        <v>367</v>
      </c>
      <c r="I1" t="s">
        <v>385</v>
      </c>
      <c r="J1" t="s">
        <v>143</v>
      </c>
      <c r="K1" t="s">
        <v>120</v>
      </c>
      <c r="L1" t="s">
        <v>248</v>
      </c>
      <c r="M1" t="s">
        <v>378</v>
      </c>
      <c r="N1" t="s">
        <v>379</v>
      </c>
      <c r="O1" t="s">
        <v>380</v>
      </c>
      <c r="P1" t="s">
        <v>381</v>
      </c>
      <c r="Q1" t="s">
        <v>382</v>
      </c>
      <c r="R1" t="s">
        <v>383</v>
      </c>
    </row>
    <row r="2" spans="1:18" x14ac:dyDescent="0.3">
      <c r="A2" t="str">
        <f>'TC2-Contract Parts Info'!B4</f>
        <v>s10H3</v>
      </c>
      <c r="B2" t="str">
        <f>'TC001-Req to Parts Master'!B4</f>
        <v>PK-CUS-s1-0H3</v>
      </c>
      <c r="C2" t="s">
        <v>23</v>
      </c>
      <c r="D2" t="str">
        <f>'TC47-Autogen OrderNo Spot'!B2</f>
        <v>sCB102-2311002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145</v>
      </c>
      <c r="L2" t="s">
        <v>375</v>
      </c>
      <c r="M2">
        <v>660</v>
      </c>
      <c r="N2">
        <v>0</v>
      </c>
      <c r="O2" t="s">
        <v>259</v>
      </c>
      <c r="P2">
        <v>660</v>
      </c>
      <c r="Q2" t="s">
        <v>259</v>
      </c>
      <c r="R2">
        <v>660</v>
      </c>
    </row>
    <row r="3" spans="1:18" x14ac:dyDescent="0.3">
      <c r="A3" t="str">
        <f>'TC2-Contract Parts Info'!B5</f>
        <v>s10H4</v>
      </c>
      <c r="B3" t="str">
        <f>'TC001-Req to Parts Master'!B5</f>
        <v>PK-CUS-s1-0H4</v>
      </c>
      <c r="C3" t="s">
        <v>25</v>
      </c>
      <c r="D3" t="str">
        <f>'TC47-Autogen OrderNo Spot'!B2</f>
        <v>sCB102-2311002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145</v>
      </c>
      <c r="L3" t="s">
        <v>375</v>
      </c>
      <c r="M3">
        <v>660</v>
      </c>
      <c r="N3">
        <v>660</v>
      </c>
      <c r="O3" t="s">
        <v>259</v>
      </c>
      <c r="P3">
        <v>0</v>
      </c>
      <c r="Q3" t="s">
        <v>259</v>
      </c>
      <c r="R3">
        <v>660</v>
      </c>
    </row>
    <row r="4" spans="1:18" x14ac:dyDescent="0.3">
      <c r="A4" t="str">
        <f>'TC2-Contract Parts Info'!B7</f>
        <v>s10H6</v>
      </c>
      <c r="B4" t="str">
        <f>'TC001-Req to Parts Master'!B7</f>
        <v>PK-CUS-s1-0H6</v>
      </c>
      <c r="C4" t="s">
        <v>34</v>
      </c>
      <c r="D4" t="str">
        <f>'TC47-Autogen OrderNo Spot'!B2</f>
        <v>sCB102-2311002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145</v>
      </c>
      <c r="L4" t="s">
        <v>375</v>
      </c>
      <c r="M4">
        <v>660</v>
      </c>
      <c r="N4">
        <v>600</v>
      </c>
      <c r="O4" t="s">
        <v>259</v>
      </c>
      <c r="P4">
        <v>60</v>
      </c>
      <c r="Q4" t="s">
        <v>259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19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17C4-7C2E-4BEE-9661-7612742DB070}">
  <dimension ref="A1:D9"/>
  <sheetViews>
    <sheetView workbookViewId="0">
      <selection activeCell="A5" sqref="A5"/>
    </sheetView>
  </sheetViews>
  <sheetFormatPr defaultRowHeight="14.4" x14ac:dyDescent="0.3"/>
  <cols>
    <col min="1" max="2" customWidth="true" width="20.77734375" collapsed="true"/>
    <col min="3" max="3" customWidth="true" width="36.44140625" collapsed="true"/>
  </cols>
  <sheetData>
    <row r="1" spans="1:3" x14ac:dyDescent="0.3">
      <c r="A1" t="s">
        <v>342</v>
      </c>
      <c r="B1" t="s">
        <v>343</v>
      </c>
      <c r="C1" t="s">
        <v>390</v>
      </c>
    </row>
    <row r="2" spans="1:3" x14ac:dyDescent="0.3">
      <c r="A2" t="str">
        <f ca="1">'TC207-BU1 Revise Shipment'!A2</f>
        <v>DC1-HS2-4-2311001</v>
      </c>
      <c r="B2" t="str">
        <f>'TC207-BU1 Revise Shipment'!B2</f>
        <v>CAJU9500009</v>
      </c>
      <c r="C2" t="s">
        <v>359</v>
      </c>
    </row>
    <row r="3" spans="1:3" x14ac:dyDescent="0.3">
      <c r="A3" t="str">
        <f ca="1">'TC207-BU1 Revise Shipment'!A3</f>
        <v>DC1-HS2-4-2311001</v>
      </c>
      <c r="B3" t="str">
        <f>'TC207-BU1 Revise Shipment'!B3</f>
        <v>ONEU1162511</v>
      </c>
      <c r="C3" t="s">
        <v>359</v>
      </c>
    </row>
    <row r="4" spans="1:3" x14ac:dyDescent="0.3">
      <c r="A4" t="str">
        <f ca="1">'TC207-BU1 Revise Shipment'!A4</f>
        <v>DC1-HS2-4-2311001</v>
      </c>
      <c r="B4" t="str">
        <f>'TC207-BU1 Revise Shipment'!B4</f>
        <v>CNTW-SUP-C-230704001</v>
      </c>
      <c r="C4" t="s">
        <v>359</v>
      </c>
    </row>
    <row r="5" spans="1:3" x14ac:dyDescent="0.3">
      <c r="B5" t="str">
        <f>'TC207-BU1 Revise Shipment'!B5</f>
        <v>ONEU1162511</v>
      </c>
      <c r="C5" t="s">
        <v>359</v>
      </c>
    </row>
    <row r="6" spans="1:3" x14ac:dyDescent="0.3">
      <c r="A6" t="str">
        <f ca="1">'TC207-BU1 Revise Shipment'!A6</f>
        <v>DC1-HS2-4-2311003</v>
      </c>
      <c r="B6" t="str">
        <f>'TC207-BU1 Revise Shipment'!B6</f>
        <v>CAIU9492794</v>
      </c>
      <c r="C6" t="s">
        <v>359</v>
      </c>
    </row>
    <row r="7" spans="1:3" x14ac:dyDescent="0.3">
      <c r="A7" t="str">
        <f ca="1">'TC207-BU1 Revise Shipment'!A7</f>
        <v>DC1-HS2-4-2311004</v>
      </c>
      <c r="B7" t="str">
        <f>'TC207-BU1 Revise Shipment'!B7</f>
        <v>CAIU9500009</v>
      </c>
      <c r="C7" t="s">
        <v>359</v>
      </c>
    </row>
    <row r="8" spans="1:3" x14ac:dyDescent="0.3">
      <c r="A8" t="str">
        <f ca="1">'TC207-BU1 Revise Shipment'!A8</f>
        <v>DC1-HS2-4-2311005</v>
      </c>
      <c r="B8" t="str">
        <f>'TC207-BU1 Revise Shipment'!B8</f>
        <v>CAIU9492794</v>
      </c>
      <c r="C8" t="s">
        <v>359</v>
      </c>
    </row>
    <row r="9" spans="1:3" x14ac:dyDescent="0.3">
      <c r="A9" t="str">
        <f ca="1">'TC207-BU1 Revise Shipment'!A9</f>
        <v>DC1-HS2-4-2311005</v>
      </c>
      <c r="B9" t="str">
        <f>'TC207-BU1 Revise Shipment'!B9</f>
        <v>CAIU9492794</v>
      </c>
      <c r="C9" t="s">
        <v>359</v>
      </c>
    </row>
  </sheetData>
  <pageMargins bottom="0.75" footer="0.3" header="0.3" left="0.7" right="0.7" top="0.75"/>
</worksheet>
</file>

<file path=xl/worksheets/sheet19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2BC36-E44E-4F3F-A971-A7F72D85307B}">
  <dimension ref="A1:AL5"/>
  <sheetViews>
    <sheetView topLeftCell="X1" workbookViewId="0" zoomScale="90" zoomScaleNormal="90">
      <selection activeCell="F17" sqref="F17"/>
    </sheetView>
  </sheetViews>
  <sheetFormatPr defaultColWidth="8.88671875" defaultRowHeight="13.8" x14ac:dyDescent="0.3"/>
  <cols>
    <col min="1" max="2" customWidth="true" style="2" width="25.6640625" collapsed="true"/>
    <col min="3" max="33" customWidth="true" style="2" width="20.6640625" collapsed="true"/>
    <col min="34" max="37" customWidth="true" style="2" width="20.77734375" collapsed="true"/>
    <col min="38" max="16384" style="2" width="8.88671875" collapsed="true"/>
  </cols>
  <sheetData>
    <row r="1" spans="1:37" x14ac:dyDescent="0.3">
      <c r="A1" s="38" t="s">
        <v>342</v>
      </c>
      <c r="B1" s="2" t="s">
        <v>343</v>
      </c>
      <c r="C1" s="39" t="s">
        <v>344</v>
      </c>
      <c r="D1" s="39" t="s">
        <v>345</v>
      </c>
      <c r="E1" s="39" t="s">
        <v>346</v>
      </c>
      <c r="F1" s="39" t="s">
        <v>347</v>
      </c>
      <c r="G1" s="39" t="s">
        <v>348</v>
      </c>
      <c r="H1" s="39" t="s">
        <v>349</v>
      </c>
      <c r="I1" s="39" t="s">
        <v>350</v>
      </c>
      <c r="J1" s="39" t="s">
        <v>351</v>
      </c>
      <c r="K1" s="40" t="s">
        <v>352</v>
      </c>
      <c r="L1" s="39" t="s">
        <v>353</v>
      </c>
      <c r="M1" s="39" t="s">
        <v>354</v>
      </c>
      <c r="N1" s="39" t="s">
        <v>355</v>
      </c>
      <c r="O1" s="39" t="s">
        <v>418</v>
      </c>
      <c r="P1" s="39" t="s">
        <v>419</v>
      </c>
      <c r="Q1" s="39" t="s">
        <v>345</v>
      </c>
      <c r="R1" s="39" t="s">
        <v>346</v>
      </c>
      <c r="S1" s="39" t="s">
        <v>347</v>
      </c>
      <c r="T1" s="39" t="s">
        <v>348</v>
      </c>
      <c r="U1" s="39" t="s">
        <v>349</v>
      </c>
      <c r="V1" s="39" t="s">
        <v>350</v>
      </c>
      <c r="W1" s="39" t="s">
        <v>351</v>
      </c>
      <c r="X1" s="40" t="s">
        <v>352</v>
      </c>
      <c r="Y1" s="39" t="s">
        <v>353</v>
      </c>
      <c r="Z1" s="39" t="s">
        <v>354</v>
      </c>
      <c r="AA1" s="39" t="s">
        <v>355</v>
      </c>
      <c r="AB1" s="39" t="s">
        <v>420</v>
      </c>
      <c r="AC1" s="39" t="s">
        <v>421</v>
      </c>
      <c r="AD1" s="39" t="s">
        <v>356</v>
      </c>
      <c r="AE1" s="39" t="s">
        <v>357</v>
      </c>
      <c r="AF1" s="39" t="s">
        <v>358</v>
      </c>
      <c r="AG1" s="39" t="s">
        <v>359</v>
      </c>
      <c r="AH1" s="39" t="s">
        <v>356</v>
      </c>
      <c r="AI1" s="39" t="s">
        <v>357</v>
      </c>
      <c r="AJ1" s="39" t="s">
        <v>358</v>
      </c>
      <c r="AK1" s="39" t="s">
        <v>359</v>
      </c>
    </row>
    <row r="2" spans="1:37" x14ac:dyDescent="0.3">
      <c r="A2" s="38" t="str">
        <f ca="1">'TC198-Customer Cargo Tracking'!A2</f>
        <v>DC2-HS2-4-2311001</v>
      </c>
      <c r="B2" s="38" t="str">
        <f>'TC198-Customer Cargo Tracking'!B2</f>
        <v>CAJU9500009</v>
      </c>
      <c r="C2" s="39" t="s">
        <v>360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399</v>
      </c>
      <c r="J2" s="39" t="s">
        <v>399</v>
      </c>
      <c r="K2" s="39" t="s">
        <v>399</v>
      </c>
      <c r="L2" s="39" t="s">
        <v>399</v>
      </c>
      <c r="M2" s="39" t="s">
        <v>399</v>
      </c>
      <c r="N2" s="39" t="s">
        <v>399</v>
      </c>
      <c r="O2" s="39" t="s">
        <v>399</v>
      </c>
      <c r="P2" s="39" t="s">
        <v>399</v>
      </c>
      <c r="Q2" s="39" t="s">
        <v>399</v>
      </c>
      <c r="R2" s="39" t="s">
        <v>399</v>
      </c>
      <c r="S2" s="39" t="s">
        <v>399</v>
      </c>
      <c r="T2" s="39" t="s">
        <v>399</v>
      </c>
      <c r="U2" s="39" t="s">
        <v>399</v>
      </c>
      <c r="V2" s="39" t="s">
        <v>399</v>
      </c>
      <c r="W2" s="39" t="s">
        <v>399</v>
      </c>
      <c r="X2" s="39" t="s">
        <v>399</v>
      </c>
      <c r="Y2" s="39" t="s">
        <v>399</v>
      </c>
      <c r="Z2" s="39" t="s">
        <v>399</v>
      </c>
      <c r="AA2" s="39" t="s">
        <v>399</v>
      </c>
      <c r="AB2" s="39" t="s">
        <v>399</v>
      </c>
      <c r="AC2" s="39" t="s">
        <v>399</v>
      </c>
      <c r="AD2" s="39" t="s">
        <v>399</v>
      </c>
      <c r="AE2" s="39" t="s">
        <v>399</v>
      </c>
      <c r="AF2" s="39" t="s">
        <v>399</v>
      </c>
      <c r="AG2" s="39" t="s">
        <v>399</v>
      </c>
      <c r="AH2" s="39" t="s">
        <v>361</v>
      </c>
      <c r="AI2" s="39" t="s">
        <v>362</v>
      </c>
      <c r="AJ2" s="39" t="s">
        <v>362</v>
      </c>
      <c r="AK2" s="39" t="s">
        <v>362</v>
      </c>
    </row>
    <row r="3" spans="1:37" x14ac:dyDescent="0.3">
      <c r="A3" s="38" t="str">
        <f ca="1">'TC198-Customer Cargo Tracking'!A3</f>
        <v>DC2-HS2-4-2311001</v>
      </c>
      <c r="B3" s="38" t="str">
        <f>'TC198-Customer Cargo Tracking'!B3</f>
        <v>ONEU1162511</v>
      </c>
      <c r="C3" s="39" t="s">
        <v>360</v>
      </c>
      <c r="D3" s="39" t="s">
        <v>399</v>
      </c>
      <c r="E3" s="39" t="s">
        <v>399</v>
      </c>
      <c r="F3" s="39" t="s">
        <v>399</v>
      </c>
      <c r="G3" s="39" t="s">
        <v>399</v>
      </c>
      <c r="H3" s="39" t="s">
        <v>399</v>
      </c>
      <c r="I3" s="39" t="s">
        <v>399</v>
      </c>
      <c r="J3" s="39" t="s">
        <v>399</v>
      </c>
      <c r="K3" s="39" t="s">
        <v>399</v>
      </c>
      <c r="L3" s="39" t="s">
        <v>399</v>
      </c>
      <c r="M3" s="39" t="s">
        <v>399</v>
      </c>
      <c r="N3" s="39" t="s">
        <v>399</v>
      </c>
      <c r="O3" s="39" t="s">
        <v>399</v>
      </c>
      <c r="P3" s="39" t="s">
        <v>399</v>
      </c>
      <c r="Q3" s="39" t="s">
        <v>399</v>
      </c>
      <c r="R3" s="39" t="s">
        <v>399</v>
      </c>
      <c r="S3" s="39" t="s">
        <v>399</v>
      </c>
      <c r="T3" s="39" t="s">
        <v>399</v>
      </c>
      <c r="U3" s="39" t="s">
        <v>399</v>
      </c>
      <c r="V3" s="39" t="s">
        <v>399</v>
      </c>
      <c r="W3" s="39" t="s">
        <v>399</v>
      </c>
      <c r="X3" s="39" t="s">
        <v>399</v>
      </c>
      <c r="Y3" s="39" t="s">
        <v>399</v>
      </c>
      <c r="Z3" s="39" t="s">
        <v>399</v>
      </c>
      <c r="AA3" s="39" t="s">
        <v>399</v>
      </c>
      <c r="AB3" s="39" t="s">
        <v>399</v>
      </c>
      <c r="AC3" s="39" t="s">
        <v>399</v>
      </c>
      <c r="AD3" s="39" t="s">
        <v>399</v>
      </c>
      <c r="AE3" s="39" t="s">
        <v>399</v>
      </c>
      <c r="AF3" s="39" t="s">
        <v>399</v>
      </c>
      <c r="AG3" s="39" t="s">
        <v>399</v>
      </c>
      <c r="AH3" s="39" t="s">
        <v>361</v>
      </c>
      <c r="AI3" s="39" t="s">
        <v>362</v>
      </c>
      <c r="AJ3" s="39" t="s">
        <v>362</v>
      </c>
      <c r="AK3" s="39" t="s">
        <v>362</v>
      </c>
    </row>
    <row r="4" spans="1:37" x14ac:dyDescent="0.3">
      <c r="A4" s="38" t="str">
        <f ca="1">'TC198-Customer Cargo Tracking'!A4</f>
        <v>DC2-HS2-4-2311001</v>
      </c>
      <c r="B4" s="38" t="str">
        <f>'TC198-Customer Cargo Tracking'!B4</f>
        <v>CNTW-SUP-C-230704001</v>
      </c>
      <c r="C4" s="39" t="s">
        <v>360</v>
      </c>
      <c r="D4" s="39" t="s">
        <v>399</v>
      </c>
      <c r="E4" s="39" t="s">
        <v>399</v>
      </c>
      <c r="F4" s="39" t="s">
        <v>399</v>
      </c>
      <c r="G4" s="39" t="s">
        <v>399</v>
      </c>
      <c r="H4" s="39" t="s">
        <v>399</v>
      </c>
      <c r="I4" s="39" t="s">
        <v>399</v>
      </c>
      <c r="J4" s="39" t="s">
        <v>399</v>
      </c>
      <c r="K4" s="39" t="s">
        <v>399</v>
      </c>
      <c r="L4" s="39" t="s">
        <v>399</v>
      </c>
      <c r="M4" s="39" t="s">
        <v>399</v>
      </c>
      <c r="N4" s="39" t="s">
        <v>399</v>
      </c>
      <c r="O4" s="39" t="s">
        <v>399</v>
      </c>
      <c r="P4" s="39" t="s">
        <v>399</v>
      </c>
      <c r="Q4" s="39" t="s">
        <v>399</v>
      </c>
      <c r="R4" s="39" t="s">
        <v>399</v>
      </c>
      <c r="S4" s="39" t="s">
        <v>399</v>
      </c>
      <c r="T4" s="39" t="s">
        <v>399</v>
      </c>
      <c r="U4" s="39" t="s">
        <v>399</v>
      </c>
      <c r="V4" s="39" t="s">
        <v>399</v>
      </c>
      <c r="W4" s="39" t="s">
        <v>399</v>
      </c>
      <c r="X4" s="39" t="s">
        <v>399</v>
      </c>
      <c r="Y4" s="39" t="s">
        <v>399</v>
      </c>
      <c r="Z4" s="39" t="s">
        <v>399</v>
      </c>
      <c r="AA4" s="39" t="s">
        <v>399</v>
      </c>
      <c r="AB4" s="39" t="s">
        <v>399</v>
      </c>
      <c r="AC4" s="39" t="s">
        <v>399</v>
      </c>
      <c r="AD4" s="39" t="s">
        <v>399</v>
      </c>
      <c r="AE4" s="39" t="s">
        <v>399</v>
      </c>
      <c r="AF4" s="39" t="s">
        <v>399</v>
      </c>
      <c r="AG4" s="39" t="s">
        <v>399</v>
      </c>
      <c r="AH4" s="39" t="s">
        <v>361</v>
      </c>
      <c r="AI4" s="39" t="s">
        <v>362</v>
      </c>
      <c r="AJ4" s="39" t="s">
        <v>362</v>
      </c>
      <c r="AK4" s="39" t="s">
        <v>362</v>
      </c>
    </row>
    <row r="5" spans="1:37" x14ac:dyDescent="0.3">
      <c r="A5" s="38"/>
      <c r="B5" s="38" t="str">
        <f>'TC198-Customer Cargo Tracking'!B5</f>
        <v>ONEU1162511</v>
      </c>
      <c r="C5" s="39" t="s">
        <v>360</v>
      </c>
      <c r="D5" s="39" t="s">
        <v>399</v>
      </c>
      <c r="E5" s="39" t="s">
        <v>399</v>
      </c>
      <c r="F5" s="39" t="s">
        <v>399</v>
      </c>
      <c r="G5" s="39" t="s">
        <v>399</v>
      </c>
      <c r="H5" s="39" t="s">
        <v>399</v>
      </c>
      <c r="I5" s="39" t="s">
        <v>399</v>
      </c>
      <c r="J5" s="39" t="s">
        <v>399</v>
      </c>
      <c r="K5" s="39" t="s">
        <v>399</v>
      </c>
      <c r="L5" s="39" t="s">
        <v>399</v>
      </c>
      <c r="M5" s="39" t="s">
        <v>399</v>
      </c>
      <c r="N5" s="39" t="s">
        <v>399</v>
      </c>
      <c r="O5" s="39" t="s">
        <v>399</v>
      </c>
      <c r="P5" s="39" t="s">
        <v>399</v>
      </c>
      <c r="Q5" s="39" t="s">
        <v>399</v>
      </c>
      <c r="R5" s="39" t="s">
        <v>399</v>
      </c>
      <c r="S5" s="39" t="s">
        <v>399</v>
      </c>
      <c r="T5" s="39" t="s">
        <v>399</v>
      </c>
      <c r="U5" s="39" t="s">
        <v>399</v>
      </c>
      <c r="V5" s="39" t="s">
        <v>399</v>
      </c>
      <c r="W5" s="39" t="s">
        <v>399</v>
      </c>
      <c r="X5" s="39" t="s">
        <v>399</v>
      </c>
      <c r="Y5" s="39" t="s">
        <v>399</v>
      </c>
      <c r="Z5" s="39" t="s">
        <v>399</v>
      </c>
      <c r="AA5" s="39" t="s">
        <v>399</v>
      </c>
      <c r="AB5" s="39" t="s">
        <v>399</v>
      </c>
      <c r="AC5" s="39" t="s">
        <v>399</v>
      </c>
      <c r="AD5" s="39" t="s">
        <v>361</v>
      </c>
      <c r="AE5" s="39" t="s">
        <v>362</v>
      </c>
      <c r="AF5" s="39" t="s">
        <v>362</v>
      </c>
      <c r="AG5" s="39" t="s">
        <v>362</v>
      </c>
      <c r="AH5" s="39" t="s">
        <v>362</v>
      </c>
      <c r="AI5" s="39" t="s">
        <v>362</v>
      </c>
      <c r="AJ5" s="39" t="s">
        <v>362</v>
      </c>
      <c r="AK5" s="39" t="s">
        <v>362</v>
      </c>
    </row>
  </sheetData>
  <pageMargins bottom="0.75" footer="0.3" header="0.3" left="0.7" right="0.7" top="0.75"/>
</worksheet>
</file>

<file path=xl/worksheets/sheet19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60B1B-3326-4B42-BE02-3B7CE17C4D4B}">
  <dimension ref="A1:AA4"/>
  <sheetViews>
    <sheetView workbookViewId="0" zoomScale="90" zoomScaleNormal="90">
      <selection activeCell="B4" sqref="B4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38" t="s">
        <v>342</v>
      </c>
      <c r="B1" s="2" t="s">
        <v>343</v>
      </c>
      <c r="C1" s="39" t="s">
        <v>344</v>
      </c>
      <c r="D1" s="39" t="s">
        <v>345</v>
      </c>
      <c r="E1" s="39" t="s">
        <v>346</v>
      </c>
      <c r="F1" s="39" t="s">
        <v>347</v>
      </c>
      <c r="G1" s="39" t="s">
        <v>348</v>
      </c>
      <c r="H1" s="39" t="s">
        <v>349</v>
      </c>
      <c r="I1" s="39" t="s">
        <v>350</v>
      </c>
      <c r="J1" s="39" t="s">
        <v>351</v>
      </c>
      <c r="K1" s="40" t="s">
        <v>352</v>
      </c>
      <c r="L1" s="39" t="s">
        <v>353</v>
      </c>
      <c r="M1" s="39" t="s">
        <v>354</v>
      </c>
      <c r="N1" s="39" t="s">
        <v>355</v>
      </c>
      <c r="O1" s="39" t="s">
        <v>418</v>
      </c>
      <c r="P1" s="39" t="s">
        <v>419</v>
      </c>
      <c r="Q1" s="39" t="s">
        <v>420</v>
      </c>
      <c r="R1" s="39" t="s">
        <v>421</v>
      </c>
      <c r="S1" s="39" t="s">
        <v>356</v>
      </c>
      <c r="T1" s="39" t="s">
        <v>357</v>
      </c>
      <c r="U1" s="39" t="s">
        <v>358</v>
      </c>
      <c r="V1" s="39" t="s">
        <v>359</v>
      </c>
      <c r="W1" s="39" t="s">
        <v>356</v>
      </c>
      <c r="X1" s="39" t="s">
        <v>357</v>
      </c>
      <c r="Y1" s="39" t="s">
        <v>358</v>
      </c>
      <c r="Z1" s="39" t="s">
        <v>359</v>
      </c>
    </row>
    <row r="2" spans="1:26" x14ac:dyDescent="0.3">
      <c r="A2" s="38" t="str">
        <f ca="1">'TC198-Customer Cargo Tracking'!A6</f>
        <v>SP2-HS2-4-2311001</v>
      </c>
      <c r="B2" s="38" t="str">
        <f>'TC198-Customer Cargo Tracking'!B6</f>
        <v>CAIU9500009</v>
      </c>
      <c r="C2" s="39" t="s">
        <v>404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399</v>
      </c>
      <c r="J2" s="39" t="s">
        <v>399</v>
      </c>
      <c r="K2" s="39" t="s">
        <v>399</v>
      </c>
      <c r="L2" s="39" t="s">
        <v>399</v>
      </c>
      <c r="M2" s="39" t="s">
        <v>399</v>
      </c>
      <c r="N2" s="39" t="s">
        <v>399</v>
      </c>
      <c r="O2" s="39" t="s">
        <v>399</v>
      </c>
      <c r="P2" s="39" t="s">
        <v>399</v>
      </c>
      <c r="Q2" s="39" t="s">
        <v>399</v>
      </c>
      <c r="R2" s="39" t="s">
        <v>399</v>
      </c>
      <c r="S2" s="39" t="s">
        <v>361</v>
      </c>
      <c r="T2" s="39" t="s">
        <v>362</v>
      </c>
      <c r="U2" s="39" t="s">
        <v>362</v>
      </c>
      <c r="V2" s="39" t="s">
        <v>362</v>
      </c>
      <c r="W2" s="39" t="s">
        <v>362</v>
      </c>
      <c r="X2" s="39" t="s">
        <v>362</v>
      </c>
      <c r="Y2" s="39" t="s">
        <v>362</v>
      </c>
      <c r="Z2" s="39" t="s">
        <v>362</v>
      </c>
    </row>
    <row r="3" spans="1:26" x14ac:dyDescent="0.3">
      <c r="A3" s="38" t="str">
        <f ca="1">'TC198-Customer Cargo Tracking'!A7</f>
        <v>SP2-HS2-4-2311001</v>
      </c>
      <c r="B3" s="38" t="str">
        <f>'TC198-Customer Cargo Tracking'!B7</f>
        <v>ONEU1162511</v>
      </c>
      <c r="C3" s="39" t="s">
        <v>360</v>
      </c>
      <c r="D3" s="39" t="s">
        <v>399</v>
      </c>
      <c r="E3" s="39" t="s">
        <v>399</v>
      </c>
      <c r="F3" s="39" t="s">
        <v>399</v>
      </c>
      <c r="G3" s="39" t="s">
        <v>399</v>
      </c>
      <c r="H3" s="39" t="s">
        <v>399</v>
      </c>
      <c r="I3" s="39" t="s">
        <v>399</v>
      </c>
      <c r="J3" s="39" t="s">
        <v>399</v>
      </c>
      <c r="K3" s="39" t="s">
        <v>399</v>
      </c>
      <c r="L3" s="39" t="s">
        <v>399</v>
      </c>
      <c r="M3" s="39" t="s">
        <v>399</v>
      </c>
      <c r="N3" s="39" t="s">
        <v>399</v>
      </c>
      <c r="O3" s="39" t="s">
        <v>399</v>
      </c>
      <c r="P3" s="39" t="s">
        <v>399</v>
      </c>
      <c r="Q3" s="39" t="s">
        <v>399</v>
      </c>
      <c r="R3" s="39" t="s">
        <v>399</v>
      </c>
      <c r="S3" s="39" t="s">
        <v>361</v>
      </c>
      <c r="T3" s="39" t="s">
        <v>362</v>
      </c>
      <c r="U3" s="39" t="s">
        <v>362</v>
      </c>
      <c r="V3" s="39" t="s">
        <v>362</v>
      </c>
      <c r="W3" s="39" t="s">
        <v>362</v>
      </c>
      <c r="X3" s="39" t="s">
        <v>362</v>
      </c>
      <c r="Y3" s="39" t="s">
        <v>362</v>
      </c>
      <c r="Z3" s="39" t="s">
        <v>362</v>
      </c>
    </row>
    <row r="4" spans="1:26" x14ac:dyDescent="0.3">
      <c r="A4" s="38"/>
      <c r="B4" s="38" t="str">
        <f>'TC198-Customer Cargo Tracking'!B8</f>
        <v>CNTW-SUP-C-230704001</v>
      </c>
      <c r="C4" s="39" t="s">
        <v>360</v>
      </c>
      <c r="D4" s="39" t="s">
        <v>399</v>
      </c>
      <c r="E4" s="39" t="s">
        <v>399</v>
      </c>
      <c r="F4" s="39" t="s">
        <v>399</v>
      </c>
      <c r="G4" s="39" t="s">
        <v>399</v>
      </c>
      <c r="H4" s="39" t="s">
        <v>399</v>
      </c>
      <c r="I4" s="39" t="s">
        <v>399</v>
      </c>
      <c r="J4" s="39" t="s">
        <v>399</v>
      </c>
      <c r="K4" s="39" t="s">
        <v>399</v>
      </c>
      <c r="L4" s="39" t="s">
        <v>399</v>
      </c>
      <c r="M4" s="39" t="s">
        <v>399</v>
      </c>
      <c r="N4" s="39" t="s">
        <v>399</v>
      </c>
      <c r="O4" s="39" t="s">
        <v>399</v>
      </c>
      <c r="P4" s="39" t="s">
        <v>399</v>
      </c>
      <c r="Q4" s="39" t="s">
        <v>399</v>
      </c>
      <c r="R4" s="39" t="s">
        <v>399</v>
      </c>
      <c r="S4" s="39" t="s">
        <v>361</v>
      </c>
      <c r="T4" s="39" t="s">
        <v>362</v>
      </c>
      <c r="U4" s="39" t="s">
        <v>362</v>
      </c>
      <c r="V4" s="39" t="s">
        <v>362</v>
      </c>
      <c r="W4" s="39" t="s">
        <v>362</v>
      </c>
      <c r="X4" s="39" t="s">
        <v>362</v>
      </c>
      <c r="Y4" s="39" t="s">
        <v>362</v>
      </c>
      <c r="Z4" s="39" t="s">
        <v>362</v>
      </c>
    </row>
  </sheetData>
  <pageMargins bottom="0.75" footer="0.3" header="0.3" left="0.7" right="0.7" top="0.75"/>
</worksheet>
</file>

<file path=xl/worksheets/sheet19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83E1-3CCF-480F-80ED-3795D4A3DF51}">
  <dimension ref="A1:AD4"/>
  <sheetViews>
    <sheetView topLeftCell="Q1" workbookViewId="0" zoomScale="90" zoomScaleNormal="90">
      <selection activeCell="T2" sqref="T2:AC4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29" customWidth="true" style="2" width="20.77734375" collapsed="true"/>
    <col min="30" max="16384" style="2" width="8.88671875" collapsed="true"/>
  </cols>
  <sheetData>
    <row r="1" spans="1:29" x14ac:dyDescent="0.3">
      <c r="A1" s="38" t="s">
        <v>342</v>
      </c>
      <c r="B1" s="2" t="s">
        <v>343</v>
      </c>
      <c r="C1" s="39" t="s">
        <v>344</v>
      </c>
      <c r="D1" s="39" t="s">
        <v>345</v>
      </c>
      <c r="E1" s="39" t="s">
        <v>346</v>
      </c>
      <c r="F1" s="39" t="s">
        <v>347</v>
      </c>
      <c r="G1" s="39" t="s">
        <v>348</v>
      </c>
      <c r="H1" s="39" t="s">
        <v>349</v>
      </c>
      <c r="I1" s="39" t="s">
        <v>350</v>
      </c>
      <c r="J1" s="39" t="s">
        <v>351</v>
      </c>
      <c r="K1" s="40" t="s">
        <v>352</v>
      </c>
      <c r="L1" s="39" t="s">
        <v>353</v>
      </c>
      <c r="M1" s="39" t="s">
        <v>354</v>
      </c>
      <c r="N1" s="39" t="s">
        <v>355</v>
      </c>
      <c r="O1" s="39" t="s">
        <v>345</v>
      </c>
      <c r="P1" s="39" t="s">
        <v>346</v>
      </c>
      <c r="Q1" s="39" t="s">
        <v>347</v>
      </c>
      <c r="R1" s="39" t="s">
        <v>348</v>
      </c>
      <c r="S1" s="39" t="s">
        <v>349</v>
      </c>
      <c r="T1" s="39" t="s">
        <v>350</v>
      </c>
      <c r="U1" s="39" t="s">
        <v>351</v>
      </c>
      <c r="V1" s="40" t="s">
        <v>352</v>
      </c>
      <c r="W1" s="39" t="s">
        <v>353</v>
      </c>
      <c r="X1" s="39" t="s">
        <v>354</v>
      </c>
      <c r="Y1" s="39" t="s">
        <v>355</v>
      </c>
      <c r="Z1" s="39" t="s">
        <v>356</v>
      </c>
      <c r="AA1" s="39" t="s">
        <v>357</v>
      </c>
      <c r="AB1" s="39" t="s">
        <v>358</v>
      </c>
      <c r="AC1" s="39" t="s">
        <v>359</v>
      </c>
    </row>
    <row r="2" spans="1:29" x14ac:dyDescent="0.3">
      <c r="A2" s="2" t="str">
        <f ca="1">'TC204-DC1 Outbound Details'!E2</f>
        <v>DC1-HS2-4-2311001</v>
      </c>
      <c r="B2" s="2" t="str">
        <f>'TC204-DC1 Outbound Details'!M2</f>
        <v>CAJU9500009</v>
      </c>
      <c r="C2" s="39" t="s">
        <v>360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399</v>
      </c>
      <c r="J2" s="39" t="s">
        <v>399</v>
      </c>
      <c r="K2" s="39" t="s">
        <v>399</v>
      </c>
      <c r="L2" s="39" t="s">
        <v>399</v>
      </c>
      <c r="M2" s="39" t="s">
        <v>399</v>
      </c>
      <c r="N2" s="39" t="s">
        <v>399</v>
      </c>
      <c r="O2" s="39" t="s">
        <v>399</v>
      </c>
      <c r="P2" s="39" t="s">
        <v>399</v>
      </c>
      <c r="Q2" s="39" t="s">
        <v>399</v>
      </c>
      <c r="R2" s="39" t="s">
        <v>399</v>
      </c>
      <c r="S2" s="39" t="s">
        <v>399</v>
      </c>
      <c r="T2" s="39" t="s">
        <v>399</v>
      </c>
      <c r="U2" s="39" t="s">
        <v>399</v>
      </c>
      <c r="V2" s="39" t="s">
        <v>399</v>
      </c>
      <c r="W2" s="39" t="s">
        <v>399</v>
      </c>
      <c r="X2" s="39" t="s">
        <v>399</v>
      </c>
      <c r="Y2" s="39" t="s">
        <v>399</v>
      </c>
      <c r="Z2" s="39" t="s">
        <v>399</v>
      </c>
      <c r="AA2" s="39" t="s">
        <v>399</v>
      </c>
      <c r="AB2" s="39" t="s">
        <v>399</v>
      </c>
      <c r="AC2" s="39" t="s">
        <v>399</v>
      </c>
    </row>
    <row r="3" spans="1:29" x14ac:dyDescent="0.3">
      <c r="A3" s="2" t="str">
        <f ca="1">'TC204-DC1 Outbound Details'!E3</f>
        <v>DC1-HS2-4-2311001</v>
      </c>
      <c r="B3" s="2" t="str">
        <f>'TC204-DC1 Outbound Details'!M3</f>
        <v>ONEU1162511</v>
      </c>
      <c r="C3" s="39" t="s">
        <v>360</v>
      </c>
      <c r="D3" s="39" t="s">
        <v>399</v>
      </c>
      <c r="E3" s="39" t="s">
        <v>399</v>
      </c>
      <c r="F3" s="39" t="s">
        <v>399</v>
      </c>
      <c r="G3" s="39" t="s">
        <v>399</v>
      </c>
      <c r="H3" s="39" t="s">
        <v>399</v>
      </c>
      <c r="I3" s="39" t="s">
        <v>399</v>
      </c>
      <c r="J3" s="39" t="s">
        <v>399</v>
      </c>
      <c r="K3" s="39" t="s">
        <v>399</v>
      </c>
      <c r="L3" s="39" t="s">
        <v>399</v>
      </c>
      <c r="M3" s="39" t="s">
        <v>399</v>
      </c>
      <c r="N3" s="39" t="s">
        <v>399</v>
      </c>
      <c r="O3" s="39" t="s">
        <v>399</v>
      </c>
      <c r="P3" s="39" t="s">
        <v>399</v>
      </c>
      <c r="Q3" s="39" t="s">
        <v>399</v>
      </c>
      <c r="R3" s="39" t="s">
        <v>399</v>
      </c>
      <c r="S3" s="39" t="s">
        <v>399</v>
      </c>
      <c r="T3" s="39" t="s">
        <v>399</v>
      </c>
      <c r="U3" s="39" t="s">
        <v>399</v>
      </c>
      <c r="V3" s="39" t="s">
        <v>399</v>
      </c>
      <c r="W3" s="39" t="s">
        <v>399</v>
      </c>
      <c r="X3" s="39" t="s">
        <v>399</v>
      </c>
      <c r="Y3" s="39" t="s">
        <v>399</v>
      </c>
      <c r="Z3" s="39" t="s">
        <v>399</v>
      </c>
      <c r="AA3" s="39" t="s">
        <v>399</v>
      </c>
      <c r="AB3" s="39" t="s">
        <v>399</v>
      </c>
      <c r="AC3" s="39" t="s">
        <v>399</v>
      </c>
    </row>
    <row r="4" spans="1:29" x14ac:dyDescent="0.3">
      <c r="A4" s="2" t="str">
        <f ca="1">'TC204-DC1 Outbound Details'!E4</f>
        <v>DC1-HS2-4-2311001</v>
      </c>
      <c r="B4" s="2" t="str">
        <f>'TC204-DC1 Outbound Details'!M4</f>
        <v>CNTW-SUP-C-230704001</v>
      </c>
      <c r="C4" s="39" t="s">
        <v>360</v>
      </c>
      <c r="D4" s="39" t="s">
        <v>399</v>
      </c>
      <c r="E4" s="39" t="s">
        <v>399</v>
      </c>
      <c r="F4" s="39" t="s">
        <v>399</v>
      </c>
      <c r="G4" s="39" t="s">
        <v>399</v>
      </c>
      <c r="H4" s="39" t="s">
        <v>399</v>
      </c>
      <c r="I4" s="39" t="s">
        <v>399</v>
      </c>
      <c r="J4" s="39" t="s">
        <v>399</v>
      </c>
      <c r="K4" s="39" t="s">
        <v>399</v>
      </c>
      <c r="L4" s="39" t="s">
        <v>399</v>
      </c>
      <c r="M4" s="39" t="s">
        <v>399</v>
      </c>
      <c r="N4" s="39" t="s">
        <v>399</v>
      </c>
      <c r="O4" s="39" t="s">
        <v>399</v>
      </c>
      <c r="P4" s="39" t="s">
        <v>399</v>
      </c>
      <c r="Q4" s="39" t="s">
        <v>399</v>
      </c>
      <c r="R4" s="39" t="s">
        <v>399</v>
      </c>
      <c r="S4" s="39" t="s">
        <v>399</v>
      </c>
      <c r="T4" s="39" t="s">
        <v>399</v>
      </c>
      <c r="U4" s="39" t="s">
        <v>399</v>
      </c>
      <c r="V4" s="39" t="s">
        <v>399</v>
      </c>
      <c r="W4" s="39" t="s">
        <v>399</v>
      </c>
      <c r="X4" s="39" t="s">
        <v>399</v>
      </c>
      <c r="Y4" s="39" t="s">
        <v>399</v>
      </c>
      <c r="Z4" s="39" t="s">
        <v>399</v>
      </c>
      <c r="AA4" s="39" t="s">
        <v>399</v>
      </c>
      <c r="AB4" s="39" t="s">
        <v>399</v>
      </c>
      <c r="AC4" s="39" t="s">
        <v>399</v>
      </c>
    </row>
  </sheetData>
  <pageMargins bottom="0.75" footer="0.3" header="0.3" left="0.7" right="0.7" top="0.75"/>
</worksheet>
</file>

<file path=xl/worksheets/sheet19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8347-D93B-4100-BBEB-3A28A8E18848}">
  <dimension ref="A1:AA3"/>
  <sheetViews>
    <sheetView workbookViewId="0">
      <selection activeCell="C14" sqref="C14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16384" style="2" width="8.88671875" collapsed="true"/>
  </cols>
  <sheetData>
    <row r="1" spans="1:26" x14ac:dyDescent="0.3">
      <c r="A1" s="38" t="s">
        <v>342</v>
      </c>
      <c r="B1" s="2" t="s">
        <v>343</v>
      </c>
      <c r="C1" s="39" t="s">
        <v>344</v>
      </c>
      <c r="D1" s="39" t="s">
        <v>345</v>
      </c>
      <c r="E1" s="39" t="s">
        <v>346</v>
      </c>
      <c r="F1" s="39" t="s">
        <v>347</v>
      </c>
      <c r="G1" s="39" t="s">
        <v>348</v>
      </c>
      <c r="H1" s="39" t="s">
        <v>349</v>
      </c>
      <c r="I1" s="39" t="s">
        <v>350</v>
      </c>
      <c r="J1" s="39" t="s">
        <v>351</v>
      </c>
      <c r="K1" s="40" t="s">
        <v>352</v>
      </c>
      <c r="L1" s="39" t="s">
        <v>353</v>
      </c>
      <c r="M1" s="39" t="s">
        <v>354</v>
      </c>
      <c r="N1" s="39" t="s">
        <v>355</v>
      </c>
      <c r="O1" s="39" t="s">
        <v>356</v>
      </c>
      <c r="P1" s="39" t="s">
        <v>357</v>
      </c>
      <c r="Q1" s="39" t="s">
        <v>358</v>
      </c>
      <c r="R1" s="39" t="s">
        <v>359</v>
      </c>
      <c r="S1" s="39" t="s">
        <v>356</v>
      </c>
      <c r="T1" s="39" t="s">
        <v>357</v>
      </c>
      <c r="U1" s="39" t="s">
        <v>358</v>
      </c>
      <c r="V1" s="39" t="s">
        <v>359</v>
      </c>
      <c r="W1" s="39" t="s">
        <v>356</v>
      </c>
      <c r="X1" s="39" t="s">
        <v>357</v>
      </c>
      <c r="Y1" s="39" t="s">
        <v>358</v>
      </c>
      <c r="Z1" s="39" t="s">
        <v>359</v>
      </c>
    </row>
    <row r="2" spans="1:26" x14ac:dyDescent="0.3">
      <c r="A2" s="38" t="str">
        <f ca="1">'TC128.1-Customer Cargo Tracking'!A2</f>
        <v>SP1-HS2-4-2311001</v>
      </c>
      <c r="B2" s="38" t="str">
        <f>'TC128.1-Customer Cargo Tracking'!B2</f>
        <v>MY-ELA-C-230704001</v>
      </c>
      <c r="C2" s="39" t="s">
        <v>360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399</v>
      </c>
      <c r="J2" s="39" t="s">
        <v>399</v>
      </c>
      <c r="K2" s="39" t="s">
        <v>399</v>
      </c>
      <c r="L2" s="39" t="s">
        <v>399</v>
      </c>
      <c r="M2" s="39" t="s">
        <v>399</v>
      </c>
      <c r="N2" s="39" t="s">
        <v>399</v>
      </c>
      <c r="O2" s="39" t="s">
        <v>399</v>
      </c>
      <c r="P2" s="39" t="s">
        <v>399</v>
      </c>
      <c r="Q2" s="39" t="s">
        <v>399</v>
      </c>
      <c r="R2" s="39" t="s">
        <v>399</v>
      </c>
      <c r="S2" s="39" t="s">
        <v>399</v>
      </c>
      <c r="T2" s="39" t="s">
        <v>399</v>
      </c>
      <c r="U2" s="39" t="s">
        <v>399</v>
      </c>
      <c r="V2" s="39" t="s">
        <v>399</v>
      </c>
      <c r="W2" s="39" t="s">
        <v>361</v>
      </c>
      <c r="X2" s="39" t="s">
        <v>362</v>
      </c>
      <c r="Y2" s="39" t="s">
        <v>362</v>
      </c>
      <c r="Z2" s="39" t="s">
        <v>362</v>
      </c>
    </row>
    <row r="3" spans="1:26" x14ac:dyDescent="0.3">
      <c r="A3" s="38" t="str">
        <f ca="1">'TC128.1-Customer Cargo Tracking'!A3</f>
        <v>SP1-HS2-4-2311002</v>
      </c>
      <c r="B3" s="38" t="str">
        <f>'TC128.1-Customer Cargo Tracking'!B3</f>
        <v>MY-ELA-C-230704001</v>
      </c>
      <c r="C3" s="39" t="s">
        <v>360</v>
      </c>
      <c r="D3" s="39" t="s">
        <v>399</v>
      </c>
      <c r="E3" s="39" t="s">
        <v>399</v>
      </c>
      <c r="F3" s="39" t="s">
        <v>399</v>
      </c>
      <c r="G3" s="39" t="s">
        <v>399</v>
      </c>
      <c r="H3" s="39" t="s">
        <v>399</v>
      </c>
      <c r="I3" s="39" t="s">
        <v>399</v>
      </c>
      <c r="J3" s="39" t="s">
        <v>399</v>
      </c>
      <c r="K3" s="39" t="s">
        <v>399</v>
      </c>
      <c r="L3" s="39" t="s">
        <v>399</v>
      </c>
      <c r="M3" s="39" t="s">
        <v>399</v>
      </c>
      <c r="N3" s="39" t="s">
        <v>399</v>
      </c>
      <c r="O3" s="39" t="s">
        <v>399</v>
      </c>
      <c r="P3" s="39" t="s">
        <v>399</v>
      </c>
      <c r="Q3" s="39" t="s">
        <v>399</v>
      </c>
      <c r="R3" s="39" t="s">
        <v>399</v>
      </c>
      <c r="S3" s="39" t="s">
        <v>399</v>
      </c>
      <c r="T3" s="39" t="s">
        <v>399</v>
      </c>
      <c r="U3" s="39" t="s">
        <v>399</v>
      </c>
      <c r="V3" s="39" t="s">
        <v>399</v>
      </c>
      <c r="W3" s="39" t="s">
        <v>361</v>
      </c>
      <c r="X3" s="39" t="s">
        <v>362</v>
      </c>
      <c r="Y3" s="39" t="s">
        <v>362</v>
      </c>
      <c r="Z3" s="39" t="s">
        <v>362</v>
      </c>
    </row>
  </sheetData>
  <pageMargins bottom="0.75" footer="0.3" header="0.3" left="0.7" right="0.7" top="0.75"/>
</worksheet>
</file>

<file path=xl/worksheets/sheet19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D511E-76CE-4451-A0DD-98C215F3F9FD}">
  <dimension ref="A1:P2"/>
  <sheetViews>
    <sheetView workbookViewId="0">
      <selection activeCell="C31" sqref="C31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38" t="s">
        <v>342</v>
      </c>
      <c r="B1" s="2" t="s">
        <v>343</v>
      </c>
      <c r="C1" s="39" t="s">
        <v>344</v>
      </c>
      <c r="D1" s="39" t="s">
        <v>407</v>
      </c>
      <c r="E1" s="39" t="s">
        <v>403</v>
      </c>
      <c r="F1" s="39" t="s">
        <v>408</v>
      </c>
      <c r="G1" s="39" t="s">
        <v>409</v>
      </c>
      <c r="H1" s="39" t="s">
        <v>405</v>
      </c>
      <c r="I1" s="39" t="s">
        <v>410</v>
      </c>
      <c r="J1" s="39" t="s">
        <v>411</v>
      </c>
      <c r="K1" s="39" t="s">
        <v>412</v>
      </c>
      <c r="L1" s="39" t="s">
        <v>413</v>
      </c>
      <c r="M1" s="39" t="s">
        <v>414</v>
      </c>
      <c r="N1" s="39" t="s">
        <v>415</v>
      </c>
      <c r="O1" s="39" t="s">
        <v>416</v>
      </c>
    </row>
    <row r="2" spans="1:15" x14ac:dyDescent="0.3">
      <c r="A2" s="38" t="str">
        <f ca="1">'TC128.2-Customer Cargo Tracking'!A2</f>
        <v>SP1-HS2-4-2311001</v>
      </c>
      <c r="B2" s="2" t="str">
        <f>'TC128.2-Customer Cargo Tracking'!B2</f>
        <v>CAIU9500009</v>
      </c>
      <c r="C2" s="39" t="s">
        <v>404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361</v>
      </c>
      <c r="J2" s="39" t="s">
        <v>362</v>
      </c>
      <c r="K2" s="39" t="s">
        <v>362</v>
      </c>
      <c r="L2" s="39" t="s">
        <v>362</v>
      </c>
      <c r="M2" s="39" t="s">
        <v>362</v>
      </c>
      <c r="N2" s="39" t="s">
        <v>362</v>
      </c>
      <c r="O2" s="39" t="s">
        <v>362</v>
      </c>
    </row>
  </sheetData>
  <pageMargins bottom="0.75" footer="0.3" header="0.3" left="0.7" right="0.7" top="0.75"/>
</worksheet>
</file>

<file path=xl/worksheets/sheet19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66CF-3C09-4D65-8151-3472847B3247}">
  <dimension ref="A1:P2"/>
  <sheetViews>
    <sheetView topLeftCell="B1" workbookViewId="0">
      <selection activeCell="C40" sqref="C40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38" t="s">
        <v>342</v>
      </c>
      <c r="B1" s="2" t="s">
        <v>343</v>
      </c>
      <c r="C1" s="39" t="s">
        <v>344</v>
      </c>
      <c r="D1" s="39" t="s">
        <v>417</v>
      </c>
      <c r="E1" s="39" t="s">
        <v>403</v>
      </c>
      <c r="F1" s="39" t="s">
        <v>408</v>
      </c>
      <c r="G1" s="39" t="s">
        <v>409</v>
      </c>
      <c r="H1" s="39" t="s">
        <v>405</v>
      </c>
      <c r="I1" s="39" t="s">
        <v>410</v>
      </c>
      <c r="J1" s="39" t="s">
        <v>411</v>
      </c>
      <c r="K1" s="39" t="s">
        <v>412</v>
      </c>
      <c r="L1" s="39" t="s">
        <v>413</v>
      </c>
      <c r="M1" s="39" t="s">
        <v>414</v>
      </c>
      <c r="N1" s="39" t="s">
        <v>415</v>
      </c>
      <c r="O1" s="39" t="s">
        <v>416</v>
      </c>
    </row>
    <row r="2" spans="1:15" x14ac:dyDescent="0.3">
      <c r="A2" s="38" t="str">
        <f ca="1">'TC128.3-Customer Cargo Tracking'!A2</f>
        <v>SP1-HS2-4-2311001</v>
      </c>
      <c r="B2" s="2" t="str">
        <f>'TC128.3-Customer Cargo Tracking'!B2</f>
        <v>TCLU4249350</v>
      </c>
      <c r="C2" s="39" t="s">
        <v>404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361</v>
      </c>
      <c r="J2" s="39" t="s">
        <v>362</v>
      </c>
      <c r="K2" s="39" t="s">
        <v>362</v>
      </c>
      <c r="L2" s="39" t="s">
        <v>362</v>
      </c>
      <c r="M2" s="39" t="s">
        <v>362</v>
      </c>
      <c r="N2" s="39" t="s">
        <v>362</v>
      </c>
      <c r="O2" s="39" t="s">
        <v>362</v>
      </c>
    </row>
  </sheetData>
  <pageMargins bottom="0.75" footer="0.3" header="0.3" left="0.7" right="0.7" top="0.75"/>
</worksheet>
</file>

<file path=xl/worksheets/sheet19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7625-BE56-48E0-BCCC-266FE00B4859}">
  <dimension ref="A1:AL4"/>
  <sheetViews>
    <sheetView workbookViewId="0">
      <selection activeCell="D32" sqref="D32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20.6640625" collapsed="true"/>
    <col min="27" max="37" customWidth="true" style="2" width="20.77734375" collapsed="true"/>
    <col min="38" max="16384" style="2" width="8.88671875" collapsed="true"/>
  </cols>
  <sheetData>
    <row r="1" spans="1:37" x14ac:dyDescent="0.3">
      <c r="A1" s="38" t="s">
        <v>342</v>
      </c>
      <c r="B1" s="2" t="s">
        <v>343</v>
      </c>
      <c r="C1" s="39" t="s">
        <v>344</v>
      </c>
      <c r="D1" s="39" t="s">
        <v>345</v>
      </c>
      <c r="E1" s="39" t="s">
        <v>346</v>
      </c>
      <c r="F1" s="39" t="s">
        <v>347</v>
      </c>
      <c r="G1" s="39" t="s">
        <v>348</v>
      </c>
      <c r="H1" s="39" t="s">
        <v>349</v>
      </c>
      <c r="I1" s="39" t="s">
        <v>350</v>
      </c>
      <c r="J1" s="39" t="s">
        <v>351</v>
      </c>
      <c r="K1" s="39" t="s">
        <v>352</v>
      </c>
      <c r="L1" s="39" t="s">
        <v>353</v>
      </c>
      <c r="M1" s="39" t="s">
        <v>354</v>
      </c>
      <c r="N1" s="39" t="s">
        <v>355</v>
      </c>
      <c r="O1" s="39" t="s">
        <v>418</v>
      </c>
      <c r="P1" s="39" t="s">
        <v>419</v>
      </c>
      <c r="Q1" s="39" t="s">
        <v>345</v>
      </c>
      <c r="R1" s="39" t="s">
        <v>346</v>
      </c>
      <c r="S1" s="39" t="s">
        <v>347</v>
      </c>
      <c r="T1" s="39" t="s">
        <v>348</v>
      </c>
      <c r="U1" s="39" t="s">
        <v>349</v>
      </c>
      <c r="V1" s="39" t="s">
        <v>350</v>
      </c>
      <c r="W1" s="39" t="s">
        <v>351</v>
      </c>
      <c r="X1" s="39" t="s">
        <v>352</v>
      </c>
      <c r="Y1" s="39" t="s">
        <v>353</v>
      </c>
      <c r="Z1" s="39" t="s">
        <v>354</v>
      </c>
      <c r="AA1" s="39" t="s">
        <v>355</v>
      </c>
      <c r="AB1" s="39" t="s">
        <v>420</v>
      </c>
      <c r="AC1" s="39" t="s">
        <v>421</v>
      </c>
      <c r="AD1" s="39" t="s">
        <v>356</v>
      </c>
      <c r="AE1" s="39" t="s">
        <v>357</v>
      </c>
      <c r="AF1" s="39" t="s">
        <v>358</v>
      </c>
      <c r="AG1" s="39" t="s">
        <v>359</v>
      </c>
      <c r="AH1" s="2" t="s">
        <v>356</v>
      </c>
      <c r="AI1" s="2" t="s">
        <v>357</v>
      </c>
      <c r="AJ1" s="2" t="s">
        <v>358</v>
      </c>
      <c r="AK1" s="2" t="s">
        <v>359</v>
      </c>
    </row>
    <row r="2" spans="1:37" x14ac:dyDescent="0.3">
      <c r="A2" s="38" t="str">
        <f ca="1">'TC128.4-Customer Cargo Tracking'!A2</f>
        <v>DC3-HS2-4-2311001</v>
      </c>
      <c r="B2" s="2" t="str">
        <f>'TC128.4-Customer Cargo Tracking'!B2</f>
        <v>CAIU9492794</v>
      </c>
      <c r="C2" s="39" t="s">
        <v>360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399</v>
      </c>
      <c r="J2" s="39" t="s">
        <v>399</v>
      </c>
      <c r="K2" s="39" t="s">
        <v>399</v>
      </c>
      <c r="L2" s="39" t="s">
        <v>399</v>
      </c>
      <c r="M2" s="39" t="s">
        <v>399</v>
      </c>
      <c r="N2" s="39" t="s">
        <v>399</v>
      </c>
      <c r="O2" s="39" t="s">
        <v>399</v>
      </c>
      <c r="P2" s="39" t="s">
        <v>399</v>
      </c>
      <c r="Q2" s="39" t="s">
        <v>399</v>
      </c>
      <c r="R2" s="39" t="s">
        <v>399</v>
      </c>
      <c r="S2" s="39" t="s">
        <v>399</v>
      </c>
      <c r="T2" s="39" t="s">
        <v>399</v>
      </c>
      <c r="U2" s="39" t="s">
        <v>399</v>
      </c>
      <c r="V2" s="39" t="s">
        <v>399</v>
      </c>
      <c r="W2" s="39" t="s">
        <v>399</v>
      </c>
      <c r="X2" s="39" t="s">
        <v>399</v>
      </c>
      <c r="Y2" s="39" t="s">
        <v>399</v>
      </c>
      <c r="Z2" s="39" t="s">
        <v>399</v>
      </c>
      <c r="AA2" s="39" t="s">
        <v>399</v>
      </c>
      <c r="AB2" s="39" t="s">
        <v>399</v>
      </c>
      <c r="AC2" s="39" t="s">
        <v>399</v>
      </c>
      <c r="AD2" s="39" t="s">
        <v>361</v>
      </c>
      <c r="AE2" s="39" t="s">
        <v>362</v>
      </c>
      <c r="AF2" s="39" t="s">
        <v>362</v>
      </c>
      <c r="AG2" s="39" t="s">
        <v>362</v>
      </c>
      <c r="AH2" s="39" t="s">
        <v>362</v>
      </c>
      <c r="AI2" s="39" t="s">
        <v>362</v>
      </c>
      <c r="AJ2" s="39" t="s">
        <v>362</v>
      </c>
      <c r="AK2" s="39" t="s">
        <v>362</v>
      </c>
    </row>
    <row r="3" spans="1:37" x14ac:dyDescent="0.3">
      <c r="A3" s="38"/>
      <c r="B3" s="2" t="str">
        <f>'TC128.4-Customer Cargo Tracking'!B3</f>
        <v>CAIU9492794</v>
      </c>
      <c r="C3" s="39" t="s">
        <v>360</v>
      </c>
      <c r="D3" s="39" t="s">
        <v>361</v>
      </c>
      <c r="E3" s="39" t="s">
        <v>362</v>
      </c>
      <c r="F3" s="39" t="s">
        <v>362</v>
      </c>
      <c r="G3" s="39" t="s">
        <v>362</v>
      </c>
      <c r="H3" s="39" t="s">
        <v>362</v>
      </c>
      <c r="I3" s="39" t="s">
        <v>362</v>
      </c>
      <c r="J3" s="39" t="s">
        <v>362</v>
      </c>
      <c r="K3" s="39" t="s">
        <v>362</v>
      </c>
      <c r="L3" s="39" t="s">
        <v>362</v>
      </c>
      <c r="M3" s="39" t="s">
        <v>362</v>
      </c>
      <c r="N3" s="39" t="s">
        <v>362</v>
      </c>
      <c r="O3" s="39" t="s">
        <v>362</v>
      </c>
      <c r="P3" s="39" t="s">
        <v>362</v>
      </c>
      <c r="Q3" s="39" t="s">
        <v>362</v>
      </c>
      <c r="R3" s="39" t="s">
        <v>362</v>
      </c>
      <c r="S3" s="39" t="s">
        <v>362</v>
      </c>
      <c r="T3" s="39" t="s">
        <v>362</v>
      </c>
      <c r="U3" s="39" t="s">
        <v>362</v>
      </c>
      <c r="V3" s="39" t="s">
        <v>362</v>
      </c>
      <c r="W3" s="39" t="s">
        <v>362</v>
      </c>
      <c r="X3" s="39" t="s">
        <v>362</v>
      </c>
      <c r="Y3" s="39" t="s">
        <v>362</v>
      </c>
      <c r="Z3" s="39" t="s">
        <v>362</v>
      </c>
      <c r="AA3" s="39" t="s">
        <v>362</v>
      </c>
      <c r="AB3" s="39" t="s">
        <v>362</v>
      </c>
      <c r="AC3" s="39" t="s">
        <v>362</v>
      </c>
      <c r="AD3" s="39" t="s">
        <v>362</v>
      </c>
      <c r="AE3" s="39" t="s">
        <v>362</v>
      </c>
      <c r="AF3" s="39" t="s">
        <v>362</v>
      </c>
      <c r="AG3" s="39" t="s">
        <v>362</v>
      </c>
      <c r="AH3" s="39" t="s">
        <v>362</v>
      </c>
      <c r="AI3" s="39" t="s">
        <v>362</v>
      </c>
      <c r="AJ3" s="39" t="s">
        <v>362</v>
      </c>
      <c r="AK3" s="39" t="s">
        <v>362</v>
      </c>
    </row>
    <row r="4" spans="1:37" x14ac:dyDescent="0.3">
      <c r="A4" s="38" t="str">
        <f ca="1">'TC128.4-Customer Cargo Tracking'!A4</f>
        <v>DC3-HS2-4-2311001</v>
      </c>
      <c r="B4" s="2" t="str">
        <f>'TC128.4-Customer Cargo Tracking'!B4</f>
        <v>CAIU9500009</v>
      </c>
      <c r="C4" s="39" t="s">
        <v>404</v>
      </c>
      <c r="D4" s="39" t="s">
        <v>399</v>
      </c>
      <c r="E4" s="39" t="s">
        <v>399</v>
      </c>
      <c r="F4" s="39" t="s">
        <v>399</v>
      </c>
      <c r="G4" s="39" t="s">
        <v>399</v>
      </c>
      <c r="H4" s="39" t="s">
        <v>399</v>
      </c>
      <c r="I4" s="39" t="s">
        <v>399</v>
      </c>
      <c r="J4" s="39" t="s">
        <v>399</v>
      </c>
      <c r="K4" s="39" t="s">
        <v>399</v>
      </c>
      <c r="L4" s="39" t="s">
        <v>399</v>
      </c>
      <c r="M4" s="39" t="s">
        <v>399</v>
      </c>
      <c r="N4" s="39" t="s">
        <v>399</v>
      </c>
      <c r="O4" s="39" t="s">
        <v>399</v>
      </c>
      <c r="P4" s="39" t="s">
        <v>399</v>
      </c>
      <c r="Q4" s="39" t="s">
        <v>399</v>
      </c>
      <c r="R4" s="39" t="s">
        <v>399</v>
      </c>
      <c r="S4" s="39" t="s">
        <v>399</v>
      </c>
      <c r="T4" s="39" t="s">
        <v>399</v>
      </c>
      <c r="U4" s="39" t="s">
        <v>399</v>
      </c>
      <c r="V4" s="39" t="s">
        <v>399</v>
      </c>
      <c r="W4" s="39" t="s">
        <v>399</v>
      </c>
      <c r="X4" s="39" t="s">
        <v>399</v>
      </c>
      <c r="Y4" s="39" t="s">
        <v>399</v>
      </c>
      <c r="Z4" s="39" t="s">
        <v>399</v>
      </c>
      <c r="AA4" s="39" t="s">
        <v>399</v>
      </c>
      <c r="AB4" s="39" t="s">
        <v>399</v>
      </c>
      <c r="AC4" s="39" t="s">
        <v>399</v>
      </c>
      <c r="AD4" s="39" t="s">
        <v>361</v>
      </c>
      <c r="AE4" s="39" t="s">
        <v>362</v>
      </c>
      <c r="AF4" s="39" t="s">
        <v>362</v>
      </c>
      <c r="AG4" s="39" t="s">
        <v>362</v>
      </c>
      <c r="AH4" s="39" t="s">
        <v>362</v>
      </c>
      <c r="AI4" s="39" t="s">
        <v>362</v>
      </c>
      <c r="AJ4" s="39" t="s">
        <v>362</v>
      </c>
      <c r="AK4" s="39" t="s">
        <v>362</v>
      </c>
    </row>
  </sheetData>
  <pageMargins bottom="0.75" footer="0.3" header="0.3" left="0.7" right="0.7" top="0.75"/>
</worksheet>
</file>

<file path=xl/worksheets/sheet19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B8B1-FE46-4AF9-9821-F7993699ABC7}">
  <dimension ref="A1:AD4"/>
  <sheetViews>
    <sheetView topLeftCell="J1" workbookViewId="0">
      <selection activeCell="N10" sqref="N10"/>
    </sheetView>
  </sheetViews>
  <sheetFormatPr defaultColWidth="8.88671875" defaultRowHeight="13.8" x14ac:dyDescent="0.3"/>
  <cols>
    <col min="1" max="2" customWidth="true" style="2" width="25.6640625" collapsed="true"/>
    <col min="3" max="24" customWidth="true" style="2" width="20.6640625" collapsed="true"/>
    <col min="25" max="29" customWidth="true" style="2" width="20.77734375" collapsed="true"/>
    <col min="30" max="16384" style="2" width="8.88671875" collapsed="true"/>
  </cols>
  <sheetData>
    <row r="1" spans="1:29" x14ac:dyDescent="0.3">
      <c r="A1" s="38" t="s">
        <v>342</v>
      </c>
      <c r="B1" s="2" t="s">
        <v>343</v>
      </c>
      <c r="C1" s="39" t="s">
        <v>344</v>
      </c>
      <c r="D1" s="39" t="s">
        <v>345</v>
      </c>
      <c r="E1" s="39" t="s">
        <v>346</v>
      </c>
      <c r="F1" s="39" t="s">
        <v>347</v>
      </c>
      <c r="G1" s="39" t="s">
        <v>348</v>
      </c>
      <c r="H1" s="39" t="s">
        <v>349</v>
      </c>
      <c r="I1" s="39" t="s">
        <v>350</v>
      </c>
      <c r="J1" s="39" t="s">
        <v>351</v>
      </c>
      <c r="K1" s="39" t="s">
        <v>352</v>
      </c>
      <c r="L1" s="39" t="s">
        <v>353</v>
      </c>
      <c r="M1" s="39" t="s">
        <v>354</v>
      </c>
      <c r="N1" s="39" t="s">
        <v>355</v>
      </c>
      <c r="O1" s="39" t="s">
        <v>345</v>
      </c>
      <c r="P1" s="39" t="s">
        <v>346</v>
      </c>
      <c r="Q1" s="39" t="s">
        <v>347</v>
      </c>
      <c r="R1" s="39" t="s">
        <v>348</v>
      </c>
      <c r="S1" s="39" t="s">
        <v>349</v>
      </c>
      <c r="T1" s="39" t="s">
        <v>350</v>
      </c>
      <c r="U1" s="39" t="s">
        <v>351</v>
      </c>
      <c r="V1" s="39" t="s">
        <v>352</v>
      </c>
      <c r="W1" s="39" t="s">
        <v>353</v>
      </c>
      <c r="X1" s="39" t="s">
        <v>354</v>
      </c>
      <c r="Y1" s="39" t="s">
        <v>355</v>
      </c>
      <c r="Z1" s="39" t="s">
        <v>356</v>
      </c>
      <c r="AA1" s="39" t="s">
        <v>357</v>
      </c>
      <c r="AB1" s="39" t="s">
        <v>358</v>
      </c>
      <c r="AC1" s="39" t="s">
        <v>359</v>
      </c>
    </row>
    <row r="2" spans="1:29" x14ac:dyDescent="0.3">
      <c r="A2" s="2" t="str">
        <f ca="1">'TC204-DC1 Outbound Details'!E6</f>
        <v>DC1-HS2-4-2311003</v>
      </c>
      <c r="B2" s="2" t="str">
        <f>'TC204-DC1 Outbound Details'!M6</f>
        <v>CAIU9492794</v>
      </c>
      <c r="C2" s="39" t="s">
        <v>360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399</v>
      </c>
      <c r="J2" s="39" t="s">
        <v>399</v>
      </c>
      <c r="K2" s="39" t="s">
        <v>399</v>
      </c>
      <c r="L2" s="39" t="s">
        <v>399</v>
      </c>
      <c r="M2" s="39" t="s">
        <v>399</v>
      </c>
      <c r="N2" s="39" t="s">
        <v>399</v>
      </c>
      <c r="O2" s="39" t="s">
        <v>399</v>
      </c>
      <c r="P2" s="39" t="s">
        <v>399</v>
      </c>
      <c r="Q2" s="39" t="s">
        <v>399</v>
      </c>
      <c r="R2" s="39" t="s">
        <v>399</v>
      </c>
      <c r="S2" s="39" t="s">
        <v>399</v>
      </c>
      <c r="T2" s="39" t="s">
        <v>399</v>
      </c>
      <c r="U2" s="39" t="s">
        <v>399</v>
      </c>
      <c r="V2" s="39" t="s">
        <v>399</v>
      </c>
      <c r="W2" s="39" t="s">
        <v>399</v>
      </c>
      <c r="X2" s="39" t="s">
        <v>399</v>
      </c>
      <c r="Y2" s="39" t="s">
        <v>399</v>
      </c>
      <c r="Z2" s="39" t="s">
        <v>399</v>
      </c>
      <c r="AA2" s="39" t="s">
        <v>399</v>
      </c>
      <c r="AB2" s="39" t="s">
        <v>399</v>
      </c>
      <c r="AC2" s="39" t="s">
        <v>399</v>
      </c>
    </row>
    <row r="3" spans="1:29" x14ac:dyDescent="0.3">
      <c r="A3" s="2" t="str">
        <f ca="1">'TC204-DC1 Outbound Details'!E7</f>
        <v>DC1-HS2-4-2311004</v>
      </c>
      <c r="B3" s="2" t="str">
        <f>'TC204-DC1 Outbound Details'!M7</f>
        <v>CAIU9500009</v>
      </c>
      <c r="C3" s="39" t="s">
        <v>404</v>
      </c>
      <c r="D3" s="39" t="s">
        <v>399</v>
      </c>
      <c r="E3" s="39" t="s">
        <v>399</v>
      </c>
      <c r="F3" s="39" t="s">
        <v>399</v>
      </c>
      <c r="G3" s="39" t="s">
        <v>399</v>
      </c>
      <c r="H3" s="39" t="s">
        <v>399</v>
      </c>
      <c r="I3" s="39" t="s">
        <v>399</v>
      </c>
      <c r="J3" s="39" t="s">
        <v>399</v>
      </c>
      <c r="K3" s="39" t="s">
        <v>399</v>
      </c>
      <c r="L3" s="39" t="s">
        <v>399</v>
      </c>
      <c r="M3" s="39" t="s">
        <v>399</v>
      </c>
      <c r="N3" s="39" t="s">
        <v>399</v>
      </c>
      <c r="O3" s="39" t="s">
        <v>399</v>
      </c>
      <c r="P3" s="39" t="s">
        <v>399</v>
      </c>
      <c r="Q3" s="39" t="s">
        <v>399</v>
      </c>
      <c r="R3" s="39" t="s">
        <v>399</v>
      </c>
      <c r="S3" s="39" t="s">
        <v>399</v>
      </c>
      <c r="T3" s="39" t="s">
        <v>399</v>
      </c>
      <c r="U3" s="39" t="s">
        <v>399</v>
      </c>
      <c r="V3" s="39" t="s">
        <v>399</v>
      </c>
      <c r="W3" s="39" t="s">
        <v>399</v>
      </c>
      <c r="X3" s="39" t="s">
        <v>399</v>
      </c>
      <c r="Y3" s="39" t="s">
        <v>399</v>
      </c>
      <c r="Z3" s="39" t="s">
        <v>399</v>
      </c>
      <c r="AA3" s="39" t="s">
        <v>399</v>
      </c>
      <c r="AB3" s="39" t="s">
        <v>399</v>
      </c>
      <c r="AC3" s="39" t="s">
        <v>399</v>
      </c>
    </row>
    <row r="4" spans="1:29" x14ac:dyDescent="0.3">
      <c r="A4" s="2" t="str">
        <f ca="1">'TC204-DC1 Outbound Details'!E9</f>
        <v>DC1-HS2-4-2311005</v>
      </c>
      <c r="B4" s="2" t="str">
        <f>'TC204-DC1 Outbound Details'!M9</f>
        <v>CAIU9492794</v>
      </c>
      <c r="C4" s="39" t="s">
        <v>360</v>
      </c>
      <c r="D4" s="39" t="s">
        <v>399</v>
      </c>
      <c r="E4" s="39" t="s">
        <v>399</v>
      </c>
      <c r="F4" s="39" t="s">
        <v>399</v>
      </c>
      <c r="G4" s="39" t="s">
        <v>399</v>
      </c>
      <c r="H4" s="39" t="s">
        <v>399</v>
      </c>
      <c r="I4" s="39" t="s">
        <v>399</v>
      </c>
      <c r="J4" s="39" t="s">
        <v>399</v>
      </c>
      <c r="K4" s="39" t="s">
        <v>399</v>
      </c>
      <c r="L4" s="39" t="s">
        <v>399</v>
      </c>
      <c r="M4" s="39" t="s">
        <v>399</v>
      </c>
      <c r="N4" s="39" t="s">
        <v>399</v>
      </c>
      <c r="O4" s="39" t="s">
        <v>399</v>
      </c>
      <c r="P4" s="39" t="s">
        <v>399</v>
      </c>
      <c r="Q4" s="39" t="s">
        <v>399</v>
      </c>
      <c r="R4" s="39" t="s">
        <v>399</v>
      </c>
      <c r="S4" s="39" t="s">
        <v>399</v>
      </c>
      <c r="T4" s="39" t="s">
        <v>399</v>
      </c>
      <c r="U4" s="39" t="s">
        <v>399</v>
      </c>
      <c r="V4" s="39" t="s">
        <v>399</v>
      </c>
      <c r="W4" s="39" t="s">
        <v>399</v>
      </c>
      <c r="X4" s="39" t="s">
        <v>399</v>
      </c>
      <c r="Y4" s="39" t="s">
        <v>399</v>
      </c>
      <c r="Z4" s="39" t="s">
        <v>399</v>
      </c>
      <c r="AA4" s="39" t="s">
        <v>399</v>
      </c>
      <c r="AB4" s="39" t="s">
        <v>399</v>
      </c>
      <c r="AC4" s="39" t="s">
        <v>399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sheetPr codeName="Sheet2">
    <tabColor rgb="FFFFFF00"/>
  </sheetPr>
  <dimension ref="A1:R7"/>
  <sheetViews>
    <sheetView showFormulas="1" workbookViewId="0" zoomScale="90" zoomScaleNormal="90">
      <selection activeCell="J9" sqref="J9"/>
    </sheetView>
  </sheetViews>
  <sheetFormatPr defaultColWidth="8.88671875" defaultRowHeight="13.8" x14ac:dyDescent="0.3"/>
  <cols>
    <col min="1" max="1" bestFit="true" customWidth="true" style="1" width="1.6640625" collapsed="true"/>
    <col min="2" max="2" bestFit="true" customWidth="true" style="7" width="6.44140625" collapsed="true"/>
    <col min="3" max="3" bestFit="true" customWidth="true" style="7" width="3.77734375" collapsed="true"/>
    <col min="4" max="4" bestFit="true" customWidth="true" style="7" width="9.44140625" collapsed="true"/>
    <col min="5" max="5" bestFit="true" customWidth="true" style="7" width="6.33203125" collapsed="true"/>
    <col min="6" max="6" bestFit="true" customWidth="true" style="7" width="3.6640625" collapsed="true"/>
    <col min="7" max="7" bestFit="true" customWidth="true" style="7" width="5.44140625" collapsed="true"/>
    <col min="8" max="8" bestFit="true" customWidth="true" style="7" width="4.77734375" collapsed="true"/>
    <col min="9" max="9" bestFit="true" customWidth="true" style="7" width="7.0" collapsed="true"/>
    <col min="10" max="10" bestFit="true" customWidth="true" style="7" width="11.44140625" collapsed="true"/>
    <col min="11" max="11" bestFit="true" customWidth="true" style="7" width="7.5546875" collapsed="true"/>
    <col min="12" max="12" bestFit="true" customWidth="true" style="7" width="4.21875" collapsed="true"/>
    <col min="13" max="13" bestFit="true" customWidth="true" style="7" width="2.109375" collapsed="true"/>
    <col min="14" max="14" bestFit="true" customWidth="true" style="7" width="2.77734375" collapsed="true"/>
    <col min="15" max="15" bestFit="true" customWidth="true" style="7" width="5.109375" collapsed="true"/>
    <col min="16" max="16" bestFit="true" customWidth="true" style="7" width="6.0" collapsed="true"/>
    <col min="17" max="17" bestFit="true" customWidth="true" style="7" width="6.33203125" collapsed="true"/>
    <col min="18" max="16384" style="7" width="8.88671875" collapsed="true"/>
  </cols>
  <sheetData>
    <row customFormat="1" ht="14.4" r="1" s="6" spans="1:17" thickBot="1" x14ac:dyDescent="0.35">
      <c r="A1" s="187" t="s">
        <v>0</v>
      </c>
      <c r="B1" s="217" t="s">
        <v>1</v>
      </c>
      <c r="C1" s="217" t="s">
        <v>2</v>
      </c>
      <c r="D1" s="188" t="s">
        <v>3</v>
      </c>
      <c r="E1" s="188" t="s">
        <v>4</v>
      </c>
      <c r="F1" s="188" t="s">
        <v>5</v>
      </c>
      <c r="G1" s="188" t="s">
        <v>6</v>
      </c>
      <c r="H1" s="188" t="s">
        <v>7</v>
      </c>
      <c r="I1" s="188" t="s">
        <v>8</v>
      </c>
      <c r="J1" s="217" t="s">
        <v>9</v>
      </c>
      <c r="K1" s="188" t="s">
        <v>10</v>
      </c>
      <c r="L1" s="188" t="s">
        <v>11</v>
      </c>
      <c r="M1" s="188" t="s">
        <v>12</v>
      </c>
      <c r="N1" s="188" t="s">
        <v>13</v>
      </c>
      <c r="O1" s="188" t="s">
        <v>14</v>
      </c>
      <c r="P1" s="188" t="s">
        <v>15</v>
      </c>
      <c r="Q1" s="189" t="s">
        <v>16</v>
      </c>
    </row>
    <row customFormat="1" r="2" s="6" spans="1:17" x14ac:dyDescent="0.3">
      <c r="A2" s="211">
        <v>1</v>
      </c>
      <c r="B2" s="212" t="s">
        <v>603</v>
      </c>
      <c r="C2" s="212"/>
      <c r="D2" s="212" t="s">
        <v>278</v>
      </c>
      <c r="E2" s="213" t="s">
        <v>278</v>
      </c>
      <c r="F2" s="213" t="s">
        <v>19</v>
      </c>
      <c r="G2" s="213" t="s">
        <v>20</v>
      </c>
      <c r="H2" s="213" t="s">
        <v>29</v>
      </c>
      <c r="I2" s="213" t="s">
        <v>17</v>
      </c>
      <c r="J2" s="213" t="s">
        <v>604</v>
      </c>
      <c r="K2" s="213" t="s">
        <v>36</v>
      </c>
      <c r="L2" s="146">
        <v>10</v>
      </c>
      <c r="M2" s="146">
        <v>10</v>
      </c>
      <c r="N2" s="214">
        <v>1</v>
      </c>
      <c r="O2" s="215">
        <v>10</v>
      </c>
      <c r="P2" s="215">
        <v>10</v>
      </c>
      <c r="Q2" s="216"/>
    </row>
    <row customFormat="1" r="3" s="6" spans="1:17" x14ac:dyDescent="0.3">
      <c r="A3" s="201">
        <v>2</v>
      </c>
      <c r="B3" s="212" t="s">
        <v>604</v>
      </c>
      <c r="C3" s="198"/>
      <c r="D3" s="198" t="s">
        <v>279</v>
      </c>
      <c r="E3" s="208" t="s">
        <v>279</v>
      </c>
      <c r="F3" s="208" t="s">
        <v>98</v>
      </c>
      <c r="G3" s="208" t="s">
        <v>99</v>
      </c>
      <c r="H3" s="208" t="s">
        <v>29</v>
      </c>
      <c r="I3" s="208" t="s">
        <v>17</v>
      </c>
      <c r="J3" s="208" t="s">
        <v>603</v>
      </c>
      <c r="K3" s="208" t="s">
        <v>36</v>
      </c>
      <c r="L3" s="151">
        <v>10</v>
      </c>
      <c r="M3" s="151">
        <v>10</v>
      </c>
      <c r="N3" s="203">
        <v>1</v>
      </c>
      <c r="O3" s="160">
        <v>10</v>
      </c>
      <c r="P3" s="160">
        <v>10</v>
      </c>
      <c r="Q3" s="204"/>
    </row>
    <row customFormat="1" r="4" s="6" spans="1:17" x14ac:dyDescent="0.3">
      <c r="A4" s="201">
        <v>3</v>
      </c>
      <c r="B4" s="212" t="s">
        <v>605</v>
      </c>
      <c r="C4" s="198"/>
      <c r="D4" s="198" t="s">
        <v>280</v>
      </c>
      <c r="E4" s="208" t="s">
        <v>280</v>
      </c>
      <c r="F4" s="208" t="s">
        <v>23</v>
      </c>
      <c r="G4" s="208" t="s">
        <v>24</v>
      </c>
      <c r="H4" s="208" t="s">
        <v>21</v>
      </c>
      <c r="I4" s="208" t="s">
        <v>17</v>
      </c>
      <c r="J4" s="208" t="s">
        <v>606</v>
      </c>
      <c r="K4" s="208" t="s">
        <v>18</v>
      </c>
      <c r="L4" s="151">
        <v>10</v>
      </c>
      <c r="M4" s="151">
        <v>5</v>
      </c>
      <c r="N4" s="203">
        <v>1.0009999999999999</v>
      </c>
      <c r="O4" s="160">
        <v>10</v>
      </c>
      <c r="P4" s="160">
        <v>10</v>
      </c>
      <c r="Q4" s="204"/>
    </row>
    <row customFormat="1" r="5" s="6" spans="1:17" x14ac:dyDescent="0.3">
      <c r="A5" s="201">
        <v>4</v>
      </c>
      <c r="B5" s="212" t="s">
        <v>606</v>
      </c>
      <c r="C5" s="198"/>
      <c r="D5" s="198" t="s">
        <v>281</v>
      </c>
      <c r="E5" s="208" t="s">
        <v>281</v>
      </c>
      <c r="F5" s="208" t="s">
        <v>25</v>
      </c>
      <c r="G5" s="208" t="s">
        <v>26</v>
      </c>
      <c r="H5" s="208" t="s">
        <v>21</v>
      </c>
      <c r="I5" s="208" t="s">
        <v>17</v>
      </c>
      <c r="J5" s="208" t="s">
        <v>605</v>
      </c>
      <c r="K5" s="208" t="s">
        <v>18</v>
      </c>
      <c r="L5" s="151">
        <v>10</v>
      </c>
      <c r="M5" s="151">
        <v>5</v>
      </c>
      <c r="N5" s="203">
        <v>1.0009999999999999</v>
      </c>
      <c r="O5" s="160">
        <v>10</v>
      </c>
      <c r="P5" s="160">
        <v>10</v>
      </c>
      <c r="Q5" s="204"/>
    </row>
    <row customFormat="1" r="6" s="6" spans="1:17" x14ac:dyDescent="0.3">
      <c r="A6" s="201">
        <v>5</v>
      </c>
      <c r="B6" s="212" t="s">
        <v>607</v>
      </c>
      <c r="C6" s="198"/>
      <c r="D6" s="198" t="s">
        <v>282</v>
      </c>
      <c r="E6" s="208" t="s">
        <v>282</v>
      </c>
      <c r="F6" s="208" t="s">
        <v>27</v>
      </c>
      <c r="G6" s="208" t="s">
        <v>28</v>
      </c>
      <c r="H6" s="208" t="s">
        <v>21</v>
      </c>
      <c r="I6" s="208" t="s">
        <v>22</v>
      </c>
      <c r="J6" s="208"/>
      <c r="K6" s="208"/>
      <c r="L6" s="151">
        <v>10</v>
      </c>
      <c r="M6" s="151">
        <v>5</v>
      </c>
      <c r="N6" s="203">
        <v>1.0009999999999999</v>
      </c>
      <c r="O6" s="160">
        <v>10</v>
      </c>
      <c r="P6" s="160">
        <v>10</v>
      </c>
      <c r="Q6" s="204"/>
    </row>
    <row customFormat="1" ht="14.4" r="7" s="6" spans="1:17" thickBot="1" x14ac:dyDescent="0.35">
      <c r="A7" s="202">
        <v>6</v>
      </c>
      <c r="B7" s="212" t="s">
        <v>608</v>
      </c>
      <c r="C7" s="209"/>
      <c r="D7" s="209" t="s">
        <v>283</v>
      </c>
      <c r="E7" s="210" t="s">
        <v>283</v>
      </c>
      <c r="F7" s="210" t="s">
        <v>34</v>
      </c>
      <c r="G7" s="210" t="s">
        <v>35</v>
      </c>
      <c r="H7" s="210" t="s">
        <v>21</v>
      </c>
      <c r="I7" s="210" t="s">
        <v>22</v>
      </c>
      <c r="J7" s="210"/>
      <c r="K7" s="210"/>
      <c r="L7" s="156">
        <v>10</v>
      </c>
      <c r="M7" s="156">
        <v>5</v>
      </c>
      <c r="N7" s="205">
        <v>1.0009999999999999</v>
      </c>
      <c r="O7" s="206">
        <v>10</v>
      </c>
      <c r="P7" s="206">
        <v>10</v>
      </c>
      <c r="Q7" s="207"/>
    </row>
  </sheetData>
  <phoneticPr fontId="7" type="noConversion"/>
  <dataValidations count="3">
    <dataValidation allowBlank="1" showErrorMessage="1" sqref="H2:H7" type="list" xr:uid="{D2C76473-4C5A-4519-A7B0-B55F93CAFF40}">
      <formula1>UOM_CODE</formula1>
    </dataValidation>
    <dataValidation allowBlank="1" showErrorMessage="1" sqref="K2:K6" type="list" xr:uid="{74FAD954-C0D0-4C53-A58E-EE5250E7F49C}">
      <formula1>PAIRED_ORDER_FLAG</formula1>
    </dataValidation>
    <dataValidation allowBlank="1" showErrorMessage="1" sqref="I2:I7" type="list" xr:uid="{8959A81A-A9C0-4C94-8DF8-EB9963F162C5}">
      <formula1>PAIRED_FLAG</formula1>
    </dataValidation>
  </dataValidations>
  <pageMargins bottom="0.75" footer="0.3" header="0.3" left="0.7" right="0.7" top="0.75"/>
  <pageSetup orientation="portrait"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sheetPr codeName="Sheet20"/>
  <dimension ref="A1:G3"/>
  <sheetViews>
    <sheetView tabSelected="1" workbookViewId="0">
      <selection activeCell="J10" sqref="J10"/>
    </sheetView>
  </sheetViews>
  <sheetFormatPr defaultRowHeight="13.8" x14ac:dyDescent="0.3"/>
  <cols>
    <col min="1" max="1" bestFit="true" customWidth="true" style="2" width="13.33203125" collapsed="true"/>
    <col min="2" max="2" bestFit="true" customWidth="true" style="2" width="18.0" collapsed="true"/>
    <col min="3" max="3" bestFit="true" customWidth="true" style="2" width="11.0" collapsed="true"/>
    <col min="4" max="4" bestFit="true" customWidth="true" style="2" width="12.88671875" collapsed="true"/>
    <col min="5" max="5" bestFit="true" customWidth="true" style="2" width="11.109375" collapsed="true"/>
    <col min="6" max="6" customWidth="true" style="2" width="20.77734375" collapsed="true"/>
    <col min="7" max="16384" style="2" width="8.88671875" collapsed="true"/>
  </cols>
  <sheetData>
    <row ht="14.4" r="1" spans="1:6" thickBot="1" x14ac:dyDescent="0.35">
      <c r="A1" s="278" t="s">
        <v>198</v>
      </c>
      <c r="B1" s="279" t="s">
        <v>199</v>
      </c>
      <c r="C1" s="283" t="s">
        <v>200</v>
      </c>
      <c r="D1" s="279" t="s">
        <v>201</v>
      </c>
      <c r="E1" s="279" t="s">
        <v>202</v>
      </c>
      <c r="F1" s="284" t="s">
        <v>203</v>
      </c>
    </row>
    <row r="2" spans="1:6" x14ac:dyDescent="0.3">
      <c r="A2" s="275" t="s">
        <v>93</v>
      </c>
      <c r="B2" s="276" t="s">
        <v>204</v>
      </c>
      <c r="C2" s="276" t="str">
        <f>AutoIncrement!F5</f>
        <v>CSS-HS2-4</v>
      </c>
      <c r="D2" s="276" t="s">
        <v>69</v>
      </c>
      <c r="E2" s="276" t="s">
        <v>205</v>
      </c>
      <c r="F2" s="277" t="str">
        <f>AutoIncrement!F4</f>
        <v>CNTWSUP-SGTTAP-HS2-4</v>
      </c>
    </row>
    <row ht="14.4" r="3" spans="1:6" thickBot="1" x14ac:dyDescent="0.35">
      <c r="A3" s="272" t="s">
        <v>93</v>
      </c>
      <c r="B3" s="273" t="s">
        <v>204</v>
      </c>
      <c r="C3" s="273" t="str">
        <f>AutoIncrement!F5</f>
        <v>CSS-HS2-4</v>
      </c>
      <c r="D3" s="273" t="s">
        <v>69</v>
      </c>
      <c r="E3" s="209" t="s">
        <v>238</v>
      </c>
      <c r="F3" s="274" t="str">
        <f>AutoIncrement!F4</f>
        <v>CNTWSUP-SGTTAP-HS2-4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sheetPr codeName="Sheet21"/>
  <dimension ref="A1:G5"/>
  <sheetViews>
    <sheetView workbookViewId="0">
      <selection activeCell="B16" sqref="B16"/>
    </sheetView>
  </sheetViews>
  <sheetFormatPr defaultRowHeight="14.4" x14ac:dyDescent="0.3"/>
  <cols>
    <col min="1" max="1" bestFit="true" customWidth="true" style="2" width="12.0" collapsed="true"/>
    <col min="2" max="2" bestFit="true" customWidth="true" style="2" width="32.21875" collapsed="true"/>
    <col min="3" max="3" bestFit="true" customWidth="true" style="2" width="11.109375" collapsed="true"/>
    <col min="4" max="4" bestFit="true" customWidth="true" style="2" width="13.21875" collapsed="true"/>
    <col min="5" max="5" bestFit="true" customWidth="true" style="2" width="11.33203125" collapsed="true"/>
    <col min="6" max="6" bestFit="true" customWidth="true" style="2" width="21.6640625" collapsed="true"/>
  </cols>
  <sheetData>
    <row ht="15" r="1" spans="1:6" thickBot="1" x14ac:dyDescent="0.35">
      <c r="A1" s="278" t="s">
        <v>198</v>
      </c>
      <c r="B1" s="279" t="s">
        <v>199</v>
      </c>
      <c r="C1" s="279" t="s">
        <v>200</v>
      </c>
      <c r="D1" s="279" t="s">
        <v>201</v>
      </c>
      <c r="E1" s="279" t="s">
        <v>202</v>
      </c>
      <c r="F1" s="280" t="s">
        <v>203</v>
      </c>
    </row>
    <row r="2" spans="1:6" x14ac:dyDescent="0.3">
      <c r="A2" s="275" t="s">
        <v>90</v>
      </c>
      <c r="B2" s="276" t="s">
        <v>210</v>
      </c>
      <c r="C2" s="276" t="str">
        <f>AutoIncrement!D5</f>
        <v>CSS-HB2-4</v>
      </c>
      <c r="D2" s="276" t="s">
        <v>69</v>
      </c>
      <c r="E2" s="276" t="s">
        <v>205</v>
      </c>
      <c r="F2" s="277" t="str">
        <f>AutoIncrement!D4</f>
        <v>SGTTAP-PKTTAP-HB2-4</v>
      </c>
    </row>
    <row r="3" spans="1:6" x14ac:dyDescent="0.3">
      <c r="A3" s="270" t="s">
        <v>90</v>
      </c>
      <c r="B3" s="269" t="s">
        <v>210</v>
      </c>
      <c r="C3" s="269" t="str">
        <f>AutoIncrement!D5</f>
        <v>CSS-HB2-4</v>
      </c>
      <c r="D3" s="269" t="s">
        <v>69</v>
      </c>
      <c r="E3" s="198" t="s">
        <v>238</v>
      </c>
      <c r="F3" s="271" t="str">
        <f>AutoIncrement!D4</f>
        <v>SGTTAP-PKTTAP-HB2-4</v>
      </c>
    </row>
    <row r="4" spans="1:6" x14ac:dyDescent="0.3">
      <c r="A4" s="270" t="s">
        <v>90</v>
      </c>
      <c r="B4" s="269" t="s">
        <v>210</v>
      </c>
      <c r="C4" s="269" t="str">
        <f>AutoIncrement!D5</f>
        <v>CSS-HB2-4</v>
      </c>
      <c r="D4" s="269" t="s">
        <v>69</v>
      </c>
      <c r="E4" s="269" t="s">
        <v>211</v>
      </c>
      <c r="F4" s="204" t="str">
        <f>AutoIncrement!F4</f>
        <v>CNTWSUP-SGTTAP-HS2-4</v>
      </c>
    </row>
    <row ht="15" r="5" spans="1:6" thickBot="1" x14ac:dyDescent="0.35">
      <c r="A5" s="272" t="s">
        <v>90</v>
      </c>
      <c r="B5" s="273" t="s">
        <v>210</v>
      </c>
      <c r="C5" s="273" t="str">
        <f>AutoIncrement!D5</f>
        <v>CSS-HB2-4</v>
      </c>
      <c r="D5" s="273" t="s">
        <v>69</v>
      </c>
      <c r="E5" s="209" t="s">
        <v>239</v>
      </c>
      <c r="F5" s="207" t="str">
        <f>AutoIncrement!F4</f>
        <v>CNTWSUP-SGTTAP-HS2-4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sheetPr codeName="Sheet22"/>
  <dimension ref="A1:G2"/>
  <sheetViews>
    <sheetView workbookViewId="0">
      <selection sqref="A1:F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27" t="s">
        <v>198</v>
      </c>
      <c r="B1" s="27" t="s">
        <v>199</v>
      </c>
      <c r="C1" s="27" t="s">
        <v>200</v>
      </c>
      <c r="D1" s="27" t="s">
        <v>201</v>
      </c>
      <c r="E1" s="27" t="s">
        <v>202</v>
      </c>
      <c r="F1" s="27" t="s">
        <v>203</v>
      </c>
    </row>
    <row r="2" spans="1:6" x14ac:dyDescent="0.3">
      <c r="A2" s="27" t="s">
        <v>79</v>
      </c>
      <c r="B2" s="27" t="s">
        <v>212</v>
      </c>
      <c r="C2" s="27" t="str">
        <f>AutoIncrement!D5</f>
        <v>CSS-HB2-4</v>
      </c>
      <c r="D2" s="27" t="s">
        <v>69</v>
      </c>
      <c r="E2" s="27" t="s">
        <v>205</v>
      </c>
      <c r="F2" s="27" t="str">
        <f>AutoIncrement!G4</f>
        <v>MYELASUP-MYPNA-HS1-4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sheetPr codeName="Sheet23"/>
  <dimension ref="A1:G4"/>
  <sheetViews>
    <sheetView workbookViewId="0">
      <selection sqref="A1:F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27" t="s">
        <v>198</v>
      </c>
      <c r="B1" s="27" t="s">
        <v>199</v>
      </c>
      <c r="C1" s="27" t="s">
        <v>200</v>
      </c>
      <c r="D1" s="27" t="s">
        <v>201</v>
      </c>
      <c r="E1" s="27" t="s">
        <v>202</v>
      </c>
      <c r="F1" s="27" t="s">
        <v>203</v>
      </c>
    </row>
    <row r="2" spans="1:6" x14ac:dyDescent="0.3">
      <c r="A2" s="27" t="s">
        <v>91</v>
      </c>
      <c r="B2" s="27" t="s">
        <v>213</v>
      </c>
      <c r="C2" s="27" t="str">
        <f>AutoIncrement!E5</f>
        <v>CSS-HB3-4</v>
      </c>
      <c r="D2" s="27" t="s">
        <v>69</v>
      </c>
      <c r="E2" s="27" t="s">
        <v>205</v>
      </c>
      <c r="F2" s="27" t="str">
        <f>AutoIncrement!E4</f>
        <v>MYPNA-PKTTAP-HB3-4</v>
      </c>
    </row>
    <row r="3" spans="1:6" x14ac:dyDescent="0.3">
      <c r="A3" s="27" t="s">
        <v>91</v>
      </c>
      <c r="B3" s="27" t="s">
        <v>213</v>
      </c>
      <c r="C3" s="27" t="str">
        <f>AutoIncrement!E5</f>
        <v>CSS-HB3-4</v>
      </c>
      <c r="D3" s="27" t="s">
        <v>69</v>
      </c>
      <c r="E3" s="2" t="s">
        <v>238</v>
      </c>
      <c r="F3" s="27" t="str">
        <f>AutoIncrement!E4</f>
        <v>MYPNA-PKTTAP-HB3-4</v>
      </c>
    </row>
    <row r="4" spans="1:6" x14ac:dyDescent="0.3">
      <c r="A4" s="27" t="s">
        <v>91</v>
      </c>
      <c r="B4" s="27" t="s">
        <v>213</v>
      </c>
      <c r="C4" s="27" t="str">
        <f>AutoIncrement!E5</f>
        <v>CSS-HB3-4</v>
      </c>
      <c r="D4" s="27" t="s">
        <v>69</v>
      </c>
      <c r="E4" s="27" t="s">
        <v>211</v>
      </c>
      <c r="F4" s="2" t="str">
        <f>AutoIncrement!G4</f>
        <v>MYELASUP-MYPNA-HS1-4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sheetPr codeName="Sheet24"/>
  <dimension ref="A1:G6"/>
  <sheetViews>
    <sheetView workbookViewId="0">
      <selection activeCell="F11" sqref="F11"/>
    </sheetView>
  </sheetViews>
  <sheetFormatPr defaultRowHeight="14.4" x14ac:dyDescent="0.3"/>
  <cols>
    <col min="1" max="6" customWidth="true" style="2" width="20.77734375" collapsed="true"/>
  </cols>
  <sheetData>
    <row r="1" spans="1:6" x14ac:dyDescent="0.3">
      <c r="A1" s="27" t="s">
        <v>198</v>
      </c>
      <c r="B1" s="27" t="s">
        <v>199</v>
      </c>
      <c r="C1" s="27" t="s">
        <v>200</v>
      </c>
      <c r="D1" s="27" t="s">
        <v>201</v>
      </c>
      <c r="E1" s="27" t="s">
        <v>202</v>
      </c>
      <c r="F1" s="27" t="s">
        <v>203</v>
      </c>
    </row>
    <row r="2" spans="1:6" x14ac:dyDescent="0.3">
      <c r="A2" s="27" t="s">
        <v>89</v>
      </c>
      <c r="B2" s="27" t="s">
        <v>89</v>
      </c>
      <c r="C2" s="27" t="str">
        <f>AutoIncrement!C5</f>
        <v>CSS-HB1-4</v>
      </c>
      <c r="D2" s="27" t="s">
        <v>69</v>
      </c>
      <c r="E2" s="27" t="s">
        <v>205</v>
      </c>
      <c r="F2" s="27" t="str">
        <f>AutoIncrement!C4</f>
        <v>PKTTAP-PKCUS-HB1-4</v>
      </c>
    </row>
    <row r="3" spans="1:6" x14ac:dyDescent="0.3">
      <c r="A3" s="27" t="s">
        <v>89</v>
      </c>
      <c r="B3" s="27" t="s">
        <v>89</v>
      </c>
      <c r="C3" s="27" t="str">
        <f>AutoIncrement!C5</f>
        <v>CSS-HB1-4</v>
      </c>
      <c r="D3" s="27" t="s">
        <v>69</v>
      </c>
      <c r="E3" s="27" t="s">
        <v>211</v>
      </c>
      <c r="F3" s="27" t="str">
        <f>AutoIncrement!D4</f>
        <v>SGTTAP-PKTTAP-HB2-4</v>
      </c>
    </row>
    <row r="4" spans="1:6" x14ac:dyDescent="0.3">
      <c r="A4" s="27" t="s">
        <v>89</v>
      </c>
      <c r="B4" s="27" t="s">
        <v>89</v>
      </c>
      <c r="C4" s="27" t="str">
        <f>AutoIncrement!C5</f>
        <v>CSS-HB1-4</v>
      </c>
      <c r="D4" s="27" t="s">
        <v>69</v>
      </c>
      <c r="E4" s="27" t="s">
        <v>211</v>
      </c>
      <c r="F4" s="2" t="str">
        <f>AutoIncrement!E4</f>
        <v>MYPNA-PKTTAP-HB3-4</v>
      </c>
    </row>
    <row r="5" spans="1:6" x14ac:dyDescent="0.3">
      <c r="A5" s="27" t="s">
        <v>89</v>
      </c>
      <c r="B5" s="27" t="s">
        <v>89</v>
      </c>
      <c r="C5" s="2" t="str">
        <f>AutoIncrement!C5</f>
        <v>CSS-HB1-4</v>
      </c>
      <c r="D5" s="27" t="s">
        <v>69</v>
      </c>
      <c r="E5" s="2" t="s">
        <v>239</v>
      </c>
      <c r="F5" s="2" t="str">
        <f>AutoIncrement!D4</f>
        <v>SGTTAP-PKTTAP-HB2-4</v>
      </c>
    </row>
    <row r="6" spans="1:6" x14ac:dyDescent="0.3">
      <c r="A6" s="27" t="s">
        <v>89</v>
      </c>
      <c r="B6" s="27" t="s">
        <v>89</v>
      </c>
      <c r="C6" s="2" t="str">
        <f>AutoIncrement!C5</f>
        <v>CSS-HB1-4</v>
      </c>
      <c r="D6" s="27" t="s">
        <v>69</v>
      </c>
      <c r="E6" s="2" t="s">
        <v>239</v>
      </c>
      <c r="F6" s="2" t="str">
        <f>AutoIncrement!E4</f>
        <v>MYPNA-PKTTAP-HB3-4</v>
      </c>
    </row>
  </sheetData>
  <pageMargins bottom="0.75" footer="0.3" header="0.3" left="0.7" right="0.7" top="0.75"/>
  <ignoredErrors>
    <ignoredError formula="1" sqref="F4"/>
  </ignoredErrors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sheetPr codeName="Sheet25"/>
  <dimension ref="A1:G7"/>
  <sheetViews>
    <sheetView workbookViewId="0">
      <selection activeCell="B12" sqref="B12"/>
    </sheetView>
  </sheetViews>
  <sheetFormatPr defaultRowHeight="13.8" x14ac:dyDescent="0.3"/>
  <cols>
    <col min="1" max="2" customWidth="true" style="25" width="22.88671875" collapsed="true"/>
    <col min="3" max="6" customWidth="true" style="25" width="20.77734375" collapsed="true"/>
    <col min="7" max="7" customWidth="true" style="25" width="9.44140625" collapsed="true"/>
    <col min="8" max="16384" style="25" width="8.88671875" collapsed="true"/>
  </cols>
  <sheetData>
    <row customFormat="1" r="1" s="2" spans="1:6" x14ac:dyDescent="0.3">
      <c r="A1" s="2" t="s">
        <v>242</v>
      </c>
      <c r="B1" s="2" t="s">
        <v>406</v>
      </c>
      <c r="C1" s="2" t="s">
        <v>243</v>
      </c>
      <c r="D1" s="2" t="s">
        <v>125</v>
      </c>
      <c r="E1" s="2" t="s">
        <v>241</v>
      </c>
      <c r="F1" s="2" t="s">
        <v>240</v>
      </c>
    </row>
    <row r="2" spans="1:6" x14ac:dyDescent="0.3">
      <c r="A2" s="25" t="str">
        <f>AutoIncrement!C4</f>
        <v>PKTTAP-PKCUS-HB1-4</v>
      </c>
      <c r="B2" s="25" t="str">
        <f>'TC2-BU1 to Customer Contract'!X2</f>
        <v>CR-PK-CUS-POC-2311012</v>
      </c>
      <c r="C2" s="26" t="s">
        <v>284</v>
      </c>
      <c r="D2" s="42">
        <v>1620</v>
      </c>
      <c r="E2" s="42">
        <v>1000</v>
      </c>
      <c r="F2" s="42">
        <v>1620</v>
      </c>
    </row>
    <row r="3" spans="1:6" x14ac:dyDescent="0.3">
      <c r="C3" s="26" t="s">
        <v>285</v>
      </c>
      <c r="D3" s="42">
        <v>1620</v>
      </c>
      <c r="E3" s="42">
        <v>1000</v>
      </c>
      <c r="F3" s="42">
        <v>1620</v>
      </c>
    </row>
    <row r="4" spans="1:6" x14ac:dyDescent="0.3">
      <c r="C4" s="26" t="s">
        <v>286</v>
      </c>
      <c r="D4" s="42">
        <v>620</v>
      </c>
      <c r="E4" s="42">
        <v>1000</v>
      </c>
      <c r="F4" s="42">
        <v>620</v>
      </c>
    </row>
    <row r="5" spans="1:6" x14ac:dyDescent="0.3">
      <c r="C5" s="26" t="s">
        <v>287</v>
      </c>
      <c r="D5" s="42">
        <v>620</v>
      </c>
      <c r="E5" s="42">
        <v>1000</v>
      </c>
      <c r="F5" s="42">
        <v>620</v>
      </c>
    </row>
    <row r="6" spans="1:6" x14ac:dyDescent="0.3">
      <c r="C6" s="26" t="s">
        <v>288</v>
      </c>
      <c r="D6" s="42">
        <v>620</v>
      </c>
      <c r="E6" s="42">
        <v>1000</v>
      </c>
      <c r="F6" s="42">
        <v>620</v>
      </c>
    </row>
    <row r="7" spans="1:6" x14ac:dyDescent="0.3">
      <c r="C7" s="26" t="s">
        <v>289</v>
      </c>
      <c r="D7" s="42">
        <v>620</v>
      </c>
      <c r="E7" s="42">
        <v>1000</v>
      </c>
      <c r="F7" s="42">
        <v>620</v>
      </c>
    </row>
  </sheetData>
  <phoneticPr fontId="7" type="noConversion"/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sheetPr codeName="Sheet26"/>
  <dimension ref="A1:B2"/>
  <sheetViews>
    <sheetView workbookViewId="0">
      <selection activeCell="A2" sqref="A2"/>
    </sheetView>
  </sheetViews>
  <sheetFormatPr defaultRowHeight="14.4" x14ac:dyDescent="0.3"/>
  <cols>
    <col min="1" max="1" customWidth="true" width="20.88671875" collapsed="true"/>
  </cols>
  <sheetData>
    <row r="1" spans="1:1" x14ac:dyDescent="0.3">
      <c r="A1" s="2" t="s">
        <v>244</v>
      </c>
    </row>
    <row r="2" spans="1:1" x14ac:dyDescent="0.3">
      <c r="A2" s="28" t="str">
        <f ca="1">TEXT(DATE(YEAR(TODAY()), MONTH(TODAY())+1, DAY(TODAY())+21), "dd MMM yyyy")</f>
        <v>04 Jan 2024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sheetPr codeName="Sheet27"/>
  <dimension ref="A1:B2"/>
  <sheetViews>
    <sheetView workbookViewId="0">
      <selection activeCell="B1" sqref="B1:B1048576"/>
    </sheetView>
  </sheetViews>
  <sheetFormatPr defaultRowHeight="14.4" x14ac:dyDescent="0.3"/>
  <cols>
    <col min="1" max="1" customWidth="true" width="19.44140625" collapsed="true"/>
  </cols>
  <sheetData>
    <row r="1" spans="1:1" x14ac:dyDescent="0.3">
      <c r="A1" t="s">
        <v>215</v>
      </c>
    </row>
    <row r="2" spans="1:1" x14ac:dyDescent="0.3">
      <c r="A2" t="s">
        <v>520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sheetPr codeName="Sheet28"/>
  <dimension ref="A1:E7"/>
  <sheetViews>
    <sheetView workbookViewId="0">
      <selection activeCell="D20" sqref="D20"/>
    </sheetView>
  </sheetViews>
  <sheetFormatPr defaultRowHeight="13.8" x14ac:dyDescent="0.3"/>
  <cols>
    <col min="1" max="4" customWidth="true" style="25" width="20.77734375" collapsed="true"/>
    <col min="5" max="16384" style="25" width="8.88671875" collapsed="true"/>
  </cols>
  <sheetData>
    <row customFormat="1" r="1" s="2" spans="1:4" x14ac:dyDescent="0.3">
      <c r="A1" s="2" t="s">
        <v>2</v>
      </c>
      <c r="B1" s="2" t="s">
        <v>230</v>
      </c>
      <c r="C1" s="2" t="s">
        <v>209</v>
      </c>
      <c r="D1" s="2" t="s">
        <v>214</v>
      </c>
    </row>
    <row r="2" spans="1:4" x14ac:dyDescent="0.3">
      <c r="A2" s="26" t="s">
        <v>284</v>
      </c>
      <c r="B2" s="43">
        <v>1620</v>
      </c>
      <c r="C2" s="43">
        <v>1620</v>
      </c>
      <c r="D2" s="43"/>
    </row>
    <row r="3" spans="1:4" x14ac:dyDescent="0.3">
      <c r="A3" s="26" t="s">
        <v>285</v>
      </c>
      <c r="B3" s="43">
        <v>1620</v>
      </c>
      <c r="C3" s="43">
        <v>1620</v>
      </c>
      <c r="D3" s="43"/>
    </row>
    <row r="4" spans="1:4" x14ac:dyDescent="0.3">
      <c r="A4" s="26" t="s">
        <v>286</v>
      </c>
      <c r="B4" s="43">
        <v>620</v>
      </c>
      <c r="C4" s="43">
        <v>620</v>
      </c>
      <c r="D4" s="43"/>
    </row>
    <row r="5" spans="1:4" x14ac:dyDescent="0.3">
      <c r="A5" s="26" t="s">
        <v>287</v>
      </c>
      <c r="B5" s="43">
        <v>620</v>
      </c>
      <c r="C5" s="43">
        <v>620</v>
      </c>
      <c r="D5" s="43"/>
    </row>
    <row r="6" spans="1:4" x14ac:dyDescent="0.3">
      <c r="A6" s="26" t="s">
        <v>288</v>
      </c>
      <c r="B6" s="43">
        <v>620</v>
      </c>
      <c r="C6" s="43">
        <v>620</v>
      </c>
      <c r="D6" s="43"/>
    </row>
    <row r="7" spans="1:4" x14ac:dyDescent="0.3">
      <c r="A7" s="26" t="s">
        <v>289</v>
      </c>
      <c r="B7" s="43">
        <v>820</v>
      </c>
      <c r="C7" s="43">
        <v>620</v>
      </c>
      <c r="D7" s="43">
        <v>200</v>
      </c>
    </row>
  </sheetData>
  <phoneticPr fontId="7" type="noConversion"/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sheetPr codeName="Sheet29"/>
  <dimension ref="A1:C2"/>
  <sheetViews>
    <sheetView workbookViewId="0">
      <selection activeCell="B3" sqref="B3"/>
    </sheetView>
  </sheetViews>
  <sheetFormatPr defaultRowHeight="13.8" x14ac:dyDescent="0.3"/>
  <cols>
    <col min="1" max="2" customWidth="true" style="2" width="20.77734375" collapsed="true"/>
    <col min="3" max="16384" style="2" width="8.88671875" collapsed="true"/>
  </cols>
  <sheetData>
    <row r="1" spans="1:2" x14ac:dyDescent="0.3">
      <c r="A1" s="2" t="s">
        <v>209</v>
      </c>
      <c r="B1" s="2" t="s">
        <v>214</v>
      </c>
    </row>
    <row r="2" spans="1:2" x14ac:dyDescent="0.3">
      <c r="A2" s="30" t="str">
        <f ca="1">'TC15-Inbound Date'!A2</f>
        <v>04 Jan 2024</v>
      </c>
      <c r="B2" s="30" t="str">
        <f ca="1">TEXT(DATE(YEAR(TODAY()), MONTH(TODAY())+2, DAY(TODAY())+1), "dd MMM yyyy")</f>
        <v>15 Jan 2024</v>
      </c>
    </row>
  </sheetData>
  <phoneticPr fontId="7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sheetPr codeName="Sheet3"/>
  <dimension ref="A1:B2"/>
  <sheetViews>
    <sheetView workbookViewId="0" zoomScale="90" zoomScaleNormal="90">
      <selection activeCell="B5" sqref="B5"/>
    </sheetView>
  </sheetViews>
  <sheetFormatPr defaultColWidth="8.88671875" defaultRowHeight="13.8" x14ac:dyDescent="0.3"/>
  <cols>
    <col min="1" max="1" customWidth="true" style="2" width="20.77734375" collapsed="true"/>
    <col min="2" max="16384" style="2" width="8.88671875" collapsed="true"/>
  </cols>
  <sheetData>
    <row ht="14.4" r="1" spans="1:1" thickBot="1" x14ac:dyDescent="0.35">
      <c r="A1" s="219" t="s">
        <v>30</v>
      </c>
    </row>
    <row ht="14.4" r="2" spans="1:1" thickBot="1" x14ac:dyDescent="0.35">
      <c r="A2" s="218" t="str">
        <f>AutoIncrement!C3&amp;"-Request Parts"</f>
        <v>HB1-4-Request Parts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sheetPr codeName="Sheet30"/>
  <dimension ref="A1:C2"/>
  <sheetViews>
    <sheetView workbookViewId="0">
      <selection activeCell="H19" sqref="H19"/>
    </sheetView>
  </sheetViews>
  <sheetFormatPr defaultRowHeight="13.8" x14ac:dyDescent="0.3"/>
  <cols>
    <col min="1" max="1" customWidth="true" style="2" width="21.109375" collapsed="true"/>
    <col min="2" max="2" customWidth="true" style="2" width="13.88671875" collapsed="true"/>
    <col min="3" max="16384" style="2" width="8.88671875" collapsed="true"/>
  </cols>
  <sheetData>
    <row ht="14.4" r="1" spans="1:2" x14ac:dyDescent="0.3">
      <c r="A1" s="2" t="s">
        <v>31</v>
      </c>
      <c r="B1" s="32" t="str">
        <f ca="1">TEXT(DATE(YEAR(TODAY()), MONTH(TODAY()), DAY(TODAY())), "yymm")</f>
        <v>2311</v>
      </c>
    </row>
    <row r="2" spans="1:2" x14ac:dyDescent="0.3">
      <c r="A2" s="2" t="str">
        <f ca="1"><![CDATA["rc"&AutoIncrement!B2&"B1"&AutoIncrement!A2&"-"&B1&"001"&"-01"]]></f>
        <v>rcHB14-2311001-01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C18D-60A3-42A6-ACE0-033D8F878652}">
  <sheetPr codeName="Sheet31"/>
  <dimension ref="A1:R2"/>
  <sheetViews>
    <sheetView topLeftCell="E1" workbookViewId="0">
      <selection activeCell="H18" sqref="H18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2</v>
      </c>
      <c r="B1" t="s">
        <v>448</v>
      </c>
      <c r="C1" t="s">
        <v>5</v>
      </c>
      <c r="D1" t="s">
        <v>226</v>
      </c>
      <c r="E1" t="s">
        <v>227</v>
      </c>
      <c r="F1" t="s">
        <v>228</v>
      </c>
      <c r="G1" t="s">
        <v>7</v>
      </c>
      <c r="H1" t="s">
        <v>12</v>
      </c>
      <c r="I1" t="s">
        <v>11</v>
      </c>
      <c r="J1" t="s">
        <v>229</v>
      </c>
      <c r="K1" t="s">
        <v>230</v>
      </c>
      <c r="L1" t="s">
        <v>449</v>
      </c>
      <c r="M1" t="s">
        <v>224</v>
      </c>
      <c r="N1" t="s">
        <v>232</v>
      </c>
      <c r="O1" t="s">
        <v>450</v>
      </c>
      <c r="P1" t="s">
        <v>451</v>
      </c>
      <c r="Q1" t="s">
        <v>452</v>
      </c>
    </row>
    <row r="2" spans="1:17" x14ac:dyDescent="0.3">
      <c r="A2" t="s">
        <v>289</v>
      </c>
      <c r="B2" t="s">
        <v>283</v>
      </c>
      <c r="C2" t="s">
        <v>34</v>
      </c>
      <c r="D2" t="s">
        <v>79</v>
      </c>
      <c r="G2" t="s">
        <v>21</v>
      </c>
      <c r="H2">
        <v>5</v>
      </c>
      <c r="I2">
        <v>10</v>
      </c>
      <c r="J2">
        <v>620</v>
      </c>
      <c r="K2">
        <v>820</v>
      </c>
      <c r="M2" t="s">
        <v>234</v>
      </c>
      <c r="O2">
        <v>620</v>
      </c>
      <c r="P2">
        <v>620</v>
      </c>
      <c r="Q2">
        <v>200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sheetPr codeName="Sheet32"/>
  <dimension ref="A1:I3"/>
  <sheetViews>
    <sheetView workbookViewId="0">
      <selection activeCell="B7" sqref="B7"/>
    </sheetView>
  </sheetViews>
  <sheetFormatPr defaultRowHeight="14.4" x14ac:dyDescent="0.3"/>
  <cols>
    <col min="1" max="8" customWidth="true" width="15.77734375" collapsed="true"/>
  </cols>
  <sheetData>
    <row r="1" spans="1:8" x14ac:dyDescent="0.3">
      <c r="A1" t="s">
        <v>216</v>
      </c>
      <c r="B1" t="s">
        <v>217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</row>
    <row r="2" spans="1:8" x14ac:dyDescent="0.3">
      <c r="A2" t="s">
        <v>521</v>
      </c>
      <c r="B2" t="s">
        <v>522</v>
      </c>
      <c r="C2" t="s">
        <v>524</v>
      </c>
      <c r="D2" t="s">
        <v>525</v>
      </c>
      <c r="E2" t="s">
        <v>526</v>
      </c>
      <c r="F2" t="s">
        <v>527</v>
      </c>
      <c r="G2" t="s">
        <v>528</v>
      </c>
      <c r="H2" t="s">
        <v>529</v>
      </c>
    </row>
    <row r="3" spans="1:8" x14ac:dyDescent="0.3">
      <c r="B3" t="s">
        <v>523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7EAE-2E98-4AAB-830E-FED7FD6E2BB4}">
  <sheetPr codeName="Sheet33">
    <tabColor rgb="FFC00000"/>
  </sheetPr>
  <dimension ref="A1:J4"/>
  <sheetViews>
    <sheetView workbookViewId="0">
      <selection activeCell="D40" sqref="D40"/>
    </sheetView>
  </sheetViews>
  <sheetFormatPr defaultRowHeight="14.4" x14ac:dyDescent="0.3"/>
  <cols>
    <col min="1" max="8" customWidth="true" width="15.77734375" collapsed="true"/>
    <col min="9" max="9" customWidth="true" width="16.6640625" collapsed="true"/>
  </cols>
  <sheetData>
    <row r="1" spans="1:9" x14ac:dyDescent="0.3">
      <c r="A1" t="s">
        <v>216</v>
      </c>
      <c r="B1" t="s">
        <v>217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s="32" t="str">
        <f ca="1">TEXT(DATE(YEAR(TODAY()), MONTH(TODAY()), DAY(TODAY())), "yymm")</f>
        <v>2311</v>
      </c>
    </row>
    <row r="2" spans="1:9" x14ac:dyDescent="0.3">
      <c r="A2" t="str">
        <f ca="1"><![CDATA["s"&AutoIncrement!B2&"B1"&AutoIncrement!A2&"-"&I1&"001"]]></f>
        <v>sHB14-2311001</v>
      </c>
      <c r="B2" t="str">
        <f ca="1"><![CDATA["p"&AutoIncrement!B2&"B2"&AutoIncrement!A2&"-"&I1&"001"]]></f>
        <v>pHB24-2311001</v>
      </c>
      <c r="C2" t="str">
        <f ca="1"><![CDATA["s"&AutoIncrement!B2&"B2"&AutoIncrement!A2&"-"&I1&"001"]]></f>
        <v>sHB24-2311001</v>
      </c>
      <c r="D2" t="str">
        <f ca="1"><![CDATA["p"&AutoIncrement!B2&"S2"&AutoIncrement!A2&"-"&I1&"001"]]></f>
        <v>pHS24-2311001</v>
      </c>
      <c r="E2" t="str">
        <f ca="1"><![CDATA["s"&AutoIncrement!B2&"B3"&AutoIncrement!A2&"-"&I1&"001"]]></f>
        <v>sHB34-2311001</v>
      </c>
      <c r="F2" t="str">
        <f ca="1"><![CDATA["p"&AutoIncrement!B2&"S1"&AutoIncrement!A2&"-"&I1&"001"]]></f>
        <v>pHS14-2311001</v>
      </c>
      <c r="G2" t="str">
        <f ca="1"><![CDATA["s"&AutoIncrement!B2&"S1"&AutoIncrement!A2&"-"&I1&"001"]]></f>
        <v>sHS14-2311001</v>
      </c>
      <c r="H2" t="str">
        <f ca="1"><![CDATA["s"&AutoIncrement!B2&"S2"&AutoIncrement!A2&"-"&I1&"001"]]></f>
        <v>sHS24-2311001</v>
      </c>
    </row>
    <row r="3" spans="1:9" x14ac:dyDescent="0.3">
      <c r="B3" t="str">
        <f ca="1"><![CDATA["p"&AutoIncrement!B2&"B3"&AutoIncrement!A2&"-"&I1&"001"]]></f>
        <v>pHB34-2311001</v>
      </c>
    </row>
    <row r="4" spans="1:9" x14ac:dyDescent="0.3">
      <c r="A4" s="286" t="s">
        <v>89</v>
      </c>
      <c r="B4" s="286"/>
      <c r="C4" s="286" t="s">
        <v>90</v>
      </c>
      <c r="D4" s="286"/>
      <c r="E4" s="286" t="s">
        <v>91</v>
      </c>
      <c r="F4" s="286"/>
      <c r="G4" t="s">
        <v>79</v>
      </c>
      <c r="H4" t="s">
        <v>93</v>
      </c>
    </row>
  </sheetData>
  <mergeCells count="3">
    <mergeCell ref="A4:B4"/>
    <mergeCell ref="C4:D4"/>
    <mergeCell ref="E4:F4"/>
  </mergeCells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0607-B5A8-4931-87F9-67A95518FDBD}">
  <sheetPr codeName="Sheet34"/>
  <dimension ref="A1:K3"/>
  <sheetViews>
    <sheetView workbookViewId="0">
      <selection activeCell="C12" sqref="C12"/>
    </sheetView>
  </sheetViews>
  <sheetFormatPr defaultRowHeight="14.4" x14ac:dyDescent="0.3"/>
  <cols>
    <col min="2" max="2" customWidth="true" width="19.6640625" collapsed="true"/>
    <col min="3" max="3" customWidth="true" width="26.21875" collapsed="true"/>
    <col min="4" max="4" bestFit="true" customWidth="true" width="9.88671875" collapsed="true"/>
    <col min="6" max="6" bestFit="true" customWidth="true" width="14.6640625" collapsed="true"/>
    <col min="7" max="7" bestFit="true" customWidth="true" width="13.44140625" collapsed="true"/>
    <col min="8" max="8" bestFit="true" customWidth="true" width="7.88671875" collapsed="true"/>
    <col min="9" max="9" bestFit="true" customWidth="true" width="10.0" collapsed="true"/>
    <col min="10" max="10" customWidth="true" width="11.6640625" collapsed="true"/>
  </cols>
  <sheetData>
    <row ht="15" r="1" spans="1:10" thickBot="1" x14ac:dyDescent="0.35">
      <c r="A1" s="57" t="s">
        <v>0</v>
      </c>
      <c r="B1" s="58" t="s">
        <v>453</v>
      </c>
      <c r="C1" s="58" t="s">
        <v>112</v>
      </c>
      <c r="D1" s="58" t="s">
        <v>454</v>
      </c>
      <c r="E1" s="58" t="s">
        <v>248</v>
      </c>
      <c r="F1" s="58" t="s">
        <v>114</v>
      </c>
      <c r="G1" s="58" t="s">
        <v>40</v>
      </c>
      <c r="H1" s="58" t="s">
        <v>455</v>
      </c>
      <c r="I1" s="58" t="s">
        <v>313</v>
      </c>
      <c r="J1" s="59" t="s">
        <v>456</v>
      </c>
    </row>
    <row ht="15" r="2" spans="1:10" thickBot="1" x14ac:dyDescent="0.35">
      <c r="A2" s="60">
        <v>1</v>
      </c>
      <c r="B2" s="61" t="str">
        <f>'TC20-Autogen SOPO'!B2</f>
        <v>pCB202-2311001</v>
      </c>
      <c r="C2" t="str">
        <f>'TC3-BU2 to BU1 Contract'!C2</f>
        <v>SGTTAP-PKTTAP-HB2-4</v>
      </c>
      <c r="D2" s="61" t="s">
        <v>457</v>
      </c>
      <c r="E2" s="61" t="s">
        <v>257</v>
      </c>
      <c r="F2" s="61" t="s">
        <v>126</v>
      </c>
      <c r="G2" s="61" t="s">
        <v>70</v>
      </c>
      <c r="H2" s="61" t="s">
        <v>90</v>
      </c>
      <c r="I2" s="61" t="s">
        <v>68</v>
      </c>
      <c r="J2" s="62" t="str">
        <f ca="1">TEXT(DATE(YEAR(TODAY()), MONTH(TODAY()), DAY(TODAY())), "MMM d, yyyy")</f>
        <v>Nov 14, 2023</v>
      </c>
    </row>
    <row ht="15" r="3" spans="1:10" thickBot="1" x14ac:dyDescent="0.35">
      <c r="A3" s="56">
        <v>2</v>
      </c>
      <c r="B3" s="61" t="str">
        <f>'TC20-Autogen SOPO'!B3</f>
        <v>pCB302-2311001</v>
      </c>
      <c r="C3" t="str">
        <f>'TC6-BU3 to BU1 Contract'!C2</f>
        <v>MYPNA-PKTTAP-HB3-4</v>
      </c>
      <c r="D3" s="61" t="s">
        <v>457</v>
      </c>
      <c r="E3" s="61" t="s">
        <v>257</v>
      </c>
      <c r="F3" s="61" t="s">
        <v>126</v>
      </c>
      <c r="G3" s="61" t="s">
        <v>70</v>
      </c>
      <c r="H3" s="63" t="s">
        <v>91</v>
      </c>
      <c r="I3" s="61" t="s">
        <v>68</v>
      </c>
      <c r="J3" s="62" t="str">
        <f ca="1">TEXT(DATE(YEAR(TODAY()), MONTH(TODAY()), DAY(TODAY())), "MMM d, yyyy")</f>
        <v>Nov 14, 2023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E5DD-BBD8-495C-8F82-DB1C8E07BDF9}">
  <sheetPr codeName="Sheet35"/>
  <dimension ref="A1:D2"/>
  <sheetViews>
    <sheetView workbookViewId="0">
      <selection activeCell="B3" sqref="B3"/>
    </sheetView>
  </sheetViews>
  <sheetFormatPr defaultRowHeight="14.4" x14ac:dyDescent="0.3"/>
  <cols>
    <col min="2" max="2" customWidth="true" width="15.44140625" collapsed="true"/>
    <col min="3" max="3" customWidth="true" width="25.77734375" collapsed="true"/>
  </cols>
  <sheetData>
    <row ht="15" r="1" spans="1:3" thickBot="1" x14ac:dyDescent="0.35">
      <c r="A1" s="57" t="s">
        <v>0</v>
      </c>
      <c r="B1" s="64" t="s">
        <v>453</v>
      </c>
      <c r="C1" s="59" t="s">
        <v>112</v>
      </c>
    </row>
    <row ht="15" r="2" spans="1:3" thickBot="1" x14ac:dyDescent="0.35">
      <c r="A2" s="60">
        <v>1</v>
      </c>
      <c r="B2" s="65" t="str">
        <f>'TC20-Autogen SOPO'!D2</f>
        <v>pCS202-2311001</v>
      </c>
      <c r="C2" s="66" t="str">
        <f>'TC4-Sup2 to BU2 Contract'!C2</f>
        <v>CNTWSUP-SGTTAP-HS2-4</v>
      </c>
    </row>
  </sheetData>
  <pageMargins bottom="0.75" footer="0.3" header="0.3" left="0.7" right="0.7" top="0.75"/>
  <pageSetup horizontalDpi="4294967293" orientation="portrait" paperSize="9" r:id="rId1" verticalDpi="0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F534-52BE-4827-871F-8D86113E4AF5}">
  <sheetPr codeName="Sheet36"/>
  <dimension ref="A1:D2"/>
  <sheetViews>
    <sheetView workbookViewId="0">
      <selection activeCell="B3" sqref="B3"/>
    </sheetView>
  </sheetViews>
  <sheetFormatPr defaultRowHeight="14.4" x14ac:dyDescent="0.3"/>
  <cols>
    <col min="1" max="1" bestFit="true" customWidth="true" width="3.44140625" collapsed="true"/>
    <col min="2" max="2" bestFit="true" customWidth="true" width="13.33203125" collapsed="true"/>
    <col min="3" max="3" customWidth="true" width="29.77734375" collapsed="true"/>
  </cols>
  <sheetData>
    <row ht="15" r="1" spans="1:3" thickBot="1" x14ac:dyDescent="0.35">
      <c r="A1" s="57" t="s">
        <v>0</v>
      </c>
      <c r="B1" s="58" t="s">
        <v>453</v>
      </c>
      <c r="C1" s="59" t="s">
        <v>112</v>
      </c>
    </row>
    <row ht="15" r="2" spans="1:3" thickBot="1" x14ac:dyDescent="0.35">
      <c r="A2" s="60">
        <v>1</v>
      </c>
      <c r="B2" s="61" t="str">
        <f>'TC20-Autogen SOPO'!F2</f>
        <v>pCS102-2311001</v>
      </c>
      <c r="C2" s="66" t="str">
        <f>'TC7-Sup1 to BU3 Contract'!C2</f>
        <v>MYELASUP-MYPNA-HS1-4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CC2F-9718-4678-8F4B-F5D21A92B7B0}">
  <sheetPr codeName="Sheet37"/>
  <dimension ref="A1:E2"/>
  <sheetViews>
    <sheetView workbookViewId="0">
      <selection activeCell="B3" sqref="B3"/>
    </sheetView>
  </sheetViews>
  <sheetFormatPr defaultRowHeight="14.4" x14ac:dyDescent="0.3"/>
  <cols>
    <col min="1" max="1" bestFit="true" customWidth="true" width="3.44140625" collapsed="true"/>
    <col min="2" max="2" customWidth="true" width="15.6640625" collapsed="true"/>
    <col min="3" max="3" bestFit="true" customWidth="true" width="21.88671875" collapsed="true"/>
    <col min="4" max="4" bestFit="true" customWidth="true" width="22.0" collapsed="true"/>
  </cols>
  <sheetData>
    <row ht="15" r="1" spans="1:4" thickBot="1" x14ac:dyDescent="0.35">
      <c r="A1" s="57" t="s">
        <v>0</v>
      </c>
      <c r="B1" s="58" t="s">
        <v>453</v>
      </c>
      <c r="C1" s="58" t="s">
        <v>112</v>
      </c>
      <c r="D1" s="59" t="s">
        <v>124</v>
      </c>
    </row>
    <row ht="15" r="2" spans="1:4" thickBot="1" x14ac:dyDescent="0.35">
      <c r="A2" s="60">
        <v>1</v>
      </c>
      <c r="B2" s="67" t="str">
        <f>'TC20-Autogen SOPO'!G2</f>
        <v>sCS102-2311001</v>
      </c>
      <c r="C2" t="str">
        <f>'TC7-Sup1 to BU3 Contract'!C2</f>
        <v>MYELASUP-MYPNA-HS1-4</v>
      </c>
      <c r="D2" t="s">
        <v>518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B62D-41F3-4217-8058-F639C1688EE7}">
  <sheetPr codeName="Sheet38"/>
  <dimension ref="A1:E2"/>
  <sheetViews>
    <sheetView workbookViewId="0">
      <selection activeCell="B3" sqref="B3"/>
    </sheetView>
  </sheetViews>
  <sheetFormatPr defaultRowHeight="14.4" x14ac:dyDescent="0.3"/>
  <cols>
    <col min="2" max="2" customWidth="true" width="18.77734375" collapsed="true"/>
    <col min="3" max="3" bestFit="true" customWidth="true" width="21.88671875" collapsed="true"/>
    <col min="4" max="4" bestFit="true" customWidth="true" width="22.0" collapsed="true"/>
  </cols>
  <sheetData>
    <row ht="15" r="1" spans="1:4" thickBot="1" x14ac:dyDescent="0.35">
      <c r="A1" s="57" t="s">
        <v>0</v>
      </c>
      <c r="B1" s="58" t="s">
        <v>453</v>
      </c>
      <c r="C1" s="58" t="s">
        <v>112</v>
      </c>
      <c r="D1" s="59" t="s">
        <v>124</v>
      </c>
    </row>
    <row customHeight="1" ht="17.399999999999999" r="2" spans="1:4" thickBot="1" x14ac:dyDescent="0.35">
      <c r="A2" s="60">
        <v>1</v>
      </c>
      <c r="B2" s="67" t="str">
        <f>'TC20-Autogen SOPO'!H2</f>
        <v>sCS202-2311001</v>
      </c>
      <c r="C2" t="str">
        <f>'TC4-Sup2 to BU2 Contract'!C2</f>
        <v>CNTWSUP-SGTTAP-HS2-4</v>
      </c>
      <c r="D2" t="s">
        <v>518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sheetPr codeName="Sheet39"/>
  <dimension ref="A1:B2"/>
  <sheetViews>
    <sheetView workbookViewId="0">
      <selection activeCell="D22" sqref="D22"/>
    </sheetView>
  </sheetViews>
  <sheetFormatPr defaultRowHeight="13.8" x14ac:dyDescent="0.3"/>
  <cols>
    <col min="1" max="1" customWidth="true" style="2" width="21.109375" collapsed="true"/>
    <col min="2" max="16384" style="2" width="8.88671875" collapsed="true"/>
  </cols>
  <sheetData>
    <row r="1" spans="1:1" x14ac:dyDescent="0.3">
      <c r="A1" s="2" t="s">
        <v>31</v>
      </c>
    </row>
    <row ht="14.4" r="2" spans="1:1" x14ac:dyDescent="0.3">
      <c r="A2" t="s">
        <v>530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sheetPr codeName="Sheet4"/>
  <dimension ref="A1:C2"/>
  <sheetViews>
    <sheetView workbookViewId="0" zoomScale="90" zoomScaleNormal="90">
      <selection activeCell="I31" sqref="I31"/>
    </sheetView>
  </sheetViews>
  <sheetFormatPr defaultColWidth="8.88671875" defaultRowHeight="13.8" x14ac:dyDescent="0.3"/>
  <cols>
    <col min="1" max="1" customWidth="true" style="2" width="5.77734375" collapsed="true"/>
    <col min="2" max="2" customWidth="true" style="2" width="25.77734375" collapsed="true"/>
    <col min="3" max="16384" style="2" width="8.88671875" collapsed="true"/>
  </cols>
  <sheetData>
    <row ht="14.4" r="1" spans="1:2" thickBot="1" x14ac:dyDescent="0.35">
      <c r="A1" s="221" t="s">
        <v>0</v>
      </c>
      <c r="B1" s="222" t="s">
        <v>31</v>
      </c>
    </row>
    <row ht="15" r="2" spans="1:2" thickBot="1" x14ac:dyDescent="0.35">
      <c r="A2" s="220">
        <v>1</v>
      </c>
      <c r="B2" t="s">
        <v>638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sheetPr codeName="Sheet40"/>
  <dimension ref="A1:R4"/>
  <sheetViews>
    <sheetView workbookViewId="0">
      <selection activeCell="N32" sqref="N32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7" customWidth="true" width="15.77734375" collapsed="true"/>
  </cols>
  <sheetData>
    <row r="1" spans="1:17" x14ac:dyDescent="0.3">
      <c r="A1" t="s">
        <v>235</v>
      </c>
      <c r="B1" t="s">
        <v>2</v>
      </c>
      <c r="C1" t="s">
        <v>225</v>
      </c>
      <c r="D1" t="s">
        <v>5</v>
      </c>
      <c r="E1" t="s">
        <v>226</v>
      </c>
      <c r="F1" t="s">
        <v>227</v>
      </c>
      <c r="G1" t="s">
        <v>228</v>
      </c>
      <c r="H1" t="s">
        <v>7</v>
      </c>
      <c r="I1" t="s">
        <v>12</v>
      </c>
      <c r="J1" t="s">
        <v>11</v>
      </c>
      <c r="K1" t="s">
        <v>229</v>
      </c>
      <c r="L1" t="s">
        <v>230</v>
      </c>
      <c r="M1" t="s">
        <v>231</v>
      </c>
      <c r="N1" t="s">
        <v>224</v>
      </c>
      <c r="O1" t="s">
        <v>232</v>
      </c>
      <c r="P1" t="s">
        <v>233</v>
      </c>
      <c r="Q1" t="s">
        <v>236</v>
      </c>
    </row>
    <row r="2" spans="1:17" x14ac:dyDescent="0.3">
      <c r="A2">
        <v>1</v>
      </c>
      <c r="C2" t="str">
        <f>'TC2-Contract Parts Info'!A4</f>
        <v>PK-TTAP-s1-0H3</v>
      </c>
      <c r="E2" t="s">
        <v>79</v>
      </c>
      <c r="H2" t="s">
        <v>21</v>
      </c>
      <c r="I2">
        <v>5</v>
      </c>
      <c r="J2" s="31">
        <v>10</v>
      </c>
      <c r="K2" s="31" t="n">
        <f>'TC17-Customer Change Order'!B4</f>
        <v>620.0</v>
      </c>
      <c r="L2" s="31" t="n">
        <f>'TC17-Customer Change Order'!B4</f>
        <v>620.0</v>
      </c>
      <c r="M2" s="31"/>
      <c r="N2" t="s">
        <v>234</v>
      </c>
      <c r="P2" s="31" t="n">
        <f>'TC17-Customer Change Order'!C4</f>
        <v>620.0</v>
      </c>
    </row>
    <row r="3" spans="1:17" x14ac:dyDescent="0.3">
      <c r="A3">
        <v>2</v>
      </c>
      <c r="C3" t="str">
        <f>'TC2-Contract Parts Info'!A5</f>
        <v>PK-TTAP-s1-0H4</v>
      </c>
      <c r="E3" t="s">
        <v>79</v>
      </c>
      <c r="H3" t="s">
        <v>21</v>
      </c>
      <c r="I3">
        <v>5</v>
      </c>
      <c r="J3" s="31">
        <v>10</v>
      </c>
      <c r="K3" s="31" t="n">
        <f>'TC17-Customer Change Order'!B5</f>
        <v>620.0</v>
      </c>
      <c r="L3" s="31" t="n">
        <f>'TC17-Customer Change Order'!B5</f>
        <v>620.0</v>
      </c>
      <c r="M3" s="31"/>
      <c r="N3" t="s">
        <v>234</v>
      </c>
      <c r="P3" s="31" t="n">
        <f>'TC17-Customer Change Order'!C5</f>
        <v>620.0</v>
      </c>
    </row>
    <row r="4" spans="1:17" x14ac:dyDescent="0.3">
      <c r="A4">
        <v>3</v>
      </c>
      <c r="C4" t="str">
        <f>'TC2-Contract Parts Info'!A7</f>
        <v>PK-TTAP-s1-0H6</v>
      </c>
      <c r="E4" t="s">
        <v>79</v>
      </c>
      <c r="H4" t="s">
        <v>21</v>
      </c>
      <c r="I4">
        <v>5</v>
      </c>
      <c r="J4" s="31">
        <v>10</v>
      </c>
      <c r="K4" s="31" t="n">
        <f>'TC17-Customer Change Order'!B7</f>
        <v>820.0</v>
      </c>
      <c r="L4" s="31" t="n">
        <f>'TC17-Customer Change Order'!B7</f>
        <v>820.0</v>
      </c>
      <c r="M4" s="31"/>
      <c r="N4" t="s">
        <v>234</v>
      </c>
      <c r="P4" s="31" t="n">
        <f>'TC17-Customer Change Order'!C7</f>
        <v>620.0</v>
      </c>
      <c r="Q4" t="n">
        <f>'TC17-Customer Change Order'!D7</f>
        <v>200.0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sheetPr codeName="Sheet41"/>
  <dimension ref="A1:Q4"/>
  <sheetViews>
    <sheetView topLeftCell="B1" workbookViewId="0">
      <selection activeCell="K4" sqref="K4:L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235</v>
      </c>
      <c r="B1" t="s">
        <v>2</v>
      </c>
      <c r="C1" t="s">
        <v>225</v>
      </c>
      <c r="D1" t="s">
        <v>5</v>
      </c>
      <c r="E1" t="s">
        <v>226</v>
      </c>
      <c r="F1" t="s">
        <v>227</v>
      </c>
      <c r="G1" t="s">
        <v>228</v>
      </c>
      <c r="H1" t="s">
        <v>7</v>
      </c>
      <c r="I1" t="s">
        <v>12</v>
      </c>
      <c r="J1" t="s">
        <v>11</v>
      </c>
      <c r="K1" t="s">
        <v>229</v>
      </c>
      <c r="L1" t="s">
        <v>230</v>
      </c>
      <c r="M1" t="s">
        <v>231</v>
      </c>
      <c r="N1" t="s">
        <v>224</v>
      </c>
      <c r="O1" t="s">
        <v>232</v>
      </c>
      <c r="P1" t="s">
        <v>233</v>
      </c>
    </row>
    <row r="2" spans="1:16" x14ac:dyDescent="0.3">
      <c r="A2">
        <v>1</v>
      </c>
      <c r="C2" t="str">
        <f>'TC2-Contract Parts Info'!A2</f>
        <v>PK-TTAP-s1-0H1</v>
      </c>
      <c r="E2" t="s">
        <v>93</v>
      </c>
      <c r="H2" t="s">
        <v>29</v>
      </c>
      <c r="I2">
        <v>10</v>
      </c>
      <c r="J2" s="31">
        <v>10</v>
      </c>
      <c r="K2" s="31" t="n">
        <f>'TC17-Customer Change Order'!C2</f>
        <v>1620.0</v>
      </c>
      <c r="L2" s="31" t="n">
        <f>'TC17-Customer Change Order'!C2</f>
        <v>1620.0</v>
      </c>
      <c r="M2" s="31"/>
      <c r="N2" t="s">
        <v>234</v>
      </c>
      <c r="P2" s="31" t="n">
        <f>'TC17-Customer Change Order'!C2</f>
        <v>1620.0</v>
      </c>
    </row>
    <row r="3" spans="1:16" x14ac:dyDescent="0.3">
      <c r="A3">
        <v>2</v>
      </c>
      <c r="C3" t="str">
        <f>'TC2-Contract Parts Info'!A3</f>
        <v>PK-TTAP-s1-0H2</v>
      </c>
      <c r="E3" t="s">
        <v>93</v>
      </c>
      <c r="H3" t="s">
        <v>29</v>
      </c>
      <c r="I3">
        <v>10</v>
      </c>
      <c r="J3" s="31">
        <v>10</v>
      </c>
      <c r="K3" s="31" t="n">
        <f>'TC17-Customer Change Order'!C3</f>
        <v>1620.0</v>
      </c>
      <c r="L3" s="31" t="n">
        <f>'TC17-Customer Change Order'!C3</f>
        <v>1620.0</v>
      </c>
      <c r="M3" s="31"/>
      <c r="N3" t="s">
        <v>234</v>
      </c>
      <c r="P3" s="31" t="n">
        <f>'TC17-Customer Change Order'!C3</f>
        <v>1620.0</v>
      </c>
    </row>
    <row r="4" spans="1:16" x14ac:dyDescent="0.3">
      <c r="A4">
        <v>3</v>
      </c>
      <c r="C4" t="str">
        <f>'TC2-Contract Parts Info'!A6</f>
        <v>PK-TTAP-s1-0H5</v>
      </c>
      <c r="E4" t="s">
        <v>93</v>
      </c>
      <c r="H4" t="s">
        <v>21</v>
      </c>
      <c r="I4">
        <v>5</v>
      </c>
      <c r="J4" s="31">
        <v>10</v>
      </c>
      <c r="K4" s="31">
        <v>620</v>
      </c>
      <c r="L4" s="31">
        <v>620</v>
      </c>
      <c r="M4" s="31"/>
      <c r="N4" t="s">
        <v>234</v>
      </c>
      <c r="P4" s="31">
        <v>620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sheetPr codeName="Sheet42"/>
  <dimension ref="A1:Q4"/>
  <sheetViews>
    <sheetView topLeftCell="B1" workbookViewId="0">
      <selection activeCell="P4" sqref="P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235</v>
      </c>
      <c r="B1" t="s">
        <v>2</v>
      </c>
      <c r="C1" t="s">
        <v>225</v>
      </c>
      <c r="D1" t="s">
        <v>5</v>
      </c>
      <c r="E1" t="s">
        <v>226</v>
      </c>
      <c r="F1" t="s">
        <v>227</v>
      </c>
      <c r="G1" t="s">
        <v>228</v>
      </c>
      <c r="H1" t="s">
        <v>7</v>
      </c>
      <c r="I1" t="s">
        <v>12</v>
      </c>
      <c r="J1" t="s">
        <v>11</v>
      </c>
      <c r="K1" t="s">
        <v>229</v>
      </c>
      <c r="L1" t="s">
        <v>230</v>
      </c>
      <c r="M1" t="s">
        <v>231</v>
      </c>
      <c r="N1" t="s">
        <v>224</v>
      </c>
      <c r="O1" t="s">
        <v>232</v>
      </c>
      <c r="P1" t="s">
        <v>233</v>
      </c>
    </row>
    <row r="2" spans="1:16" x14ac:dyDescent="0.3">
      <c r="A2">
        <v>1</v>
      </c>
      <c r="C2" t="str">
        <f>'TC3-Contract Parts Info'!A2</f>
        <v>SG-TTAP-s1-0H1</v>
      </c>
      <c r="E2" t="s">
        <v>93</v>
      </c>
      <c r="H2" t="s">
        <v>29</v>
      </c>
      <c r="I2">
        <v>10</v>
      </c>
      <c r="J2" s="31">
        <v>10</v>
      </c>
      <c r="K2" s="31" t="n">
        <f>'TC17-Customer Change Order'!C2</f>
        <v>1620.0</v>
      </c>
      <c r="L2" s="31" t="n">
        <f>'TC17-Customer Change Order'!C2</f>
        <v>1620.0</v>
      </c>
      <c r="M2" s="31"/>
      <c r="N2" t="s">
        <v>234</v>
      </c>
      <c r="P2" s="31" t="n">
        <f>'TC17-Customer Change Order'!C2</f>
        <v>1620.0</v>
      </c>
    </row>
    <row r="3" spans="1:16" x14ac:dyDescent="0.3">
      <c r="A3">
        <v>2</v>
      </c>
      <c r="C3" t="str">
        <f>'TC3-Contract Parts Info'!A3</f>
        <v>SG-TTAP-s1-0H2</v>
      </c>
      <c r="E3" t="s">
        <v>93</v>
      </c>
      <c r="H3" t="s">
        <v>29</v>
      </c>
      <c r="I3">
        <v>10</v>
      </c>
      <c r="J3" s="31">
        <v>10</v>
      </c>
      <c r="K3" s="31" t="n">
        <f>'TC17-Customer Change Order'!C3</f>
        <v>1620.0</v>
      </c>
      <c r="L3" s="31" t="n">
        <f>'TC17-Customer Change Order'!C3</f>
        <v>1620.0</v>
      </c>
      <c r="M3" s="31"/>
      <c r="N3" t="s">
        <v>234</v>
      </c>
      <c r="P3" s="31" t="n">
        <f>'TC17-Customer Change Order'!C3</f>
        <v>1620.0</v>
      </c>
    </row>
    <row r="4" spans="1:16" x14ac:dyDescent="0.3">
      <c r="A4">
        <v>3</v>
      </c>
      <c r="C4" t="str">
        <f>'TC3-Contract Parts Info'!A4</f>
        <v>SG-TTAP-s1-0H5</v>
      </c>
      <c r="E4" t="s">
        <v>93</v>
      </c>
      <c r="H4" t="s">
        <v>21</v>
      </c>
      <c r="I4">
        <v>5</v>
      </c>
      <c r="J4" s="31">
        <v>10</v>
      </c>
      <c r="K4" s="31">
        <v>620</v>
      </c>
      <c r="L4" s="31">
        <v>620</v>
      </c>
      <c r="M4" s="31"/>
      <c r="N4" t="s">
        <v>234</v>
      </c>
      <c r="P4" s="31">
        <v>620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sheetPr codeName="Sheet43"/>
  <dimension ref="A1:R4"/>
  <sheetViews>
    <sheetView topLeftCell="B1" workbookViewId="0">
      <selection activeCell="Q4" sqref="Q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7" customWidth="true" width="15.77734375" collapsed="true"/>
  </cols>
  <sheetData>
    <row r="1" spans="1:17" x14ac:dyDescent="0.3">
      <c r="A1" t="s">
        <v>235</v>
      </c>
      <c r="B1" t="s">
        <v>2</v>
      </c>
      <c r="C1" t="s">
        <v>225</v>
      </c>
      <c r="D1" t="s">
        <v>5</v>
      </c>
      <c r="E1" t="s">
        <v>226</v>
      </c>
      <c r="F1" t="s">
        <v>227</v>
      </c>
      <c r="G1" t="s">
        <v>228</v>
      </c>
      <c r="H1" t="s">
        <v>7</v>
      </c>
      <c r="I1" t="s">
        <v>12</v>
      </c>
      <c r="J1" t="s">
        <v>11</v>
      </c>
      <c r="K1" t="s">
        <v>229</v>
      </c>
      <c r="L1" t="s">
        <v>230</v>
      </c>
      <c r="M1" t="s">
        <v>231</v>
      </c>
      <c r="N1" t="s">
        <v>224</v>
      </c>
      <c r="O1" t="s">
        <v>232</v>
      </c>
      <c r="P1" t="s">
        <v>233</v>
      </c>
      <c r="Q1" t="s">
        <v>236</v>
      </c>
    </row>
    <row r="2" spans="1:17" x14ac:dyDescent="0.3">
      <c r="A2">
        <v>1</v>
      </c>
      <c r="C2" t="str">
        <f>'TC6-Contract Parts Info'!A2</f>
        <v>MY-PNA-BU-s1-0H3</v>
      </c>
      <c r="E2" t="s">
        <v>79</v>
      </c>
      <c r="H2" t="s">
        <v>21</v>
      </c>
      <c r="I2">
        <v>5</v>
      </c>
      <c r="J2" s="31">
        <v>10</v>
      </c>
      <c r="K2" s="31" t="n">
        <f>'TC17-Customer Change Order'!B4</f>
        <v>620.0</v>
      </c>
      <c r="L2" s="31" t="n">
        <f>'TC17-Customer Change Order'!B4</f>
        <v>620.0</v>
      </c>
      <c r="M2" s="31"/>
      <c r="N2" t="s">
        <v>234</v>
      </c>
      <c r="P2" s="31" t="n">
        <f>'TC17-Customer Change Order'!C4</f>
        <v>620.0</v>
      </c>
    </row>
    <row r="3" spans="1:17" x14ac:dyDescent="0.3">
      <c r="A3">
        <v>2</v>
      </c>
      <c r="C3" t="str">
        <f>'TC6-Contract Parts Info'!A3</f>
        <v>MY-PNA-BU-s1-0H4</v>
      </c>
      <c r="E3" t="s">
        <v>79</v>
      </c>
      <c r="H3" t="s">
        <v>21</v>
      </c>
      <c r="I3">
        <v>5</v>
      </c>
      <c r="J3" s="31">
        <v>10</v>
      </c>
      <c r="K3" s="31" t="n">
        <f>'TC17-Customer Change Order'!B5</f>
        <v>620.0</v>
      </c>
      <c r="L3" s="31" t="n">
        <f>'TC17-Customer Change Order'!B5</f>
        <v>620.0</v>
      </c>
      <c r="M3" s="31"/>
      <c r="N3" t="s">
        <v>234</v>
      </c>
      <c r="P3" s="31" t="n">
        <f>'TC17-Customer Change Order'!C5</f>
        <v>620.0</v>
      </c>
    </row>
    <row r="4" spans="1:17" x14ac:dyDescent="0.3">
      <c r="A4">
        <v>3</v>
      </c>
      <c r="C4" t="str">
        <f>'TC6-Contract Parts Info'!A4</f>
        <v>MY-PNA-BU-s1-0H6</v>
      </c>
      <c r="E4" t="s">
        <v>79</v>
      </c>
      <c r="H4" t="s">
        <v>21</v>
      </c>
      <c r="I4">
        <v>5</v>
      </c>
      <c r="J4" s="31">
        <v>10</v>
      </c>
      <c r="K4" s="31" t="n">
        <f>'TC17-Customer Change Order'!B7</f>
        <v>820.0</v>
      </c>
      <c r="L4" s="31" t="n">
        <f>'TC17-Customer Change Order'!B7</f>
        <v>820.0</v>
      </c>
      <c r="M4" s="31"/>
      <c r="N4" t="s">
        <v>234</v>
      </c>
      <c r="P4" s="31" t="n">
        <f>'TC17-Customer Change Order'!C7</f>
        <v>620.0</v>
      </c>
      <c r="Q4" t="n">
        <f>'TC17-Customer Change Order'!D7</f>
        <v>200.0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sheetPr codeName="Sheet44"/>
  <dimension ref="A1:Q4"/>
  <sheetViews>
    <sheetView workbookViewId="0">
      <selection activeCell="N6" sqref="N6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6" customWidth="true" width="15.77734375" collapsed="true"/>
  </cols>
  <sheetData>
    <row r="1" spans="1:16" x14ac:dyDescent="0.3">
      <c r="A1" t="s">
        <v>235</v>
      </c>
      <c r="B1" t="s">
        <v>2</v>
      </c>
      <c r="C1" t="s">
        <v>237</v>
      </c>
      <c r="D1" t="s">
        <v>5</v>
      </c>
      <c r="E1" t="s">
        <v>227</v>
      </c>
      <c r="F1" t="s">
        <v>228</v>
      </c>
      <c r="G1" t="s">
        <v>7</v>
      </c>
      <c r="H1" t="s">
        <v>12</v>
      </c>
      <c r="I1" t="s">
        <v>11</v>
      </c>
      <c r="J1" t="s">
        <v>229</v>
      </c>
      <c r="K1" t="s">
        <v>230</v>
      </c>
      <c r="L1" t="s">
        <v>231</v>
      </c>
      <c r="M1" t="s">
        <v>224</v>
      </c>
      <c r="N1" t="s">
        <v>232</v>
      </c>
      <c r="O1" t="s">
        <v>233</v>
      </c>
      <c r="P1" t="s">
        <v>236</v>
      </c>
    </row>
    <row r="2" spans="1:16" x14ac:dyDescent="0.3">
      <c r="A2">
        <v>1</v>
      </c>
      <c r="B2" t="str">
        <f>'TC2-Contract Parts Info'!B4</f>
        <v>s10H3</v>
      </c>
      <c r="C2" t="str">
        <f>'TC7-Contract Parts Info'!A2</f>
        <v>MY-ELA-SUP-s1-0H3</v>
      </c>
      <c r="G2" t="s">
        <v>21</v>
      </c>
      <c r="H2">
        <v>5</v>
      </c>
      <c r="I2" s="31">
        <v>10</v>
      </c>
      <c r="J2" s="31" t="n">
        <f>'TC17-Customer Change Order'!B4</f>
        <v>620.0</v>
      </c>
      <c r="K2" s="31" t="n">
        <f>'TC17-Customer Change Order'!B4</f>
        <v>620.0</v>
      </c>
      <c r="L2" s="31"/>
      <c r="M2" t="s">
        <v>234</v>
      </c>
      <c r="O2" s="31" t="n">
        <f>'TC17-Customer Change Order'!C4</f>
        <v>620.0</v>
      </c>
    </row>
    <row r="3" spans="1:16" x14ac:dyDescent="0.3">
      <c r="A3">
        <v>2</v>
      </c>
      <c r="B3" t="str">
        <f>'TC2-Contract Parts Info'!B5</f>
        <v>s10H4</v>
      </c>
      <c r="C3" t="str">
        <f>'TC7-Contract Parts Info'!A3</f>
        <v>MY-ELA-SUP-s1-0H4</v>
      </c>
      <c r="G3" t="s">
        <v>21</v>
      </c>
      <c r="H3">
        <v>5</v>
      </c>
      <c r="I3" s="31">
        <v>10</v>
      </c>
      <c r="J3" s="31" t="n">
        <f>'TC17-Customer Change Order'!B5</f>
        <v>620.0</v>
      </c>
      <c r="K3" s="31" t="n">
        <f>'TC17-Customer Change Order'!B5</f>
        <v>620.0</v>
      </c>
      <c r="L3" s="31"/>
      <c r="M3" t="s">
        <v>234</v>
      </c>
      <c r="O3" s="31" t="n">
        <f>'TC17-Customer Change Order'!C5</f>
        <v>620.0</v>
      </c>
    </row>
    <row r="4" spans="1:16" x14ac:dyDescent="0.3">
      <c r="A4">
        <v>3</v>
      </c>
      <c r="B4" t="str">
        <f>'TC2-Contract Parts Info'!B7</f>
        <v>s10H6</v>
      </c>
      <c r="C4" t="str">
        <f>'TC7-Contract Parts Info'!A4</f>
        <v>MY-ELA-SUP-s1-0H6</v>
      </c>
      <c r="G4" t="s">
        <v>21</v>
      </c>
      <c r="H4">
        <v>5</v>
      </c>
      <c r="I4" s="31">
        <v>10</v>
      </c>
      <c r="J4" s="31" t="n">
        <f>'TC17-Customer Change Order'!B7</f>
        <v>820.0</v>
      </c>
      <c r="K4" s="31" t="n">
        <f>'TC17-Customer Change Order'!B7</f>
        <v>820.0</v>
      </c>
      <c r="L4" s="31"/>
      <c r="M4" t="s">
        <v>234</v>
      </c>
      <c r="O4" s="31" t="n">
        <f>'TC17-Customer Change Order'!C7</f>
        <v>620.0</v>
      </c>
      <c r="P4" t="n">
        <f>'TC17-Customer Change Order'!D7</f>
        <v>200.0</v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sheetPr codeName="Sheet45"/>
  <dimension ref="A1:P4"/>
  <sheetViews>
    <sheetView workbookViewId="0">
      <selection activeCell="O4" sqref="O4"/>
    </sheetView>
  </sheetViews>
  <sheetFormatPr defaultRowHeight="14.4" x14ac:dyDescent="0.3"/>
  <cols>
    <col min="1" max="1" customWidth="true" width="4.44140625" collapsed="true"/>
    <col min="2" max="2" customWidth="true" width="15.77734375" collapsed="true"/>
    <col min="3" max="3" customWidth="true" width="20.6640625" collapsed="true"/>
    <col min="4" max="15" customWidth="true" width="15.77734375" collapsed="true"/>
  </cols>
  <sheetData>
    <row r="1" spans="1:15" x14ac:dyDescent="0.3">
      <c r="A1" t="s">
        <v>235</v>
      </c>
      <c r="B1" t="s">
        <v>2</v>
      </c>
      <c r="C1" t="s">
        <v>237</v>
      </c>
      <c r="D1" t="s">
        <v>5</v>
      </c>
      <c r="E1" t="s">
        <v>227</v>
      </c>
      <c r="F1" t="s">
        <v>228</v>
      </c>
      <c r="G1" t="s">
        <v>7</v>
      </c>
      <c r="H1" t="s">
        <v>12</v>
      </c>
      <c r="I1" t="s">
        <v>11</v>
      </c>
      <c r="J1" t="s">
        <v>229</v>
      </c>
      <c r="K1" t="s">
        <v>230</v>
      </c>
      <c r="L1" t="s">
        <v>231</v>
      </c>
      <c r="M1" t="s">
        <v>224</v>
      </c>
      <c r="N1" t="s">
        <v>232</v>
      </c>
      <c r="O1" t="s">
        <v>233</v>
      </c>
    </row>
    <row r="2" spans="1:15" x14ac:dyDescent="0.3">
      <c r="A2">
        <v>1</v>
      </c>
      <c r="B2" t="str">
        <f>'TC2-Contract Parts Info'!B2</f>
        <v>s10H1</v>
      </c>
      <c r="C2" t="str">
        <f>'TC4-Contract Parts Info'!A2</f>
        <v>CNTW-SUP-POC-s1-0H1</v>
      </c>
      <c r="G2" t="s">
        <v>29</v>
      </c>
      <c r="H2" s="31">
        <v>10</v>
      </c>
      <c r="I2" s="31">
        <v>10</v>
      </c>
      <c r="J2" s="31" t="n">
        <f>'TC17-Customer Change Order'!B2</f>
        <v>1620.0</v>
      </c>
      <c r="K2" s="31" t="n">
        <f>'TC17-Customer Change Order'!B2</f>
        <v>1620.0</v>
      </c>
      <c r="L2" s="31"/>
      <c r="M2" t="s">
        <v>234</v>
      </c>
      <c r="O2" s="31" t="n">
        <f>K2</f>
        <v>1620.0</v>
      </c>
    </row>
    <row r="3" spans="1:15" x14ac:dyDescent="0.3">
      <c r="A3">
        <v>2</v>
      </c>
      <c r="B3" t="str">
        <f>'TC2-Contract Parts Info'!B3</f>
        <v>s10H2</v>
      </c>
      <c r="C3" t="str">
        <f>'TC4-Contract Parts Info'!A3</f>
        <v>CNTW-SUP-POC-s1-0H2</v>
      </c>
      <c r="G3" t="s">
        <v>29</v>
      </c>
      <c r="H3" s="31">
        <v>10</v>
      </c>
      <c r="I3" s="31">
        <v>10</v>
      </c>
      <c r="J3" s="31" t="n">
        <f>'TC17-Customer Change Order'!B3</f>
        <v>1620.0</v>
      </c>
      <c r="K3" s="31" t="n">
        <f>'TC17-Customer Change Order'!B3</f>
        <v>1620.0</v>
      </c>
      <c r="L3" s="31"/>
      <c r="M3" t="s">
        <v>234</v>
      </c>
      <c r="O3" s="31" t="n">
        <f ref="O3:O4" si="0" t="shared">K3</f>
        <v>1620.0</v>
      </c>
    </row>
    <row r="4" spans="1:15" x14ac:dyDescent="0.3">
      <c r="A4">
        <v>3</v>
      </c>
      <c r="B4" t="str">
        <f>'TC2-Contract Parts Info'!B6</f>
        <v>s10H5</v>
      </c>
      <c r="C4" t="str">
        <f>'TC4-Contract Parts Info'!A4</f>
        <v>CNTW-SUP-POC-s1-0H5</v>
      </c>
      <c r="G4" t="s">
        <v>21</v>
      </c>
      <c r="H4">
        <v>5</v>
      </c>
      <c r="I4" s="31">
        <v>10</v>
      </c>
      <c r="J4" s="31">
        <v>620</v>
      </c>
      <c r="K4" s="31">
        <v>620</v>
      </c>
      <c r="L4" s="31"/>
      <c r="M4" t="s">
        <v>234</v>
      </c>
      <c r="O4" s="31" t="n">
        <f si="0" t="shared"/>
        <v>620.0</v>
      </c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sheetPr codeName="Sheet46"/>
  <dimension ref="A1:Q4"/>
  <sheetViews>
    <sheetView topLeftCell="C1" workbookViewId="0">
      <selection activeCell="D3" sqref="D3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6" customWidth="true" width="15.77734375" collapsed="true"/>
  </cols>
  <sheetData>
    <row r="1" spans="1:16" x14ac:dyDescent="0.3">
      <c r="A1" t="s">
        <v>2</v>
      </c>
      <c r="B1" t="s">
        <v>1</v>
      </c>
      <c r="C1" t="s">
        <v>5</v>
      </c>
      <c r="D1" t="s">
        <v>260</v>
      </c>
      <c r="E1" t="s">
        <v>261</v>
      </c>
      <c r="F1" t="s">
        <v>262</v>
      </c>
      <c r="G1" t="s">
        <v>12</v>
      </c>
      <c r="H1" t="s">
        <v>11</v>
      </c>
      <c r="I1" t="s">
        <v>246</v>
      </c>
      <c r="J1" t="s">
        <v>247</v>
      </c>
      <c r="K1" t="s">
        <v>120</v>
      </c>
      <c r="L1" t="s">
        <v>248</v>
      </c>
      <c r="M1" t="s">
        <v>263</v>
      </c>
      <c r="N1" t="s">
        <v>265</v>
      </c>
      <c r="O1" t="s">
        <v>264</v>
      </c>
      <c r="P1" t="s">
        <v>256</v>
      </c>
    </row>
    <row r="2" spans="1:16" x14ac:dyDescent="0.3">
      <c r="A2" t="str">
        <f>'TC2-Contract Parts Info'!B2</f>
        <v>s10H1</v>
      </c>
      <c r="B2" t="str">
        <f>'TC2-Contract Parts Info'!A2</f>
        <v>PK-TTAP-s1-0H1</v>
      </c>
      <c r="C2" s="33"/>
      <c r="D2" t="str">
        <f>'TC20-Autogen SOPO'!A2</f>
        <v>sCB102-2311001</v>
      </c>
      <c r="E2" s="34" t="s">
        <v>93</v>
      </c>
      <c r="F2" s="34" t="s">
        <v>72</v>
      </c>
      <c r="G2" s="35" t="n">
        <f>'TC001-Req to Parts Master'!M2</f>
        <v>10.0</v>
      </c>
      <c r="H2" s="31" t="n">
        <f>'TC001-Req to Parts Master'!L2</f>
        <v>10.0</v>
      </c>
      <c r="I2" s="31" t="n">
        <f>'TC17-Customer Change Order'!B2</f>
        <v>1620.0</v>
      </c>
      <c r="J2" s="31">
        <v>10</v>
      </c>
      <c r="K2" s="31" t="s">
        <v>162</v>
      </c>
      <c r="L2" t="s">
        <v>257</v>
      </c>
      <c r="M2">
        <v>0</v>
      </c>
      <c r="N2" s="31" t="n">
        <f>'TC17-Customer Change Order'!C2</f>
        <v>1620.0</v>
      </c>
      <c r="O2" t="s">
        <v>259</v>
      </c>
      <c r="P2" s="31" t="n">
        <f>N2</f>
        <v>1620.0</v>
      </c>
    </row>
    <row r="3" spans="1:16" x14ac:dyDescent="0.3">
      <c r="A3" t="str">
        <f>'TC2-Contract Parts Info'!B3</f>
        <v>s10H2</v>
      </c>
      <c r="B3" t="str">
        <f>'TC2-Contract Parts Info'!A3</f>
        <v>PK-TTAP-s1-0H2</v>
      </c>
      <c r="C3" s="33"/>
      <c r="D3" t="str">
        <f>'TC20-Autogen SOPO'!A2</f>
        <v>sCB102-2311001</v>
      </c>
      <c r="E3" s="34" t="s">
        <v>93</v>
      </c>
      <c r="F3" s="34" t="s">
        <v>72</v>
      </c>
      <c r="G3" s="35" t="n">
        <f>'TC001-Req to Parts Master'!M3</f>
        <v>10.0</v>
      </c>
      <c r="H3" s="31" t="n">
        <f>'TC001-Req to Parts Master'!L3</f>
        <v>10.0</v>
      </c>
      <c r="I3" s="31" t="n">
        <f>'TC17-Customer Change Order'!B3</f>
        <v>1620.0</v>
      </c>
      <c r="J3" s="31">
        <v>10</v>
      </c>
      <c r="K3" s="31" t="s">
        <v>162</v>
      </c>
      <c r="L3" t="s">
        <v>257</v>
      </c>
      <c r="M3">
        <v>0</v>
      </c>
      <c r="N3" s="31" t="n">
        <f>'TC17-Customer Change Order'!C3</f>
        <v>1620.0</v>
      </c>
      <c r="O3" t="s">
        <v>259</v>
      </c>
      <c r="P3" s="31" t="n">
        <f>N3</f>
        <v>1620.0</v>
      </c>
    </row>
    <row r="4" spans="1:16" x14ac:dyDescent="0.3">
      <c r="A4" t="str">
        <f>'TC2-Contract Parts Info'!B6</f>
        <v>s10H5</v>
      </c>
      <c r="B4" t="str">
        <f>'TC2-Contract Parts Info'!A6</f>
        <v>PK-TTAP-s1-0H5</v>
      </c>
      <c r="C4" s="33"/>
      <c r="D4" t="str">
        <f>'TC20-Autogen SOPO'!A2</f>
        <v>sCB102-2311001</v>
      </c>
      <c r="E4" s="34" t="s">
        <v>93</v>
      </c>
      <c r="F4" s="34" t="s">
        <v>72</v>
      </c>
      <c r="G4" s="35" t="n">
        <f>'TC001-Req to Parts Master'!M6</f>
        <v>5.0</v>
      </c>
      <c r="H4" s="31" t="n">
        <f>'TC001-Req to Parts Master'!L6</f>
        <v>10.0</v>
      </c>
      <c r="I4" s="31">
        <v>620</v>
      </c>
      <c r="J4" s="31">
        <v>10</v>
      </c>
      <c r="K4" s="31" t="s">
        <v>162</v>
      </c>
      <c r="L4" t="s">
        <v>257</v>
      </c>
      <c r="M4">
        <v>0</v>
      </c>
      <c r="N4" s="31">
        <v>620</v>
      </c>
      <c r="O4" t="s">
        <v>259</v>
      </c>
      <c r="P4" s="31">
        <v>620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sheetPr codeName="Sheet47"/>
  <dimension ref="A1:R4"/>
  <sheetViews>
    <sheetView topLeftCell="D1" workbookViewId="0">
      <selection activeCell="D5" sqref="D5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7" customWidth="true" width="15.77734375" collapsed="true"/>
  </cols>
  <sheetData>
    <row r="1" spans="1:17" x14ac:dyDescent="0.3">
      <c r="A1" t="s">
        <v>2</v>
      </c>
      <c r="B1" t="s">
        <v>1</v>
      </c>
      <c r="C1" t="s">
        <v>5</v>
      </c>
      <c r="D1" t="s">
        <v>260</v>
      </c>
      <c r="E1" t="s">
        <v>261</v>
      </c>
      <c r="F1" t="s">
        <v>262</v>
      </c>
      <c r="G1" t="s">
        <v>12</v>
      </c>
      <c r="H1" t="s">
        <v>11</v>
      </c>
      <c r="I1" t="s">
        <v>246</v>
      </c>
      <c r="J1" t="s">
        <v>247</v>
      </c>
      <c r="K1" t="s">
        <v>120</v>
      </c>
      <c r="L1" t="s">
        <v>248</v>
      </c>
      <c r="M1" t="s">
        <v>263</v>
      </c>
      <c r="N1" t="s">
        <v>266</v>
      </c>
      <c r="O1" t="s">
        <v>267</v>
      </c>
      <c r="P1" t="s">
        <v>268</v>
      </c>
      <c r="Q1" t="s">
        <v>269</v>
      </c>
    </row>
    <row r="2" spans="1:17" x14ac:dyDescent="0.3">
      <c r="A2" t="str">
        <f>'TC2-Contract Parts Info'!B4</f>
        <v>s10H3</v>
      </c>
      <c r="B2" t="str">
        <f>'TC2-Contract Parts Info'!A4</f>
        <v>PK-TTAP-s1-0H3</v>
      </c>
      <c r="C2" s="33"/>
      <c r="D2" t="str">
        <f>'TC20-Autogen SOPO'!A2</f>
        <v>sCB102-2311001</v>
      </c>
      <c r="E2" s="34" t="s">
        <v>79</v>
      </c>
      <c r="F2" t="s">
        <v>64</v>
      </c>
      <c r="G2" s="35" t="n">
        <f>'TC001-Req to Parts Master'!M4</f>
        <v>5.0</v>
      </c>
      <c r="H2" s="31" t="n">
        <f>'TC001-Req to Parts Master'!L4</f>
        <v>10.0</v>
      </c>
      <c r="I2" s="31" t="n">
        <f>'TC17-Customer Change Order'!B4</f>
        <v>620.0</v>
      </c>
      <c r="J2" s="31">
        <v>100</v>
      </c>
      <c r="K2" s="31" t="str">
        <f>'TC2-Contract Parts Info'!Q4</f>
        <v>USD</v>
      </c>
      <c r="L2" t="s">
        <v>258</v>
      </c>
      <c r="M2">
        <v>0</v>
      </c>
      <c r="N2" s="31" t="n">
        <f>'TC17-Customer Change Order'!C4</f>
        <v>620.0</v>
      </c>
      <c r="O2" t="s">
        <v>259</v>
      </c>
      <c r="P2" t="n">
        <f>'TC17-Customer Change Order'!D4</f>
        <v>0.0</v>
      </c>
      <c r="Q2" t="s">
        <v>259</v>
      </c>
    </row>
    <row r="3" spans="1:17" x14ac:dyDescent="0.3">
      <c r="A3" t="str">
        <f>'TC2-Contract Parts Info'!B5</f>
        <v>s10H4</v>
      </c>
      <c r="B3" t="str">
        <f>'TC2-Contract Parts Info'!A5</f>
        <v>PK-TTAP-s1-0H4</v>
      </c>
      <c r="C3" s="33"/>
      <c r="D3" t="str">
        <f>'TC20-Autogen SOPO'!A2</f>
        <v>sCB102-2311001</v>
      </c>
      <c r="E3" s="34" t="s">
        <v>79</v>
      </c>
      <c r="F3" t="s">
        <v>64</v>
      </c>
      <c r="G3" s="35" t="n">
        <f>'TC001-Req to Parts Master'!M5</f>
        <v>5.0</v>
      </c>
      <c r="H3" s="31" t="n">
        <f>'TC001-Req to Parts Master'!L5</f>
        <v>10.0</v>
      </c>
      <c r="I3" s="31" t="n">
        <f>'TC17-Customer Change Order'!B5</f>
        <v>620.0</v>
      </c>
      <c r="J3" s="31">
        <v>100</v>
      </c>
      <c r="K3" s="31" t="str">
        <f>'TC2-Contract Parts Info'!Q5</f>
        <v>USD</v>
      </c>
      <c r="L3" t="s">
        <v>258</v>
      </c>
      <c r="M3">
        <v>0</v>
      </c>
      <c r="N3" s="31" t="n">
        <f>'TC17-Customer Change Order'!C5</f>
        <v>620.0</v>
      </c>
      <c r="O3" t="s">
        <v>259</v>
      </c>
      <c r="P3" t="n">
        <f>'TC17-Customer Change Order'!D5</f>
        <v>0.0</v>
      </c>
      <c r="Q3" t="s">
        <v>259</v>
      </c>
    </row>
    <row r="4" spans="1:17" x14ac:dyDescent="0.3">
      <c r="A4" t="str">
        <f>'TC2-Contract Parts Info'!B7</f>
        <v>s10H6</v>
      </c>
      <c r="B4" t="str">
        <f>'TC2-Contract Parts Info'!A7</f>
        <v>PK-TTAP-s1-0H6</v>
      </c>
      <c r="C4" s="33"/>
      <c r="D4" t="str">
        <f>'TC20-Autogen SOPO'!A2</f>
        <v>sCB102-2311001</v>
      </c>
      <c r="E4" s="34" t="s">
        <v>79</v>
      </c>
      <c r="F4" t="s">
        <v>64</v>
      </c>
      <c r="G4" s="35" t="n">
        <f>'TC001-Req to Parts Master'!M7</f>
        <v>5.0</v>
      </c>
      <c r="H4" s="31" t="n">
        <f>'TC001-Req to Parts Master'!L7</f>
        <v>10.0</v>
      </c>
      <c r="I4" s="31" t="n">
        <f>'TC17-Customer Change Order'!B7</f>
        <v>820.0</v>
      </c>
      <c r="J4" s="31">
        <v>100</v>
      </c>
      <c r="K4" s="31" t="str">
        <f>'TC2-Contract Parts Info'!Q7</f>
        <v>USD</v>
      </c>
      <c r="L4" t="s">
        <v>258</v>
      </c>
      <c r="M4">
        <v>0</v>
      </c>
      <c r="N4" s="31" t="n">
        <f>'TC17-Customer Change Order'!C7</f>
        <v>620.0</v>
      </c>
      <c r="O4" t="s">
        <v>259</v>
      </c>
      <c r="P4" t="n">
        <f>'TC17-Customer Change Order'!D7</f>
        <v>200.0</v>
      </c>
      <c r="Q4" t="s">
        <v>259</v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sheetPr codeName="Sheet48"/>
  <dimension ref="A1:T7"/>
  <sheetViews>
    <sheetView workbookViewId="0">
      <selection activeCell="D3" sqref="D3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9" customWidth="true" width="15.77734375" collapsed="true"/>
  </cols>
  <sheetData>
    <row r="1" spans="1:19" x14ac:dyDescent="0.3">
      <c r="A1" t="s">
        <v>2</v>
      </c>
      <c r="B1" t="s">
        <v>1</v>
      </c>
      <c r="C1" t="s">
        <v>5</v>
      </c>
      <c r="D1" t="s">
        <v>245</v>
      </c>
      <c r="E1" t="s">
        <v>88</v>
      </c>
      <c r="F1" t="s">
        <v>12</v>
      </c>
      <c r="G1" t="s">
        <v>11</v>
      </c>
      <c r="H1" t="s">
        <v>246</v>
      </c>
      <c r="I1" t="s">
        <v>247</v>
      </c>
      <c r="J1" t="s">
        <v>120</v>
      </c>
      <c r="K1" t="s">
        <v>248</v>
      </c>
      <c r="L1" t="s">
        <v>249</v>
      </c>
      <c r="M1" t="s">
        <v>250</v>
      </c>
      <c r="N1" t="s">
        <v>251</v>
      </c>
      <c r="O1" t="s">
        <v>252</v>
      </c>
      <c r="P1" t="s">
        <v>253</v>
      </c>
      <c r="Q1" t="s">
        <v>254</v>
      </c>
      <c r="R1" t="s">
        <v>255</v>
      </c>
      <c r="S1" t="s">
        <v>256</v>
      </c>
    </row>
    <row r="2" spans="1:19" x14ac:dyDescent="0.3">
      <c r="A2" t="str">
        <f>'TC2-Contract Parts Info'!B2</f>
        <v>s10H1</v>
      </c>
      <c r="B2" t="str">
        <f>'TC2-Contract Parts Info'!A2</f>
        <v>PK-TTAP-s1-0H1</v>
      </c>
      <c r="C2" s="33" t="str">
        <f>'TC001-Req to Parts Master'!F2</f>
        <v>b00001</v>
      </c>
      <c r="D2" t="str">
        <f>'TC15-Customer Order No'!A2</f>
        <v>cCB102-2311001</v>
      </c>
      <c r="E2" s="34" t="s">
        <v>69</v>
      </c>
      <c r="F2" s="35" t="n">
        <f>'TC001-Req to Parts Master'!M2</f>
        <v>10.0</v>
      </c>
      <c r="G2" s="31" t="n">
        <f>'TC001-Req to Parts Master'!L2</f>
        <v>10.0</v>
      </c>
      <c r="H2" s="31" t="n">
        <f>'TC17-Customer Change Order'!B2</f>
        <v>1620.0</v>
      </c>
      <c r="I2" s="36" t="n">
        <f>'TC2-Contract Parts Info'!R2</f>
        <v>2.05</v>
      </c>
      <c r="J2" s="31" t="str">
        <f>'TC2-Contract Parts Info'!Q2</f>
        <v>USD</v>
      </c>
      <c r="K2" t="s">
        <v>257</v>
      </c>
      <c r="L2">
        <v>0</v>
      </c>
      <c r="M2">
        <v>0</v>
      </c>
      <c r="N2">
        <v>0</v>
      </c>
      <c r="O2" s="31" t="n">
        <f>'TC17-Customer Change Order'!C2</f>
        <v>1620.0</v>
      </c>
      <c r="P2" t="s">
        <v>259</v>
      </c>
      <c r="Q2" t="n">
        <f>'TC17-Customer Change Order'!D2</f>
        <v>0.0</v>
      </c>
      <c r="R2" t="s">
        <v>259</v>
      </c>
      <c r="S2" s="31" t="n">
        <f>O2</f>
        <v>1620.0</v>
      </c>
    </row>
    <row r="3" spans="1:19" x14ac:dyDescent="0.3">
      <c r="A3" t="str">
        <f>'TC2-Contract Parts Info'!B3</f>
        <v>s10H2</v>
      </c>
      <c r="B3" t="str">
        <f>'TC2-Contract Parts Info'!A3</f>
        <v>PK-TTAP-s1-0H2</v>
      </c>
      <c r="C3" s="33" t="str">
        <f>'TC001-Req to Parts Master'!F3</f>
        <v>b00002</v>
      </c>
      <c r="D3" t="str">
        <f>'TC15-Customer Order No'!A2</f>
        <v>cCB102-2311001</v>
      </c>
      <c r="E3" s="34" t="s">
        <v>69</v>
      </c>
      <c r="F3" s="35" t="n">
        <f>'TC001-Req to Parts Master'!M3</f>
        <v>10.0</v>
      </c>
      <c r="G3" s="31" t="n">
        <f>'TC001-Req to Parts Master'!L3</f>
        <v>10.0</v>
      </c>
      <c r="H3" s="31" t="n">
        <f>'TC17-Customer Change Order'!B3</f>
        <v>1620.0</v>
      </c>
      <c r="I3" s="36" t="n">
        <f>'TC2-Contract Parts Info'!R3</f>
        <v>2.05</v>
      </c>
      <c r="J3" s="31" t="str">
        <f>'TC2-Contract Parts Info'!Q3</f>
        <v>USD</v>
      </c>
      <c r="K3" t="s">
        <v>257</v>
      </c>
      <c r="L3">
        <v>0</v>
      </c>
      <c r="M3">
        <v>0</v>
      </c>
      <c r="N3">
        <v>0</v>
      </c>
      <c r="O3" s="31" t="n">
        <f>'TC17-Customer Change Order'!C3</f>
        <v>1620.0</v>
      </c>
      <c r="P3" t="s">
        <v>259</v>
      </c>
      <c r="Q3" t="n">
        <f>'TC17-Customer Change Order'!D3</f>
        <v>0.0</v>
      </c>
      <c r="R3" t="s">
        <v>259</v>
      </c>
      <c r="S3" s="31" t="n">
        <f>O3</f>
        <v>1620.0</v>
      </c>
    </row>
    <row r="4" spans="1:19" x14ac:dyDescent="0.3">
      <c r="A4" t="str">
        <f>'TC2-Contract Parts Info'!B4</f>
        <v>s10H3</v>
      </c>
      <c r="B4" t="str">
        <f>'TC2-Contract Parts Info'!A4</f>
        <v>PK-TTAP-s1-0H3</v>
      </c>
      <c r="C4" s="33" t="str">
        <f>'TC001-Req to Parts Master'!F4</f>
        <v>b00003</v>
      </c>
      <c r="D4" t="str">
        <f>'TC15-Customer Order No'!A2</f>
        <v>cCB102-2311001</v>
      </c>
      <c r="E4" s="34" t="s">
        <v>69</v>
      </c>
      <c r="F4" s="35" t="n">
        <f>'TC001-Req to Parts Master'!M4</f>
        <v>5.0</v>
      </c>
      <c r="G4" s="31" t="n">
        <f>'TC001-Req to Parts Master'!L4</f>
        <v>10.0</v>
      </c>
      <c r="H4" s="31" t="n">
        <f>'TC17-Customer Change Order'!B4</f>
        <v>620.0</v>
      </c>
      <c r="I4" s="36" t="n">
        <f>'TC2-Contract Parts Info'!R4</f>
        <v>2.05</v>
      </c>
      <c r="J4" s="31" t="str">
        <f>'TC2-Contract Parts Info'!Q4</f>
        <v>USD</v>
      </c>
      <c r="K4" t="s">
        <v>258</v>
      </c>
      <c r="L4">
        <v>0</v>
      </c>
      <c r="M4">
        <v>0</v>
      </c>
      <c r="N4">
        <v>0</v>
      </c>
      <c r="O4" s="31" t="n">
        <f>'TC17-Customer Change Order'!C4</f>
        <v>620.0</v>
      </c>
      <c r="P4" t="s">
        <v>259</v>
      </c>
      <c r="Q4" t="n">
        <f>'TC17-Customer Change Order'!D4</f>
        <v>0.0</v>
      </c>
      <c r="R4" t="s">
        <v>259</v>
      </c>
      <c r="S4" t="n">
        <f>'TC17-Customer Change Order'!F4</f>
        <v>0.0</v>
      </c>
    </row>
    <row r="5" spans="1:19" x14ac:dyDescent="0.3">
      <c r="A5" t="str">
        <f>'TC2-Contract Parts Info'!B5</f>
        <v>s10H4</v>
      </c>
      <c r="B5" t="str">
        <f>'TC2-Contract Parts Info'!A5</f>
        <v>PK-TTAP-s1-0H4</v>
      </c>
      <c r="C5" s="33" t="str">
        <f>'TC001-Req to Parts Master'!F5</f>
        <v>b00004</v>
      </c>
      <c r="D5" t="str">
        <f>'TC15-Customer Order No'!A2</f>
        <v>cCB102-2311001</v>
      </c>
      <c r="E5" s="34" t="s">
        <v>69</v>
      </c>
      <c r="F5" s="35" t="n">
        <f>'TC001-Req to Parts Master'!M5</f>
        <v>5.0</v>
      </c>
      <c r="G5" s="31" t="n">
        <f>'TC001-Req to Parts Master'!L5</f>
        <v>10.0</v>
      </c>
      <c r="H5" s="31" t="n">
        <f>'TC17-Customer Change Order'!B5</f>
        <v>620.0</v>
      </c>
      <c r="I5" s="36" t="n">
        <f>'TC2-Contract Parts Info'!R5</f>
        <v>2.05</v>
      </c>
      <c r="J5" s="31" t="str">
        <f>'TC2-Contract Parts Info'!Q5</f>
        <v>USD</v>
      </c>
      <c r="K5" t="s">
        <v>258</v>
      </c>
      <c r="L5">
        <v>0</v>
      </c>
      <c r="M5">
        <v>0</v>
      </c>
      <c r="N5">
        <v>0</v>
      </c>
      <c r="O5" s="31" t="n">
        <f>'TC17-Customer Change Order'!C5</f>
        <v>620.0</v>
      </c>
      <c r="P5" t="s">
        <v>259</v>
      </c>
      <c r="Q5" t="n">
        <f>'TC17-Customer Change Order'!D5</f>
        <v>0.0</v>
      </c>
      <c r="R5" t="s">
        <v>259</v>
      </c>
      <c r="S5" t="n">
        <f>'TC17-Customer Change Order'!F5</f>
        <v>0.0</v>
      </c>
    </row>
    <row r="6" spans="1:19" x14ac:dyDescent="0.3">
      <c r="A6" t="str">
        <f>'TC2-Contract Parts Info'!B6</f>
        <v>s10H5</v>
      </c>
      <c r="B6" t="str">
        <f>'TC2-Contract Parts Info'!A6</f>
        <v>PK-TTAP-s1-0H5</v>
      </c>
      <c r="C6" s="33" t="str">
        <f>'TC001-Req to Parts Master'!F6</f>
        <v>b00005</v>
      </c>
      <c r="D6" t="str">
        <f>'TC15-Customer Order No'!A2</f>
        <v>cCB102-2311001</v>
      </c>
      <c r="E6" s="34" t="s">
        <v>69</v>
      </c>
      <c r="F6" s="35" t="n">
        <f>'TC001-Req to Parts Master'!M6</f>
        <v>5.0</v>
      </c>
      <c r="G6" s="31" t="n">
        <f>'TC001-Req to Parts Master'!L6</f>
        <v>10.0</v>
      </c>
      <c r="H6" s="31">
        <v>620</v>
      </c>
      <c r="I6" s="36" t="n">
        <f>'TC2-Contract Parts Info'!R6</f>
        <v>2.05</v>
      </c>
      <c r="J6" s="31" t="str">
        <f>'TC2-Contract Parts Info'!Q6</f>
        <v>USD</v>
      </c>
      <c r="K6" t="s">
        <v>257</v>
      </c>
      <c r="L6">
        <v>0</v>
      </c>
      <c r="M6">
        <v>0</v>
      </c>
      <c r="N6">
        <v>0</v>
      </c>
      <c r="O6" s="31" t="n">
        <f>'TC17-Customer Change Order'!C6</f>
        <v>620.0</v>
      </c>
      <c r="P6" t="s">
        <v>259</v>
      </c>
      <c r="Q6" t="n">
        <f>'TC17-Customer Change Order'!D6</f>
        <v>0.0</v>
      </c>
      <c r="R6" t="s">
        <v>259</v>
      </c>
      <c r="S6" s="31">
        <v>620</v>
      </c>
    </row>
    <row r="7" spans="1:19" x14ac:dyDescent="0.3">
      <c r="A7" t="str">
        <f>'TC2-Contract Parts Info'!B7</f>
        <v>s10H6</v>
      </c>
      <c r="B7" t="str">
        <f>'TC2-Contract Parts Info'!A7</f>
        <v>PK-TTAP-s1-0H6</v>
      </c>
      <c r="C7" s="33" t="str">
        <f>'TC001-Req to Parts Master'!F7</f>
        <v>b00006</v>
      </c>
      <c r="D7" t="str">
        <f>'TC15-Customer Order No'!A2</f>
        <v>cCB102-2311001</v>
      </c>
      <c r="E7" s="34" t="s">
        <v>69</v>
      </c>
      <c r="F7" s="35" t="n">
        <f>'TC001-Req to Parts Master'!M7</f>
        <v>5.0</v>
      </c>
      <c r="G7" s="31" t="n">
        <f>'TC001-Req to Parts Master'!L7</f>
        <v>10.0</v>
      </c>
      <c r="H7" s="31" t="n">
        <f>'TC17-Customer Change Order'!B7</f>
        <v>820.0</v>
      </c>
      <c r="I7" s="36" t="n">
        <f>'TC2-Contract Parts Info'!R7</f>
        <v>2.05</v>
      </c>
      <c r="J7" s="31" t="str">
        <f>'TC2-Contract Parts Info'!Q7</f>
        <v>USD</v>
      </c>
      <c r="K7" t="s">
        <v>258</v>
      </c>
      <c r="L7">
        <v>0</v>
      </c>
      <c r="M7">
        <v>0</v>
      </c>
      <c r="N7">
        <v>0</v>
      </c>
      <c r="O7" s="31" t="n">
        <f>'TC17-Customer Change Order'!C7</f>
        <v>620.0</v>
      </c>
      <c r="P7" t="s">
        <v>259</v>
      </c>
      <c r="Q7" t="n">
        <f>'TC17-Customer Change Order'!D7</f>
        <v>200.0</v>
      </c>
      <c r="R7" t="s">
        <v>259</v>
      </c>
      <c r="S7" t="n">
        <f>'TC17-Customer Change Order'!F7</f>
        <v>0.0</v>
      </c>
    </row>
  </sheetData>
  <phoneticPr fontId="7" type="noConversion"/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sheetPr codeName="Sheet49"/>
  <dimension ref="A1:S7"/>
  <sheetViews>
    <sheetView topLeftCell="D1" workbookViewId="0">
      <selection activeCell="D24" sqref="D24"/>
    </sheetView>
  </sheetViews>
  <sheetFormatPr defaultRowHeight="14.4" x14ac:dyDescent="0.3"/>
  <cols>
    <col min="1" max="1" customWidth="true" width="15.77734375" collapsed="true"/>
    <col min="2" max="2" customWidth="true" width="20.6640625" collapsed="true"/>
    <col min="3" max="18" customWidth="true" width="15.77734375" collapsed="true"/>
  </cols>
  <sheetData>
    <row r="1" spans="1:18" x14ac:dyDescent="0.3">
      <c r="A1" t="s">
        <v>2</v>
      </c>
      <c r="B1" t="s">
        <v>1</v>
      </c>
      <c r="C1" t="s">
        <v>5</v>
      </c>
      <c r="D1" t="s">
        <v>260</v>
      </c>
      <c r="E1" t="s">
        <v>261</v>
      </c>
      <c r="F1" t="s">
        <v>12</v>
      </c>
      <c r="G1" t="s">
        <v>11</v>
      </c>
      <c r="H1" t="s">
        <v>246</v>
      </c>
      <c r="I1" t="s">
        <v>270</v>
      </c>
      <c r="J1" t="s">
        <v>247</v>
      </c>
      <c r="K1" t="s">
        <v>120</v>
      </c>
      <c r="L1" t="s">
        <v>248</v>
      </c>
      <c r="M1" t="s">
        <v>263</v>
      </c>
      <c r="N1" t="s">
        <v>252</v>
      </c>
      <c r="O1" t="s">
        <v>253</v>
      </c>
      <c r="P1" t="s">
        <v>254</v>
      </c>
      <c r="Q1" t="s">
        <v>255</v>
      </c>
      <c r="R1" t="s">
        <v>256</v>
      </c>
    </row>
    <row r="2" spans="1:18" x14ac:dyDescent="0.3">
      <c r="A2" t="str">
        <f>'TC2-Contract Parts Info'!B2</f>
        <v>s10H1</v>
      </c>
      <c r="B2" t="str">
        <f>'TC001-Req to Parts Master'!D2</f>
        <v>PK-CUS-s1-001</v>
      </c>
      <c r="C2" s="33" t="str">
        <f>'TC001-Req to Parts Master'!F2</f>
        <v>b00001</v>
      </c>
      <c r="D2" t="str">
        <f>'TC20-Autogen SOPO'!A2</f>
        <v>sCB102-2311001</v>
      </c>
      <c r="E2" s="34" t="s">
        <v>93</v>
      </c>
      <c r="F2" s="35" t="n">
        <f>'TC001-Req to Parts Master'!M2</f>
        <v>10.0</v>
      </c>
      <c r="G2" s="31" t="n">
        <f>'TC001-Req to Parts Master'!L2</f>
        <v>10.0</v>
      </c>
      <c r="H2" s="31" t="n">
        <f>'TC17-Customer Change Order'!B2</f>
        <v>1620.0</v>
      </c>
      <c r="I2">
        <v>0</v>
      </c>
      <c r="J2" s="36" t="n">
        <f>'TC2-Contract Parts Info'!R2</f>
        <v>2.05</v>
      </c>
      <c r="K2" s="31" t="str">
        <f>'TC2-Contract Parts Info'!Q2</f>
        <v>USD</v>
      </c>
      <c r="L2" t="s">
        <v>257</v>
      </c>
      <c r="M2">
        <v>0</v>
      </c>
      <c r="N2" s="31" t="n">
        <f>'TC17-Customer Change Order'!C2</f>
        <v>1620.0</v>
      </c>
      <c r="O2" t="s">
        <v>259</v>
      </c>
      <c r="P2" t="n">
        <f>'TC17-Customer Change Order'!D2</f>
        <v>0.0</v>
      </c>
      <c r="Q2" t="s">
        <v>259</v>
      </c>
      <c r="R2" s="31" t="n">
        <f>N2</f>
        <v>1620.0</v>
      </c>
    </row>
    <row r="3" spans="1:18" x14ac:dyDescent="0.3">
      <c r="A3" t="str">
        <f>'TC2-Contract Parts Info'!B3</f>
        <v>s10H2</v>
      </c>
      <c r="B3" t="str">
        <f>'TC001-Req to Parts Master'!D3</f>
        <v>PK-CUS-s1-002</v>
      </c>
      <c r="C3" s="33" t="str">
        <f>'TC001-Req to Parts Master'!F3</f>
        <v>b00002</v>
      </c>
      <c r="D3" t="str">
        <f>'TC20-Autogen SOPO'!A2</f>
        <v>sCB102-2311001</v>
      </c>
      <c r="E3" s="34" t="s">
        <v>93</v>
      </c>
      <c r="F3" s="35" t="n">
        <f>'TC001-Req to Parts Master'!M3</f>
        <v>10.0</v>
      </c>
      <c r="G3" s="31" t="n">
        <f>'TC001-Req to Parts Master'!L3</f>
        <v>10.0</v>
      </c>
      <c r="H3" s="31" t="n">
        <f>'TC17-Customer Change Order'!B3</f>
        <v>1620.0</v>
      </c>
      <c r="I3">
        <v>0</v>
      </c>
      <c r="J3" s="36" t="n">
        <f>'TC2-Contract Parts Info'!R3</f>
        <v>2.05</v>
      </c>
      <c r="K3" s="31" t="str">
        <f>'TC2-Contract Parts Info'!Q3</f>
        <v>USD</v>
      </c>
      <c r="L3" t="s">
        <v>257</v>
      </c>
      <c r="M3">
        <v>0</v>
      </c>
      <c r="N3" s="31" t="n">
        <f>'TC17-Customer Change Order'!C3</f>
        <v>1620.0</v>
      </c>
      <c r="O3" t="s">
        <v>259</v>
      </c>
      <c r="P3" t="n">
        <f>'TC17-Customer Change Order'!D3</f>
        <v>0.0</v>
      </c>
      <c r="Q3" t="s">
        <v>259</v>
      </c>
      <c r="R3" s="31" t="n">
        <f>N3</f>
        <v>1620.0</v>
      </c>
    </row>
    <row r="4" spans="1:18" x14ac:dyDescent="0.3">
      <c r="A4" t="str">
        <f>'TC2-Contract Parts Info'!B4</f>
        <v>s10H3</v>
      </c>
      <c r="B4" t="str">
        <f>'TC001-Req to Parts Master'!D4</f>
        <v>PK-CUS-s1-003</v>
      </c>
      <c r="C4" s="33" t="str">
        <f>'TC001-Req to Parts Master'!F4</f>
        <v>b00003</v>
      </c>
      <c r="D4" t="str">
        <f>'TC20-Autogen SOPO'!A2</f>
        <v>sCB102-2311001</v>
      </c>
      <c r="E4" s="34" t="s">
        <v>79</v>
      </c>
      <c r="F4" s="35" t="n">
        <f>'TC001-Req to Parts Master'!M4</f>
        <v>5.0</v>
      </c>
      <c r="G4" s="31" t="n">
        <f>'TC001-Req to Parts Master'!L4</f>
        <v>10.0</v>
      </c>
      <c r="H4" s="31" t="n">
        <f>'TC17-Customer Change Order'!B4</f>
        <v>620.0</v>
      </c>
      <c r="I4">
        <v>0</v>
      </c>
      <c r="J4" s="36" t="n">
        <f>'TC2-Contract Parts Info'!R4</f>
        <v>2.05</v>
      </c>
      <c r="K4" s="31" t="str">
        <f>'TC2-Contract Parts Info'!Q4</f>
        <v>USD</v>
      </c>
      <c r="L4" t="s">
        <v>258</v>
      </c>
      <c r="M4">
        <v>0</v>
      </c>
      <c r="N4" s="31" t="n">
        <f>'TC17-Customer Change Order'!C4</f>
        <v>620.0</v>
      </c>
      <c r="O4" t="s">
        <v>259</v>
      </c>
      <c r="P4" t="n">
        <f>'TC17-Customer Change Order'!D4</f>
        <v>0.0</v>
      </c>
      <c r="Q4" t="s">
        <v>259</v>
      </c>
      <c r="R4" t="n">
        <f>'TC17-Customer Change Order'!F4</f>
        <v>0.0</v>
      </c>
    </row>
    <row r="5" spans="1:18" x14ac:dyDescent="0.3">
      <c r="A5" t="str">
        <f>'TC2-Contract Parts Info'!B5</f>
        <v>s10H4</v>
      </c>
      <c r="B5" t="str">
        <f>'TC001-Req to Parts Master'!D5</f>
        <v>PK-CUS-s1-004</v>
      </c>
      <c r="C5" s="33" t="str">
        <f>'TC001-Req to Parts Master'!F5</f>
        <v>b00004</v>
      </c>
      <c r="D5" t="str">
        <f>'TC20-Autogen SOPO'!A2</f>
        <v>sCB102-2311001</v>
      </c>
      <c r="E5" s="34" t="s">
        <v>79</v>
      </c>
      <c r="F5" s="35" t="n">
        <f>'TC001-Req to Parts Master'!M5</f>
        <v>5.0</v>
      </c>
      <c r="G5" s="31" t="n">
        <f>'TC001-Req to Parts Master'!L5</f>
        <v>10.0</v>
      </c>
      <c r="H5" s="31" t="n">
        <f>'TC17-Customer Change Order'!B5</f>
        <v>620.0</v>
      </c>
      <c r="I5">
        <v>0</v>
      </c>
      <c r="J5" s="36" t="n">
        <f>'TC2-Contract Parts Info'!R5</f>
        <v>2.05</v>
      </c>
      <c r="K5" s="31" t="str">
        <f>'TC2-Contract Parts Info'!Q5</f>
        <v>USD</v>
      </c>
      <c r="L5" t="s">
        <v>258</v>
      </c>
      <c r="M5">
        <v>0</v>
      </c>
      <c r="N5" s="31" t="n">
        <f>'TC17-Customer Change Order'!C5</f>
        <v>620.0</v>
      </c>
      <c r="O5" t="s">
        <v>259</v>
      </c>
      <c r="P5" t="n">
        <f>'TC17-Customer Change Order'!D5</f>
        <v>0.0</v>
      </c>
      <c r="Q5" t="s">
        <v>259</v>
      </c>
      <c r="R5" t="n">
        <f>'TC17-Customer Change Order'!F5</f>
        <v>0.0</v>
      </c>
    </row>
    <row r="6" spans="1:18" x14ac:dyDescent="0.3">
      <c r="A6" t="str">
        <f>'TC2-Contract Parts Info'!B6</f>
        <v>s10H5</v>
      </c>
      <c r="B6" t="str">
        <f>'TC001-Req to Parts Master'!D6</f>
        <v>PK-CUS-s1-005</v>
      </c>
      <c r="C6" s="33" t="str">
        <f>'TC001-Req to Parts Master'!F6</f>
        <v>b00005</v>
      </c>
      <c r="D6" t="str">
        <f>'TC20-Autogen SOPO'!A2</f>
        <v>sCB102-2311001</v>
      </c>
      <c r="E6" s="34" t="s">
        <v>93</v>
      </c>
      <c r="F6" s="35" t="n">
        <f>'TC001-Req to Parts Master'!M6</f>
        <v>5.0</v>
      </c>
      <c r="G6" s="31" t="n">
        <f>'TC001-Req to Parts Master'!L6</f>
        <v>10.0</v>
      </c>
      <c r="H6" s="31">
        <v>620</v>
      </c>
      <c r="I6">
        <v>0</v>
      </c>
      <c r="J6" s="36" t="n">
        <f>'TC2-Contract Parts Info'!R6</f>
        <v>2.05</v>
      </c>
      <c r="K6" s="31" t="str">
        <f>'TC2-Contract Parts Info'!Q6</f>
        <v>USD</v>
      </c>
      <c r="L6" t="s">
        <v>257</v>
      </c>
      <c r="M6">
        <v>0</v>
      </c>
      <c r="N6" s="31">
        <v>620</v>
      </c>
      <c r="O6" t="s">
        <v>259</v>
      </c>
      <c r="P6" t="n">
        <f>'TC17-Customer Change Order'!D6</f>
        <v>0.0</v>
      </c>
      <c r="Q6" t="s">
        <v>259</v>
      </c>
      <c r="R6" s="31" t="n">
        <f>N6</f>
        <v>620.0</v>
      </c>
    </row>
    <row r="7" spans="1:18" x14ac:dyDescent="0.3">
      <c r="A7" t="str">
        <f>'TC2-Contract Parts Info'!B7</f>
        <v>s10H6</v>
      </c>
      <c r="B7" t="str">
        <f>'TC001-Req to Parts Master'!D7</f>
        <v>PK-CUS-s1-006</v>
      </c>
      <c r="C7" s="33" t="str">
        <f>'TC001-Req to Parts Master'!F7</f>
        <v>b00006</v>
      </c>
      <c r="D7" t="str">
        <f>'TC20-Autogen SOPO'!A2</f>
        <v>sCB102-2311001</v>
      </c>
      <c r="E7" s="34" t="s">
        <v>79</v>
      </c>
      <c r="F7" s="35" t="n">
        <f>'TC001-Req to Parts Master'!M7</f>
        <v>5.0</v>
      </c>
      <c r="G7" s="31" t="n">
        <f>'TC001-Req to Parts Master'!L7</f>
        <v>10.0</v>
      </c>
      <c r="H7" s="31" t="n">
        <f>'TC17-Customer Change Order'!B7</f>
        <v>820.0</v>
      </c>
      <c r="I7">
        <v>0</v>
      </c>
      <c r="J7" s="36" t="n">
        <f>'TC2-Contract Parts Info'!R7</f>
        <v>2.05</v>
      </c>
      <c r="K7" s="31" t="str">
        <f>'TC2-Contract Parts Info'!Q7</f>
        <v>USD</v>
      </c>
      <c r="L7" t="s">
        <v>258</v>
      </c>
      <c r="M7">
        <v>0</v>
      </c>
      <c r="N7" s="31" t="n">
        <f>'TC17-Customer Change Order'!C7</f>
        <v>620.0</v>
      </c>
      <c r="O7" t="s">
        <v>259</v>
      </c>
      <c r="P7" t="n">
        <f>'TC17-Customer Change Order'!D7</f>
        <v>200.0</v>
      </c>
      <c r="Q7" t="s">
        <v>259</v>
      </c>
      <c r="R7" t="n">
        <f>'TC17-Customer Change Order'!F7</f>
        <v>0.0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sheetPr codeName="Sheet5">
    <tabColor rgb="FFFFFF00"/>
  </sheetPr>
  <dimension ref="A1:Y2"/>
  <sheetViews>
    <sheetView workbookViewId="0" zoomScale="90" zoomScaleNormal="90">
      <selection activeCell="B10" sqref="B10"/>
    </sheetView>
  </sheetViews>
  <sheetFormatPr defaultColWidth="8.88671875" defaultRowHeight="13.8" x14ac:dyDescent="0.3"/>
  <cols>
    <col min="1" max="1" bestFit="true" customWidth="true" style="2" width="17.77734375" collapsed="true"/>
    <col min="2" max="2" customWidth="true" style="2" width="20.77734375" collapsed="true"/>
    <col min="3" max="3" bestFit="true" customWidth="true" style="2" width="9.5546875" collapsed="true"/>
    <col min="4" max="4" bestFit="true" customWidth="true" style="2" width="13.21875" collapsed="true"/>
    <col min="5" max="5" bestFit="true" customWidth="true" style="2" width="11.109375" collapsed="true"/>
    <col min="6" max="6" bestFit="true" customWidth="true" style="2" width="8.88671875" collapsed="true"/>
    <col min="7" max="7" bestFit="true" customWidth="true" style="2" width="9.5546875" collapsed="true"/>
    <col min="8" max="8" bestFit="true" customWidth="true" style="2" width="7.33203125" collapsed="true"/>
    <col min="9" max="9" bestFit="true" customWidth="true" style="2" width="10.44140625" collapsed="true"/>
    <col min="10" max="10" bestFit="true" customWidth="true" style="2" width="11.109375" collapsed="true"/>
    <col min="11" max="11" bestFit="true" customWidth="true" style="2" width="10.109375" collapsed="true"/>
    <col min="12" max="12" bestFit="true" customWidth="true" style="2" width="8.0" collapsed="true"/>
    <col min="13" max="13" bestFit="true" customWidth="true" style="2" width="14.44140625" collapsed="true"/>
    <col min="14" max="14" bestFit="true" customWidth="true" style="2" width="19.5546875" collapsed="true"/>
    <col min="15" max="15" customWidth="true" style="2" width="20.77734375" collapsed="true"/>
    <col min="16" max="16" bestFit="true" customWidth="true" style="2" width="13.0" collapsed="true"/>
    <col min="17" max="17" bestFit="true" customWidth="true" style="2" width="9.6640625" collapsed="true"/>
    <col min="18" max="18" bestFit="true" customWidth="true" style="2" width="11.0" collapsed="true"/>
    <col min="19" max="19" bestFit="true" customWidth="true" style="2" width="13.21875" collapsed="true"/>
    <col min="20" max="20" bestFit="true" customWidth="true" style="2" width="11.5546875" collapsed="true"/>
    <col min="21" max="21" bestFit="true" customWidth="true" style="2" width="10.6640625" collapsed="true"/>
    <col min="22" max="22" bestFit="true" customWidth="true" style="2" width="12.88671875" collapsed="true"/>
    <col min="23" max="23" bestFit="true" customWidth="true" style="2" width="11.21875" collapsed="true"/>
    <col min="24" max="24" bestFit="true" customWidth="true" style="2" width="45.109375" collapsed="true"/>
    <col min="25" max="16384" style="2" width="8.88671875" collapsed="true"/>
  </cols>
  <sheetData>
    <row ht="15" r="1" spans="1:24" thickBot="1" x14ac:dyDescent="0.35">
      <c r="A1" s="227" t="s">
        <v>37</v>
      </c>
      <c r="B1" s="228" t="s">
        <v>38</v>
      </c>
      <c r="C1" s="229" t="s">
        <v>39</v>
      </c>
      <c r="D1" s="229" t="s">
        <v>40</v>
      </c>
      <c r="E1" s="229" t="s">
        <v>41</v>
      </c>
      <c r="F1" s="229" t="s">
        <v>42</v>
      </c>
      <c r="G1" s="230" t="s">
        <v>43</v>
      </c>
      <c r="H1" s="230" t="s">
        <v>44</v>
      </c>
      <c r="I1" s="229" t="s">
        <v>45</v>
      </c>
      <c r="J1" s="229" t="s">
        <v>46</v>
      </c>
      <c r="K1" s="229" t="s">
        <v>47</v>
      </c>
      <c r="L1" s="229" t="s">
        <v>48</v>
      </c>
      <c r="M1" s="229" t="s">
        <v>49</v>
      </c>
      <c r="N1" s="229" t="s">
        <v>50</v>
      </c>
      <c r="O1" s="231" t="s">
        <v>51</v>
      </c>
      <c r="P1" s="229" t="s">
        <v>52</v>
      </c>
      <c r="Q1" s="229" t="s">
        <v>53</v>
      </c>
      <c r="R1" s="229" t="s">
        <v>54</v>
      </c>
      <c r="S1" s="229" t="s">
        <v>55</v>
      </c>
      <c r="T1" s="229" t="s">
        <v>56</v>
      </c>
      <c r="U1" s="229" t="s">
        <v>57</v>
      </c>
      <c r="V1" s="229" t="s">
        <v>58</v>
      </c>
      <c r="W1" s="229" t="s">
        <v>59</v>
      </c>
      <c r="X1" s="232" t="s">
        <v>60</v>
      </c>
    </row>
    <row customFormat="1" ht="14.4" r="2" s="4" spans="1:24" thickBot="1" x14ac:dyDescent="0.35">
      <c r="A2" s="223" t="s">
        <v>609</v>
      </c>
      <c r="B2" s="224" t="str">
        <f>A2</f>
        <v>PKDC1-PKCUS9</v>
      </c>
      <c r="C2" s="224" t="s">
        <v>61</v>
      </c>
      <c r="D2" s="224" t="s">
        <v>62</v>
      </c>
      <c r="E2" s="224" t="s">
        <v>67</v>
      </c>
      <c r="F2" s="224" t="s">
        <v>67</v>
      </c>
      <c r="G2" s="224"/>
      <c r="H2" s="224"/>
      <c r="I2" s="224" t="s">
        <v>68</v>
      </c>
      <c r="J2" s="224" t="s">
        <v>69</v>
      </c>
      <c r="K2" s="225"/>
      <c r="L2" s="225"/>
      <c r="M2" s="224">
        <v>0</v>
      </c>
      <c r="N2" s="224">
        <v>0</v>
      </c>
      <c r="O2" s="224" t="s">
        <v>65</v>
      </c>
      <c r="P2" s="224">
        <v>0</v>
      </c>
      <c r="Q2" s="224">
        <v>0</v>
      </c>
      <c r="R2" s="224">
        <v>12</v>
      </c>
      <c r="S2" s="224">
        <v>6</v>
      </c>
      <c r="T2" s="224">
        <v>2023</v>
      </c>
      <c r="U2" s="224">
        <v>31</v>
      </c>
      <c r="V2" s="224">
        <v>12</v>
      </c>
      <c r="W2" s="224">
        <v>2024</v>
      </c>
      <c r="X2" s="226" t="s">
        <v>66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sheetPr codeName="Sheet50">
    <tabColor rgb="FFFF0000"/>
  </sheetPr>
  <dimension ref="A1:E7"/>
  <sheetViews>
    <sheetView workbookViewId="0">
      <selection activeCell="L32" sqref="L32"/>
    </sheetView>
  </sheetViews>
  <sheetFormatPr defaultRowHeight="13.8" x14ac:dyDescent="0.3"/>
  <cols>
    <col min="1" max="5" customWidth="true" style="2" width="20.77734375" collapsed="true"/>
    <col min="6" max="16384" style="2" width="8.88671875" collapsed="true"/>
  </cols>
  <sheetData>
    <row r="1" spans="1:4" x14ac:dyDescent="0.3">
      <c r="A1" s="2" t="s">
        <v>130</v>
      </c>
      <c r="B1" s="2" t="s">
        <v>125</v>
      </c>
      <c r="C1" s="37" t="s">
        <v>271</v>
      </c>
      <c r="D1" s="37" t="s">
        <v>272</v>
      </c>
    </row>
    <row r="2" spans="1:4" x14ac:dyDescent="0.3">
      <c r="A2" s="6" t="s">
        <v>284</v>
      </c>
      <c r="B2" s="29">
        <v>0</v>
      </c>
      <c r="C2" s="29"/>
      <c r="D2" s="29"/>
    </row>
    <row r="3" spans="1:4" x14ac:dyDescent="0.3">
      <c r="A3" s="6" t="s">
        <v>285</v>
      </c>
      <c r="B3" s="29">
        <v>0</v>
      </c>
      <c r="C3" s="29"/>
      <c r="D3" s="29"/>
    </row>
    <row r="4" spans="1:4" x14ac:dyDescent="0.3">
      <c r="A4" s="6" t="s">
        <v>286</v>
      </c>
      <c r="B4" s="29">
        <v>660</v>
      </c>
      <c r="C4" s="29"/>
      <c r="D4" s="29">
        <v>660</v>
      </c>
    </row>
    <row r="5" spans="1:4" x14ac:dyDescent="0.3">
      <c r="A5" s="6" t="s">
        <v>287</v>
      </c>
      <c r="B5" s="29">
        <v>660</v>
      </c>
      <c r="C5" s="29">
        <v>660</v>
      </c>
      <c r="D5" s="29"/>
    </row>
    <row r="6" spans="1:4" x14ac:dyDescent="0.3">
      <c r="A6" s="6" t="s">
        <v>288</v>
      </c>
      <c r="B6" s="29">
        <v>0</v>
      </c>
      <c r="C6" s="29"/>
      <c r="D6" s="29"/>
    </row>
    <row r="7" spans="1:4" x14ac:dyDescent="0.3">
      <c r="A7" s="6" t="s">
        <v>289</v>
      </c>
      <c r="B7" s="29">
        <v>660</v>
      </c>
      <c r="C7" s="29">
        <v>600</v>
      </c>
      <c r="D7" s="29">
        <v>60</v>
      </c>
    </row>
  </sheetData>
  <phoneticPr fontId="7" type="noConversion"/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sheetPr codeName="Sheet51">
    <tabColor rgb="FFFF0000"/>
  </sheetPr>
  <dimension ref="A1:C5"/>
  <sheetViews>
    <sheetView topLeftCell="A4" workbookViewId="0">
      <selection activeCell="J36" sqref="J36"/>
    </sheetView>
  </sheetViews>
  <sheetFormatPr defaultRowHeight="14.4" x14ac:dyDescent="0.3"/>
  <cols>
    <col min="1" max="1" customWidth="true" width="16.6640625" collapsed="true"/>
    <col min="2" max="2" customWidth="true" width="20.77734375" collapsed="true"/>
  </cols>
  <sheetData>
    <row r="1" spans="1:2" x14ac:dyDescent="0.3">
      <c r="A1" s="32" t="str">
        <f ca="1">TEXT(DATE(YEAR(TODAY()), MONTH(TODAY()), DAY(TODAY())), "yymm")</f>
        <v>2311</v>
      </c>
    </row>
    <row r="4" spans="1:2" x14ac:dyDescent="0.3">
      <c r="A4" s="2" t="s">
        <v>209</v>
      </c>
      <c r="B4" s="2" t="s">
        <v>214</v>
      </c>
    </row>
    <row r="5" spans="1:2" x14ac:dyDescent="0.3">
      <c r="A5" t="str">
        <f ca="1">TEXT(DATE(YEAR(TODAY()), MONTH(TODAY())+1, DAY(TODAY())), "dd MMM yyyy")</f>
        <v>14 Dec 2023</v>
      </c>
      <c r="B5" t="str">
        <f ca="1">TEXT(DATE(YEAR(TODAY()), MONTH(TODAY())+2, DAY(TODAY())), "dd MMM yyyy")</f>
        <v>14 Jan 2024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0A6D-2716-47D6-A5FE-D461FBE62D1B}">
  <sheetPr codeName="Sheet52"/>
  <dimension ref="A1:R2"/>
  <sheetViews>
    <sheetView workbookViewId="0">
      <selection activeCell="F8" sqref="F8"/>
    </sheetView>
  </sheetViews>
  <sheetFormatPr defaultRowHeight="14.4" x14ac:dyDescent="0.3"/>
  <cols>
    <col min="2" max="2" bestFit="true" customWidth="true" width="20.5546875" collapsed="true"/>
    <col min="3" max="3" bestFit="true" customWidth="true" width="22.0" collapsed="true"/>
    <col min="4" max="4" bestFit="true" customWidth="true" width="12.21875" collapsed="true"/>
    <col min="5" max="6" customWidth="true" width="12.21875" collapsed="true"/>
    <col min="7" max="8" bestFit="true" customWidth="true" width="8.88671875" collapsed="true"/>
    <col min="9" max="9" customWidth="true" width="8.88671875" collapsed="true"/>
    <col min="10" max="10" bestFit="true" customWidth="true" width="8.88671875" collapsed="true"/>
    <col min="11" max="11" bestFit="true" customWidth="true" width="21.6640625" collapsed="true"/>
    <col min="12" max="13" bestFit="true" customWidth="true" width="13.33203125" collapsed="true"/>
    <col min="14" max="17" bestFit="true" customWidth="true" width="12.21875" collapsed="true"/>
  </cols>
  <sheetData>
    <row ht="15" r="1" spans="1:17" thickBot="1" x14ac:dyDescent="0.35">
      <c r="A1" s="57" t="s">
        <v>0</v>
      </c>
      <c r="B1" s="58" t="s">
        <v>458</v>
      </c>
      <c r="C1" s="58" t="s">
        <v>459</v>
      </c>
      <c r="D1" s="58" t="s">
        <v>226</v>
      </c>
      <c r="E1" s="58" t="s">
        <v>460</v>
      </c>
      <c r="F1" s="58" t="s">
        <v>461</v>
      </c>
      <c r="G1" s="58" t="s">
        <v>462</v>
      </c>
      <c r="H1" s="58" t="s">
        <v>463</v>
      </c>
      <c r="I1" s="58" t="s">
        <v>464</v>
      </c>
      <c r="J1" s="58" t="s">
        <v>465</v>
      </c>
      <c r="K1" s="58" t="s">
        <v>466</v>
      </c>
      <c r="L1" s="58" t="s">
        <v>467</v>
      </c>
      <c r="M1" s="58" t="s">
        <v>468</v>
      </c>
      <c r="N1" s="58" t="s">
        <v>469</v>
      </c>
      <c r="O1" s="58" t="s">
        <v>470</v>
      </c>
      <c r="P1" s="58" t="s">
        <v>471</v>
      </c>
      <c r="Q1" s="59" t="s">
        <v>472</v>
      </c>
    </row>
    <row ht="15" r="2" spans="1:17" thickBot="1" x14ac:dyDescent="0.35">
      <c r="A2" s="60">
        <v>1</v>
      </c>
      <c r="B2" s="61" t="str">
        <f>'TC2-BU1 to Customer Contract'!C2</f>
        <v>PKTTAP-PKCUS-HB1-4</v>
      </c>
      <c r="C2" s="61" t="str">
        <f>'TC2-BU1 to Customer Contract'!X2</f>
        <v>CR-PK-CUS-POC-2311012</v>
      </c>
      <c r="D2" s="61" t="s">
        <v>79</v>
      </c>
      <c r="E2" s="61">
        <v>0</v>
      </c>
      <c r="F2" s="61">
        <v>0</v>
      </c>
      <c r="G2" s="61">
        <v>660</v>
      </c>
      <c r="H2" s="61">
        <v>660</v>
      </c>
      <c r="I2" s="61">
        <v>0</v>
      </c>
      <c r="J2" s="61">
        <v>660</v>
      </c>
      <c r="K2" s="61" t="s">
        <v>473</v>
      </c>
      <c r="L2" s="68" t="str">
        <f ca="1">TEXT(DATE(YEAR(TODAY()), MONTH(TODAY())+1, DAY(TODAY())), "dd MMM yyyy")</f>
        <v>14 Dec 2023</v>
      </c>
      <c r="M2" s="68" t="str">
        <f ca="1">TEXT(DATE(YEAR(TODAY()), MONTH(TODAY())+2, DAY(TODAY())), "dd MMM yyyy")</f>
        <v>14 Jan 2024</v>
      </c>
      <c r="N2" s="61">
        <v>660</v>
      </c>
      <c r="O2" s="61">
        <v>660</v>
      </c>
      <c r="P2" s="61">
        <v>600</v>
      </c>
      <c r="Q2" s="62">
        <v>60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sheetPr codeName="Sheet53"/>
  <dimension ref="A1:G2"/>
  <sheetViews>
    <sheetView workbookViewId="0">
      <selection activeCell="F2" sqref="F2"/>
    </sheetView>
  </sheetViews>
  <sheetFormatPr defaultRowHeight="14.4" x14ac:dyDescent="0.3"/>
  <cols>
    <col min="1" max="1" customWidth="true" width="16.6640625" collapsed="true"/>
    <col min="2" max="6" customWidth="true" width="15.77734375" collapsed="true"/>
  </cols>
  <sheetData>
    <row r="1" spans="1:6" x14ac:dyDescent="0.3">
      <c r="A1" t="s">
        <v>277</v>
      </c>
      <c r="B1" t="s">
        <v>216</v>
      </c>
      <c r="C1" t="s">
        <v>217</v>
      </c>
      <c r="D1" t="s">
        <v>220</v>
      </c>
      <c r="E1" t="s">
        <v>221</v>
      </c>
      <c r="F1" t="s">
        <v>222</v>
      </c>
    </row>
    <row r="2" spans="1:6" x14ac:dyDescent="0.3">
      <c r="A2" t="s">
        <v>536</v>
      </c>
      <c r="B2" t="s">
        <v>531</v>
      </c>
      <c r="C2" t="s">
        <v>532</v>
      </c>
      <c r="D2" t="s">
        <v>533</v>
      </c>
      <c r="E2" t="s">
        <v>534</v>
      </c>
      <c r="F2" t="s">
        <v>535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326A-5528-44AC-97ED-979E9787A9B1}">
  <sheetPr codeName="Sheet54">
    <tabColor rgb="FFC00000"/>
  </sheetPr>
  <dimension ref="A1:H3"/>
  <sheetViews>
    <sheetView workbookViewId="0">
      <selection activeCell="F2" sqref="F2"/>
    </sheetView>
  </sheetViews>
  <sheetFormatPr defaultRowHeight="14.4" x14ac:dyDescent="0.3"/>
  <cols>
    <col min="1" max="1" customWidth="true" width="16.6640625" collapsed="true"/>
    <col min="2" max="6" customWidth="true" width="15.77734375" collapsed="true"/>
    <col min="7" max="7" customWidth="true" width="16.6640625" collapsed="true"/>
  </cols>
  <sheetData>
    <row r="1" spans="1:7" x14ac:dyDescent="0.3">
      <c r="A1" t="s">
        <v>277</v>
      </c>
      <c r="B1" t="s">
        <v>216</v>
      </c>
      <c r="C1" t="s">
        <v>217</v>
      </c>
      <c r="D1" t="s">
        <v>220</v>
      </c>
      <c r="E1" t="s">
        <v>221</v>
      </c>
      <c r="F1" t="s">
        <v>222</v>
      </c>
      <c r="G1" s="32" t="str">
        <f ca="1">TEXT(DATE(YEAR(TODAY()), MONTH(TODAY()), DAY(TODAY())), "yymm")</f>
        <v>2311</v>
      </c>
    </row>
    <row r="2" spans="1:7" x14ac:dyDescent="0.3">
      <c r="A2" t="str">
        <f ca="1"><![CDATA["c"&AutoIncrement!B2&"B1"&AutoIncrement!A2&"-"&G1&"002"]]></f>
        <v>cHB14-2311002</v>
      </c>
      <c r="B2" t="str">
        <f ca="1"><![CDATA["s"&AutoIncrement!B2&"B1"&AutoIncrement!A2&"-"&G1&"002"]]></f>
        <v>sHB14-2311002</v>
      </c>
      <c r="C2" t="str">
        <f ca="1"><![CDATA["p"&AutoIncrement!B2&"B3"&AutoIncrement!A2&"-"&G1&"002"]]></f>
        <v>pHB34-2311002</v>
      </c>
      <c r="D2" t="str">
        <f ca="1"><![CDATA["s"&AutoIncrement!B2&"B3"&AutoIncrement!A2&"-"&G1&"002"]]></f>
        <v>sHB34-2311002</v>
      </c>
      <c r="E2" t="str">
        <f ca="1"><![CDATA["p"&AutoIncrement!B2&"S1"&AutoIncrement!A2&"-"&G1&"002"]]></f>
        <v>pHS14-2311002</v>
      </c>
      <c r="F2" t="str">
        <f ca="1"><![CDATA["s"&AutoIncrement!B2&"S1"&AutoIncrement!A2&"-"&G1&"002"]]></f>
        <v>sHS14-2311002</v>
      </c>
    </row>
    <row r="3" spans="1:7" x14ac:dyDescent="0.3">
      <c r="B3" s="286" t="s">
        <v>89</v>
      </c>
      <c r="C3" s="286"/>
      <c r="D3" s="286" t="s">
        <v>91</v>
      </c>
      <c r="E3" s="286"/>
      <c r="F3" t="s">
        <v>79</v>
      </c>
    </row>
  </sheetData>
  <mergeCells count="2">
    <mergeCell ref="B3:C3"/>
    <mergeCell ref="D3:E3"/>
  </mergeCells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924C-B625-45ED-BDD3-3D8D3F069DC2}">
  <sheetPr codeName="Sheet55"/>
  <dimension ref="A1:D2"/>
  <sheetViews>
    <sheetView workbookViewId="0">
      <selection activeCell="D13" sqref="D13"/>
    </sheetView>
  </sheetViews>
  <sheetFormatPr defaultRowHeight="14.4" x14ac:dyDescent="0.3"/>
  <cols>
    <col min="1" max="1" bestFit="true" customWidth="true" width="3.44140625" collapsed="true"/>
    <col min="2" max="2" bestFit="true" customWidth="true" width="24.77734375" collapsed="true"/>
    <col min="3" max="3" bestFit="true" customWidth="true" width="15.5546875" collapsed="true"/>
  </cols>
  <sheetData>
    <row ht="15" r="1" spans="1:3" thickBot="1" x14ac:dyDescent="0.35">
      <c r="A1" s="57" t="s">
        <v>0</v>
      </c>
      <c r="B1" s="58" t="s">
        <v>112</v>
      </c>
      <c r="C1" s="59" t="s">
        <v>474</v>
      </c>
    </row>
    <row ht="15" r="2" spans="1:3" thickBot="1" x14ac:dyDescent="0.35">
      <c r="A2" s="60">
        <v>1</v>
      </c>
      <c r="B2" s="61" t="str">
        <f>'TC2-BU1 to Customer Contract'!C2</f>
        <v>PKTTAP-PKCUS-HB1-4</v>
      </c>
      <c r="C2" t="str">
        <f>'TC47-Autogen OrderNo Spot'!B2</f>
        <v>sCB102-2311002</v>
      </c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B591-1245-4FAC-832D-864361DDBF22}">
  <sheetPr codeName="Sheet56"/>
  <dimension ref="A1:K2"/>
  <sheetViews>
    <sheetView workbookViewId="0">
      <selection activeCell="B2" sqref="B2"/>
    </sheetView>
  </sheetViews>
  <sheetFormatPr defaultRowHeight="14.4" x14ac:dyDescent="0.3"/>
  <cols>
    <col min="1" max="1" bestFit="true" customWidth="true" width="3.44140625" collapsed="true"/>
    <col min="2" max="2" bestFit="true" customWidth="true" width="13.77734375" collapsed="true"/>
    <col min="3" max="3" customWidth="true" width="30.5546875" collapsed="true"/>
    <col min="4" max="4" bestFit="true" customWidth="true" width="9.88671875" collapsed="true"/>
    <col min="6" max="6" bestFit="true" customWidth="true" width="14.6640625" collapsed="true"/>
    <col min="7" max="7" bestFit="true" customWidth="true" width="13.44140625" collapsed="true"/>
    <col min="8" max="8" bestFit="true" customWidth="true" width="7.88671875" collapsed="true"/>
    <col min="9" max="9" bestFit="true" customWidth="true" width="10.0" collapsed="true"/>
    <col min="10" max="10" customWidth="true" width="14.44140625" collapsed="true"/>
  </cols>
  <sheetData>
    <row ht="15" r="1" spans="1:10" thickBot="1" x14ac:dyDescent="0.35">
      <c r="A1" s="57" t="s">
        <v>0</v>
      </c>
      <c r="B1" s="58" t="s">
        <v>453</v>
      </c>
      <c r="C1" s="58" t="s">
        <v>112</v>
      </c>
      <c r="D1" s="58" t="s">
        <v>454</v>
      </c>
      <c r="E1" s="58" t="s">
        <v>248</v>
      </c>
      <c r="F1" s="58" t="s">
        <v>114</v>
      </c>
      <c r="G1" s="58" t="s">
        <v>40</v>
      </c>
      <c r="H1" s="58" t="s">
        <v>455</v>
      </c>
      <c r="I1" s="58" t="s">
        <v>313</v>
      </c>
      <c r="J1" s="59" t="s">
        <v>456</v>
      </c>
    </row>
    <row ht="15" r="2" spans="1:10" thickBot="1" x14ac:dyDescent="0.35">
      <c r="A2" s="60">
        <v>1</v>
      </c>
      <c r="B2" s="61" t="str">
        <f>'TC47-Autogen OrderNo Spot'!C2</f>
        <v>pCB302-2311002</v>
      </c>
      <c r="C2" t="str">
        <f>'TC6-BU3 to BU1 Contract'!C2</f>
        <v>MYPNA-PKTTAP-HB3-4</v>
      </c>
      <c r="D2" s="61" t="s">
        <v>476</v>
      </c>
      <c r="E2" s="67" t="s">
        <v>257</v>
      </c>
      <c r="F2" s="61" t="s">
        <v>126</v>
      </c>
      <c r="G2" s="61" t="s">
        <v>70</v>
      </c>
      <c r="H2" s="61" t="s">
        <v>91</v>
      </c>
      <c r="I2" s="61" t="s">
        <v>68</v>
      </c>
      <c r="J2" s="62" t="str">
        <f ca="1">TEXT(DATE(YEAR(TODAY()), MONTH(TODAY()), DAY(TODAY())), "MMM d, yyyy")</f>
        <v>Nov 14, 2023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A21C-5338-4AFA-B33F-5B3D7E79D3BF}">
  <sheetPr codeName="Sheet57"/>
  <dimension ref="A1:K2"/>
  <sheetViews>
    <sheetView workbookViewId="0">
      <selection activeCell="B3" sqref="B3"/>
    </sheetView>
  </sheetViews>
  <sheetFormatPr defaultRowHeight="14.4" x14ac:dyDescent="0.3"/>
  <cols>
    <col min="1" max="1" bestFit="true" customWidth="true" width="3.44140625" collapsed="true"/>
    <col min="2" max="2" bestFit="true" customWidth="true" width="13.77734375" collapsed="true"/>
    <col min="3" max="3" customWidth="true" width="30.5546875" collapsed="true"/>
    <col min="4" max="4" bestFit="true" customWidth="true" width="9.88671875" collapsed="true"/>
    <col min="6" max="6" bestFit="true" customWidth="true" width="14.6640625" collapsed="true"/>
    <col min="7" max="7" bestFit="true" customWidth="true" width="13.44140625" collapsed="true"/>
    <col min="8" max="8" bestFit="true" customWidth="true" width="7.88671875" collapsed="true"/>
    <col min="9" max="9" bestFit="true" customWidth="true" width="10.0" collapsed="true"/>
    <col min="10" max="10" customWidth="true" width="14.44140625" collapsed="true"/>
  </cols>
  <sheetData>
    <row ht="15" r="1" spans="1:10" thickBot="1" x14ac:dyDescent="0.35">
      <c r="A1" s="57" t="s">
        <v>0</v>
      </c>
      <c r="B1" s="58" t="s">
        <v>453</v>
      </c>
      <c r="C1" s="58" t="s">
        <v>112</v>
      </c>
      <c r="D1" s="58" t="s">
        <v>454</v>
      </c>
      <c r="E1" s="58" t="s">
        <v>248</v>
      </c>
      <c r="F1" s="58" t="s">
        <v>114</v>
      </c>
      <c r="G1" s="58" t="s">
        <v>40</v>
      </c>
      <c r="H1" s="58" t="s">
        <v>455</v>
      </c>
      <c r="I1" s="58" t="s">
        <v>313</v>
      </c>
      <c r="J1" s="59" t="s">
        <v>456</v>
      </c>
    </row>
    <row ht="15" r="2" spans="1:10" thickBot="1" x14ac:dyDescent="0.35">
      <c r="A2" s="60">
        <v>1</v>
      </c>
      <c r="B2" s="61" t="str">
        <f>'TC47-Autogen OrderNo Spot'!E2</f>
        <v>pCS102-2311002</v>
      </c>
      <c r="C2" t="str">
        <f>'TC7-Sup1 to BU3 Contract'!C2</f>
        <v>MYELASUP-MYPNA-HS1-4</v>
      </c>
      <c r="D2" s="61" t="s">
        <v>476</v>
      </c>
      <c r="E2" s="67" t="s">
        <v>257</v>
      </c>
      <c r="F2" s="61" t="s">
        <v>126</v>
      </c>
      <c r="G2" s="61" t="s">
        <v>62</v>
      </c>
      <c r="H2" s="61" t="s">
        <v>79</v>
      </c>
      <c r="I2" s="61" t="s">
        <v>64</v>
      </c>
      <c r="J2" s="62" t="str">
        <f ca="1">TEXT(DATE(YEAR(TODAY()), MONTH(TODAY()), DAY(TODAY())), "MMM d, yyyy")</f>
        <v>Nov 14, 2023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2F0C-21BF-4AC6-98BE-9C11B222368C}">
  <sheetPr codeName="Sheet58"/>
  <dimension ref="A1:G2"/>
  <sheetViews>
    <sheetView workbookViewId="0">
      <selection activeCell="F8" sqref="F8"/>
    </sheetView>
  </sheetViews>
  <sheetFormatPr defaultRowHeight="14.4" x14ac:dyDescent="0.3"/>
  <cols>
    <col min="2" max="2" bestFit="true" customWidth="true" width="13.33203125" collapsed="true"/>
  </cols>
  <sheetData>
    <row ht="15" r="1" spans="1:6" thickBot="1" x14ac:dyDescent="0.35">
      <c r="A1" s="57" t="s">
        <v>0</v>
      </c>
      <c r="B1" s="58" t="s">
        <v>260</v>
      </c>
      <c r="C1" s="59" t="s">
        <v>475</v>
      </c>
      <c r="D1" s="70" t="s">
        <v>477</v>
      </c>
      <c r="E1" s="70" t="s">
        <v>478</v>
      </c>
      <c r="F1" s="70" t="s">
        <v>479</v>
      </c>
    </row>
    <row ht="15" r="2" spans="1:6" thickBot="1" x14ac:dyDescent="0.35">
      <c r="A2" s="60">
        <v>1</v>
      </c>
      <c r="B2" s="61" t="str">
        <f>'TC20-Autogen SOPO'!H2</f>
        <v>sCS202-2311001</v>
      </c>
      <c r="C2" s="62">
        <v>800</v>
      </c>
      <c r="D2">
        <v>600</v>
      </c>
      <c r="E2" s="69">
        <v>200</v>
      </c>
      <c r="F2" t="str">
        <f ca="1">TEXT(DATE(YEAR(TODAY()), MONTH(TODAY())+2, DAY(TODAY())+1), "dd MMM yyyy")</f>
        <v>15 Jan 2024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sheetPr codeName="Sheet59"/>
  <dimension ref="A1:C2"/>
  <sheetViews>
    <sheetView workbookViewId="0">
      <selection activeCell="J18" sqref="J18"/>
    </sheetView>
  </sheetViews>
  <sheetFormatPr defaultRowHeight="14.4" x14ac:dyDescent="0.3"/>
  <cols>
    <col min="1" max="1" customWidth="true" width="21.0" collapsed="true"/>
    <col min="2" max="2" customWidth="true" width="25.6640625" collapsed="true"/>
  </cols>
  <sheetData>
    <row r="1" spans="1:2" x14ac:dyDescent="0.3">
      <c r="A1" t="s">
        <v>275</v>
      </c>
      <c r="B1" t="s">
        <v>276</v>
      </c>
    </row>
    <row r="2" spans="1:2" x14ac:dyDescent="0.3">
      <c r="A2" t="s">
        <v>538</v>
      </c>
      <c r="B2" t="s">
        <v>537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sheetPr codeName="Sheet6">
    <tabColor rgb="FFFFFF00"/>
  </sheetPr>
  <dimension ref="A1:T7"/>
  <sheetViews>
    <sheetView workbookViewId="0" zoomScale="90" zoomScaleNormal="90">
      <selection activeCell="D14" sqref="D14"/>
    </sheetView>
  </sheetViews>
  <sheetFormatPr defaultRowHeight="13.8" x14ac:dyDescent="0.3"/>
  <cols>
    <col min="1" max="1" bestFit="true" customWidth="true" style="2" width="13.5546875" collapsed="true"/>
    <col min="2" max="2" bestFit="true" customWidth="true" style="2" width="8.0" collapsed="true"/>
    <col min="3" max="3" bestFit="true" customWidth="true" style="2" width="15.5546875" collapsed="true"/>
    <col min="4" max="4" bestFit="true" customWidth="true" style="2" width="18.88671875" collapsed="true"/>
    <col min="5" max="5" bestFit="true" customWidth="true" style="2" width="15.0" collapsed="true"/>
    <col min="6" max="6" bestFit="true" customWidth="true" style="2" width="15.5546875" collapsed="true"/>
    <col min="7" max="7" bestFit="true" customWidth="true" style="2" width="20.109375" collapsed="true"/>
    <col min="8" max="8" bestFit="true" customWidth="true" style="2" width="15.6640625" collapsed="true"/>
    <col min="9" max="9" bestFit="true" customWidth="true" style="2" width="23.5546875" collapsed="true"/>
    <col min="10" max="10" bestFit="true" customWidth="true" style="2" width="15.21875" collapsed="true"/>
    <col min="11" max="11" bestFit="true" customWidth="true" style="2" width="17.77734375" collapsed="true"/>
    <col min="12" max="12" bestFit="true" customWidth="true" style="2" width="8.5546875" collapsed="true"/>
    <col min="13" max="13" bestFit="true" customWidth="true" style="2" width="8.44140625" collapsed="true"/>
    <col min="14" max="14" bestFit="true" customWidth="true" style="2" width="7.44140625" collapsed="true"/>
    <col min="15" max="15" bestFit="true" customWidth="true" style="2" width="10.44140625" collapsed="true"/>
    <col min="16" max="16" bestFit="true" customWidth="true" style="2" width="12.33203125" collapsed="true"/>
    <col min="17" max="17" bestFit="true" customWidth="true" style="2" width="8.0" collapsed="true"/>
    <col min="18" max="18" bestFit="true" customWidth="true" style="2" width="9.0" collapsed="true"/>
    <col min="19" max="19" bestFit="true" customWidth="true" style="2" width="10.21875" collapsed="true"/>
    <col min="20" max="16384" style="2" width="8.88671875" collapsed="true"/>
  </cols>
  <sheetData>
    <row ht="14.4" r="1" spans="1:19" thickBot="1" x14ac:dyDescent="0.35">
      <c r="A1" s="250" t="s">
        <v>129</v>
      </c>
      <c r="B1" s="217" t="s">
        <v>130</v>
      </c>
      <c r="C1" s="188" t="s">
        <v>131</v>
      </c>
      <c r="D1" s="251" t="s">
        <v>132</v>
      </c>
      <c r="E1" s="188" t="s">
        <v>133</v>
      </c>
      <c r="F1" s="188" t="s">
        <v>134</v>
      </c>
      <c r="G1" s="188" t="s">
        <v>135</v>
      </c>
      <c r="H1" s="188" t="s">
        <v>136</v>
      </c>
      <c r="I1" s="188" t="s">
        <v>137</v>
      </c>
      <c r="J1" s="188" t="s">
        <v>138</v>
      </c>
      <c r="K1" s="188" t="s">
        <v>139</v>
      </c>
      <c r="L1" s="188" t="s">
        <v>140</v>
      </c>
      <c r="M1" s="188" t="s">
        <v>12</v>
      </c>
      <c r="N1" s="188" t="s">
        <v>13</v>
      </c>
      <c r="O1" s="188" t="s">
        <v>141</v>
      </c>
      <c r="P1" s="188" t="s">
        <v>142</v>
      </c>
      <c r="Q1" s="188" t="s">
        <v>120</v>
      </c>
      <c r="R1" s="188" t="s">
        <v>143</v>
      </c>
      <c r="S1" s="189" t="s">
        <v>148</v>
      </c>
    </row>
    <row r="2" spans="1:19" x14ac:dyDescent="0.3">
      <c r="A2" s="211" t="s">
        <v>610</v>
      </c>
      <c r="B2" s="212" t="s">
        <v>616</v>
      </c>
      <c r="C2" s="212" t="s">
        <v>290</v>
      </c>
      <c r="D2" s="244" t="str">
        <f>AutoIncrement!C4</f>
        <v>PKTTAP-PKCUS-HB1-4</v>
      </c>
      <c r="E2" s="212" t="s">
        <v>144</v>
      </c>
      <c r="F2" s="245">
        <v>20</v>
      </c>
      <c r="G2" s="246">
        <v>100</v>
      </c>
      <c r="H2" s="246">
        <v>1</v>
      </c>
      <c r="I2" s="246">
        <v>1</v>
      </c>
      <c r="J2" s="212" t="s">
        <v>29</v>
      </c>
      <c r="K2" s="146">
        <v>1</v>
      </c>
      <c r="L2" s="214">
        <v>10</v>
      </c>
      <c r="M2" s="247">
        <v>10</v>
      </c>
      <c r="N2" s="247">
        <v>1</v>
      </c>
      <c r="O2" s="215">
        <v>10</v>
      </c>
      <c r="P2" s="215">
        <v>10</v>
      </c>
      <c r="Q2" s="212" t="s">
        <v>145</v>
      </c>
      <c r="R2" s="248">
        <v>2.0499999999999998</v>
      </c>
      <c r="S2" s="249" t="s">
        <v>149</v>
      </c>
    </row>
    <row r="3" spans="1:19" x14ac:dyDescent="0.3">
      <c r="A3" s="211" t="s">
        <v>611</v>
      </c>
      <c r="B3" s="212" t="s">
        <v>617</v>
      </c>
      <c r="C3" s="198" t="s">
        <v>291</v>
      </c>
      <c r="D3" s="242" t="str">
        <f>AutoIncrement!C4</f>
        <v>PKTTAP-PKCUS-HB1-4</v>
      </c>
      <c r="E3" s="198" t="s">
        <v>146</v>
      </c>
      <c r="F3" s="200">
        <v>20</v>
      </c>
      <c r="G3" s="233">
        <v>100</v>
      </c>
      <c r="H3" s="233">
        <v>1</v>
      </c>
      <c r="I3" s="233">
        <v>1</v>
      </c>
      <c r="J3" s="198" t="s">
        <v>29</v>
      </c>
      <c r="K3" s="151">
        <v>1</v>
      </c>
      <c r="L3" s="203">
        <v>10</v>
      </c>
      <c r="M3" s="234">
        <v>10</v>
      </c>
      <c r="N3" s="234">
        <v>1</v>
      </c>
      <c r="O3" s="160">
        <v>10</v>
      </c>
      <c r="P3" s="160">
        <v>10</v>
      </c>
      <c r="Q3" s="198" t="s">
        <v>145</v>
      </c>
      <c r="R3" s="235">
        <v>2.0499999999999998</v>
      </c>
      <c r="S3" s="236" t="s">
        <v>149</v>
      </c>
    </row>
    <row r="4" spans="1:19" x14ac:dyDescent="0.3">
      <c r="A4" s="211" t="s">
        <v>612</v>
      </c>
      <c r="B4" s="212" t="s">
        <v>618</v>
      </c>
      <c r="C4" s="198" t="s">
        <v>292</v>
      </c>
      <c r="D4" s="242" t="str">
        <f>AutoIncrement!C4</f>
        <v>PKTTAP-PKCUS-HB1-4</v>
      </c>
      <c r="E4" s="198" t="s">
        <v>146</v>
      </c>
      <c r="F4" s="200">
        <v>20</v>
      </c>
      <c r="G4" s="233">
        <v>100</v>
      </c>
      <c r="H4" s="233">
        <v>1</v>
      </c>
      <c r="I4" s="233">
        <v>1</v>
      </c>
      <c r="J4" s="198" t="s">
        <v>21</v>
      </c>
      <c r="K4" s="151">
        <v>1</v>
      </c>
      <c r="L4" s="203">
        <v>10</v>
      </c>
      <c r="M4" s="234">
        <v>5</v>
      </c>
      <c r="N4" s="234">
        <v>1.0009999999999999</v>
      </c>
      <c r="O4" s="160">
        <v>10</v>
      </c>
      <c r="P4" s="160">
        <v>10</v>
      </c>
      <c r="Q4" s="198" t="s">
        <v>145</v>
      </c>
      <c r="R4" s="235">
        <v>2.0499999999999998</v>
      </c>
      <c r="S4" s="236" t="s">
        <v>150</v>
      </c>
    </row>
    <row r="5" spans="1:19" x14ac:dyDescent="0.3">
      <c r="A5" s="211" t="s">
        <v>613</v>
      </c>
      <c r="B5" s="212" t="s">
        <v>619</v>
      </c>
      <c r="C5" s="198" t="s">
        <v>293</v>
      </c>
      <c r="D5" s="242" t="str">
        <f>AutoIncrement!C4</f>
        <v>PKTTAP-PKCUS-HB1-4</v>
      </c>
      <c r="E5" s="198" t="s">
        <v>146</v>
      </c>
      <c r="F5" s="200">
        <v>20</v>
      </c>
      <c r="G5" s="233">
        <v>100</v>
      </c>
      <c r="H5" s="233">
        <v>1</v>
      </c>
      <c r="I5" s="233">
        <v>1</v>
      </c>
      <c r="J5" s="198" t="s">
        <v>21</v>
      </c>
      <c r="K5" s="151">
        <v>1</v>
      </c>
      <c r="L5" s="203">
        <v>10</v>
      </c>
      <c r="M5" s="234">
        <v>5</v>
      </c>
      <c r="N5" s="234">
        <v>1.0009999999999999</v>
      </c>
      <c r="O5" s="160">
        <v>10</v>
      </c>
      <c r="P5" s="160">
        <v>10</v>
      </c>
      <c r="Q5" s="198" t="s">
        <v>145</v>
      </c>
      <c r="R5" s="235">
        <v>2.0499999999999998</v>
      </c>
      <c r="S5" s="236" t="s">
        <v>150</v>
      </c>
    </row>
    <row r="6" spans="1:19" x14ac:dyDescent="0.3">
      <c r="A6" s="211" t="s">
        <v>614</v>
      </c>
      <c r="B6" s="212" t="s">
        <v>620</v>
      </c>
      <c r="C6" s="198" t="s">
        <v>294</v>
      </c>
      <c r="D6" s="242" t="str">
        <f>AutoIncrement!C4</f>
        <v>PKTTAP-PKCUS-HB1-4</v>
      </c>
      <c r="E6" s="198" t="s">
        <v>147</v>
      </c>
      <c r="F6" s="200">
        <v>20</v>
      </c>
      <c r="G6" s="233">
        <v>100</v>
      </c>
      <c r="H6" s="233">
        <v>1</v>
      </c>
      <c r="I6" s="233">
        <v>1</v>
      </c>
      <c r="J6" s="198" t="s">
        <v>21</v>
      </c>
      <c r="K6" s="151">
        <v>1</v>
      </c>
      <c r="L6" s="203">
        <v>10</v>
      </c>
      <c r="M6" s="234">
        <v>5</v>
      </c>
      <c r="N6" s="234">
        <v>1.0009999999999999</v>
      </c>
      <c r="O6" s="160">
        <v>10</v>
      </c>
      <c r="P6" s="160">
        <v>10</v>
      </c>
      <c r="Q6" s="198" t="s">
        <v>145</v>
      </c>
      <c r="R6" s="235">
        <v>2.0499999999999998</v>
      </c>
      <c r="S6" s="236" t="s">
        <v>149</v>
      </c>
    </row>
    <row ht="14.4" r="7" spans="1:19" thickBot="1" x14ac:dyDescent="0.35">
      <c r="A7" s="211" t="s">
        <v>615</v>
      </c>
      <c r="B7" s="212" t="s">
        <v>621</v>
      </c>
      <c r="C7" s="209" t="s">
        <v>295</v>
      </c>
      <c r="D7" s="243" t="str">
        <f>AutoIncrement!C4</f>
        <v>PKTTAP-PKCUS-HB1-4</v>
      </c>
      <c r="E7" s="209" t="s">
        <v>147</v>
      </c>
      <c r="F7" s="237">
        <v>20</v>
      </c>
      <c r="G7" s="238">
        <v>100</v>
      </c>
      <c r="H7" s="238">
        <v>1</v>
      </c>
      <c r="I7" s="238">
        <v>1</v>
      </c>
      <c r="J7" s="209" t="s">
        <v>21</v>
      </c>
      <c r="K7" s="156">
        <v>1</v>
      </c>
      <c r="L7" s="205">
        <v>10</v>
      </c>
      <c r="M7" s="239">
        <v>5</v>
      </c>
      <c r="N7" s="239">
        <v>1.0009999999999999</v>
      </c>
      <c r="O7" s="206">
        <v>10</v>
      </c>
      <c r="P7" s="206">
        <v>10</v>
      </c>
      <c r="Q7" s="209" t="s">
        <v>145</v>
      </c>
      <c r="R7" s="240">
        <v>2.0499999999999998</v>
      </c>
      <c r="S7" s="241" t="s">
        <v>150</v>
      </c>
    </row>
  </sheetData>
  <phoneticPr fontId="7" type="noConversion"/>
  <dataValidations count="2">
    <dataValidation allowBlank="1" showErrorMessage="1" sqref="E2:E7" type="list" xr:uid="{6E1DE576-7A37-4C64-B881-DFF8AC16760D}">
      <formula1>REPACKING_TYPE</formula1>
    </dataValidation>
    <dataValidation allowBlank="1" showErrorMessage="1" sqref="Q2:Q7" type="list" xr:uid="{F6DC1429-A7E3-4E8D-9E38-D39659998A43}">
      <formula1>CURRENCY_CODE</formula1>
    </dataValidation>
  </dataValidations>
  <pageMargins bottom="0.75" footer="0.3" header="0.3" left="0.7" right="0.7" top="0.75"/>
  <pageSetup orientation="portrait" r:id="rId1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sheetPr codeName="Sheet60">
    <tabColor rgb="FFC00000"/>
  </sheetPr>
  <dimension ref="A1:E4"/>
  <sheetViews>
    <sheetView workbookViewId="0">
      <selection activeCell="D19" sqref="D19"/>
    </sheetView>
  </sheetViews>
  <sheetFormatPr defaultRowHeight="14.4" x14ac:dyDescent="0.3"/>
  <cols>
    <col min="1" max="4" customWidth="true" width="20.77734375" collapsed="true"/>
  </cols>
  <sheetData>
    <row r="1" spans="1:4" x14ac:dyDescent="0.3">
      <c r="A1" s="2" t="s">
        <v>130</v>
      </c>
      <c r="B1" s="2" t="s">
        <v>125</v>
      </c>
      <c r="C1" s="37" t="s">
        <v>271</v>
      </c>
      <c r="D1" s="37" t="s">
        <v>272</v>
      </c>
    </row>
    <row r="2" spans="1:4" x14ac:dyDescent="0.3">
      <c r="A2" s="6" t="s">
        <v>284</v>
      </c>
      <c r="B2" s="29">
        <v>1620</v>
      </c>
      <c r="C2" s="29">
        <v>1620</v>
      </c>
      <c r="D2" s="29"/>
    </row>
    <row r="3" spans="1:4" x14ac:dyDescent="0.3">
      <c r="A3" s="6" t="s">
        <v>285</v>
      </c>
      <c r="B3" s="29">
        <v>1620</v>
      </c>
      <c r="C3" s="29">
        <v>1620</v>
      </c>
      <c r="D3" s="29"/>
    </row>
    <row r="4" spans="1:4" x14ac:dyDescent="0.3">
      <c r="A4" s="6" t="s">
        <v>288</v>
      </c>
      <c r="B4" s="29">
        <v>800</v>
      </c>
      <c r="C4" s="29">
        <v>600</v>
      </c>
      <c r="D4" s="29">
        <v>200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sheetPr codeName="Sheet61">
    <tabColor rgb="FFC00000"/>
  </sheetPr>
  <dimension ref="A1:C5"/>
  <sheetViews>
    <sheetView topLeftCell="A4" workbookViewId="0">
      <selection activeCell="K16" sqref="K16"/>
    </sheetView>
  </sheetViews>
  <sheetFormatPr defaultRowHeight="14.4" x14ac:dyDescent="0.3"/>
  <cols>
    <col min="1" max="1" customWidth="true" width="16.6640625" collapsed="true"/>
    <col min="2" max="2" customWidth="true" width="20.77734375" collapsed="true"/>
  </cols>
  <sheetData>
    <row r="1" spans="1:2" x14ac:dyDescent="0.3">
      <c r="A1" s="32" t="str">
        <f ca="1">TEXT(DATE(YEAR(TODAY()), MONTH(TODAY()), DAY(TODAY())), "yymm")</f>
        <v>2311</v>
      </c>
    </row>
    <row r="4" spans="1:2" x14ac:dyDescent="0.3">
      <c r="A4" s="2" t="s">
        <v>273</v>
      </c>
      <c r="B4" s="2" t="s">
        <v>274</v>
      </c>
    </row>
    <row r="5" spans="1:2" x14ac:dyDescent="0.3">
      <c r="A5" t="str">
        <f ca="1">TEXT(DATE(YEAR(TODAY()), MONTH(TODAY())+1, DAY(TODAY())), "dd MMM yyyy")</f>
        <v>14 Dec 2023</v>
      </c>
      <c r="B5" t="str">
        <f ca="1">TEXT(DATE(YEAR(TODAY()), MONTH(TODAY())+2, DAY(TODAY())), "dd MMM yyyy")</f>
        <v>14 Jan 2024</v>
      </c>
    </row>
  </sheetData>
  <phoneticPr fontId="7" type="noConversion"/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5D81C-ABD6-4510-84D8-AF2317B1F47B}">
  <sheetPr codeName="Sheet62"/>
  <dimension ref="A1:E2"/>
  <sheetViews>
    <sheetView workbookViewId="0">
      <selection activeCell="D9" sqref="D9"/>
    </sheetView>
  </sheetViews>
  <sheetFormatPr defaultRowHeight="14.4" x14ac:dyDescent="0.3"/>
  <cols>
    <col min="2" max="2" customWidth="true" width="15.88671875" collapsed="true"/>
    <col min="3" max="3" bestFit="true" customWidth="true" width="10.5546875" collapsed="true"/>
    <col min="4" max="4" bestFit="true" customWidth="true" width="22.88671875" collapsed="true"/>
  </cols>
  <sheetData>
    <row ht="15" r="1" spans="1:4" thickBot="1" x14ac:dyDescent="0.35">
      <c r="A1" s="57" t="s">
        <v>0</v>
      </c>
      <c r="B1" s="58" t="s">
        <v>453</v>
      </c>
      <c r="C1" s="58" t="s">
        <v>475</v>
      </c>
      <c r="D1" s="59" t="s">
        <v>112</v>
      </c>
    </row>
    <row ht="15" r="2" spans="1:4" thickBot="1" x14ac:dyDescent="0.35">
      <c r="A2" s="60">
        <v>1</v>
      </c>
      <c r="B2" s="67" t="str">
        <f>'TC20-Autogen SOPO'!D2</f>
        <v>pCS202-2311001</v>
      </c>
      <c r="C2" s="61">
        <v>800</v>
      </c>
      <c r="D2" s="71" t="str">
        <f>'TC4-Sup2 to BU2 Contract'!C2</f>
        <v>CNTWSUP-SGTTAP-HS2-4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C95C-695B-464E-81B5-2D05EB31930A}">
  <sheetPr codeName="Sheet63"/>
  <dimension ref="A1:E2"/>
  <sheetViews>
    <sheetView workbookViewId="0">
      <selection activeCell="G20" sqref="G20"/>
    </sheetView>
  </sheetViews>
  <sheetFormatPr defaultRowHeight="14.4" x14ac:dyDescent="0.3"/>
  <cols>
    <col min="2" max="2" bestFit="true" customWidth="true" width="14.88671875" collapsed="true"/>
    <col min="3" max="3" bestFit="true" customWidth="true" width="7.88671875" collapsed="true"/>
    <col min="4" max="4" bestFit="true" customWidth="true" width="20.6640625" collapsed="true"/>
  </cols>
  <sheetData>
    <row ht="15" r="1" spans="1:4" thickBot="1" x14ac:dyDescent="0.35">
      <c r="A1" s="57" t="s">
        <v>0</v>
      </c>
      <c r="B1" s="58" t="s">
        <v>453</v>
      </c>
      <c r="C1" s="58" t="s">
        <v>475</v>
      </c>
      <c r="D1" s="59" t="s">
        <v>112</v>
      </c>
    </row>
    <row ht="15" r="2" spans="1:4" thickBot="1" x14ac:dyDescent="0.35">
      <c r="A2" s="60">
        <v>1</v>
      </c>
      <c r="B2" s="61" t="str">
        <f>'TC20-Autogen SOPO'!B2</f>
        <v>pCB202-2311001</v>
      </c>
      <c r="C2" s="61">
        <v>800</v>
      </c>
      <c r="D2" s="62" t="str">
        <f>'TC3-BU2 to BU1 Contract'!C2</f>
        <v>SGTTAP-PKTTAP-HB2-4</v>
      </c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C17D-0F18-46F3-8FEE-FACC78C9AE8F}">
  <sheetPr codeName="Sheet64"/>
  <dimension ref="A1:E2"/>
  <sheetViews>
    <sheetView workbookViewId="0">
      <selection activeCell="F13" sqref="F13"/>
    </sheetView>
  </sheetViews>
  <sheetFormatPr defaultRowHeight="14.4" x14ac:dyDescent="0.3"/>
  <cols>
    <col min="2" max="2" bestFit="true" customWidth="true" width="14.88671875" collapsed="true"/>
    <col min="4" max="4" bestFit="true" customWidth="true" width="20.6640625" collapsed="true"/>
  </cols>
  <sheetData>
    <row ht="15" r="1" spans="1:4" thickBot="1" x14ac:dyDescent="0.35">
      <c r="A1" s="57" t="s">
        <v>0</v>
      </c>
      <c r="B1" s="58" t="s">
        <v>453</v>
      </c>
      <c r="C1" s="58" t="s">
        <v>475</v>
      </c>
      <c r="D1" s="59" t="s">
        <v>112</v>
      </c>
    </row>
    <row ht="15" r="2" spans="1:4" thickBot="1" x14ac:dyDescent="0.35">
      <c r="A2" s="60">
        <v>1</v>
      </c>
      <c r="B2" s="67" t="str">
        <f>'TC15-Customer Order No'!A2</f>
        <v>cCB102-2311001</v>
      </c>
      <c r="C2" s="61">
        <v>800</v>
      </c>
      <c r="D2" s="62" t="str">
        <f>'TC2-BU1 to Customer Contract'!C2</f>
        <v>PKTTAP-PKCUS-HB1-4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470D-1B7F-4717-B27B-2F42F7328FB8}">
  <sheetPr codeName="Sheet65"/>
  <dimension ref="A1:E4"/>
  <sheetViews>
    <sheetView topLeftCell="A3" workbookViewId="0">
      <selection activeCell="C3" activeCellId="1" sqref="C2 C3:C4"/>
    </sheetView>
  </sheetViews>
  <sheetFormatPr defaultRowHeight="14.4" x14ac:dyDescent="0.3"/>
  <cols>
    <col min="1" max="2" bestFit="true" customWidth="true" width="15.109375" collapsed="true"/>
    <col min="3" max="3" bestFit="true" customWidth="true" width="14.33203125" collapsed="true"/>
    <col min="4" max="4" customWidth="true" width="36.33203125" collapsed="true"/>
  </cols>
  <sheetData>
    <row r="1" spans="1:4" x14ac:dyDescent="0.3">
      <c r="A1" t="s">
        <v>480</v>
      </c>
      <c r="B1" t="s">
        <v>481</v>
      </c>
      <c r="C1" t="s">
        <v>482</v>
      </c>
      <c r="D1" s="72" t="s">
        <v>483</v>
      </c>
    </row>
    <row ht="57.6" r="2" spans="1:4" x14ac:dyDescent="0.3">
      <c r="A2">
        <v>0</v>
      </c>
      <c r="B2" s="74">
        <v>660</v>
      </c>
      <c r="C2" t="s">
        <v>540</v>
      </c>
      <c r="D2" s="34" t="s">
        <v>484</v>
      </c>
    </row>
    <row ht="57.6" r="3" spans="1:4" x14ac:dyDescent="0.3">
      <c r="A3" s="74">
        <v>660</v>
      </c>
      <c r="B3" s="74">
        <v>0</v>
      </c>
      <c r="C3" t="s">
        <v>540</v>
      </c>
      <c r="D3" s="34" t="s">
        <v>485</v>
      </c>
    </row>
    <row r="4" spans="1:4" x14ac:dyDescent="0.3">
      <c r="A4" s="74">
        <v>600</v>
      </c>
      <c r="B4" s="74">
        <v>60</v>
      </c>
      <c r="C4" t="s">
        <v>540</v>
      </c>
    </row>
  </sheetData>
  <pageMargins bottom="0.75" footer="0.3" header="0.3" left="0.7" right="0.7" top="0.75"/>
</worksheet>
</file>

<file path=xl/worksheets/sheet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792F-3C40-417A-B0E5-D19897838001}">
  <sheetPr codeName="Sheet66"/>
  <dimension ref="A1:D4"/>
  <sheetViews>
    <sheetView workbookViewId="0">
      <selection activeCell="B3" sqref="B3"/>
    </sheetView>
  </sheetViews>
  <sheetFormatPr defaultRowHeight="14.4" x14ac:dyDescent="0.3"/>
  <cols>
    <col min="1" max="1" bestFit="true" customWidth="true" width="25.6640625" collapsed="true"/>
    <col min="2" max="2" bestFit="true" customWidth="true" width="25.77734375" collapsed="true"/>
  </cols>
  <sheetData>
    <row r="1" spans="1:3" x14ac:dyDescent="0.3">
      <c r="A1" t="s">
        <v>486</v>
      </c>
      <c r="B1" t="s">
        <v>487</v>
      </c>
      <c r="C1" s="72" t="s">
        <v>483</v>
      </c>
    </row>
    <row r="2" spans="1:3" x14ac:dyDescent="0.3">
      <c r="A2" t="s">
        <v>541</v>
      </c>
      <c r="B2" t="s">
        <v>539</v>
      </c>
      <c r="C2" t="s">
        <v>488</v>
      </c>
    </row>
    <row r="3" spans="1:3" x14ac:dyDescent="0.3">
      <c r="A3" t="s">
        <v>541</v>
      </c>
      <c r="B3" t="s">
        <v>539</v>
      </c>
      <c r="C3" t="s">
        <v>489</v>
      </c>
    </row>
    <row r="4" spans="1:3" x14ac:dyDescent="0.3">
      <c r="A4" t="s">
        <v>541</v>
      </c>
      <c r="B4" t="s">
        <v>539</v>
      </c>
    </row>
  </sheetData>
  <pageMargins bottom="0.75" footer="0.3" header="0.3" left="0.7" right="0.7" top="0.75"/>
</worksheet>
</file>

<file path=xl/worksheets/sheet6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8DE49-639B-4F9B-B0EA-F12ED111AC8A}">
  <sheetPr codeName="Sheet67"/>
  <dimension ref="A1:C4"/>
  <sheetViews>
    <sheetView workbookViewId="0">
      <selection activeCell="B37" sqref="B37"/>
    </sheetView>
  </sheetViews>
  <sheetFormatPr defaultRowHeight="14.4" x14ac:dyDescent="0.3"/>
  <sheetData>
    <row r="1" spans="1:2" x14ac:dyDescent="0.3">
      <c r="A1" t="s">
        <v>490</v>
      </c>
      <c r="B1" t="s">
        <v>120</v>
      </c>
    </row>
    <row r="2" spans="1:2" x14ac:dyDescent="0.3">
      <c r="A2" s="75">
        <v>2.5</v>
      </c>
      <c r="B2" s="73" t="s">
        <v>179</v>
      </c>
    </row>
    <row r="3" spans="1:2" x14ac:dyDescent="0.3">
      <c r="A3" s="75">
        <v>2.5</v>
      </c>
      <c r="B3" s="73" t="s">
        <v>179</v>
      </c>
    </row>
    <row r="4" spans="1:2" x14ac:dyDescent="0.3">
      <c r="A4" s="75">
        <v>2.5</v>
      </c>
      <c r="B4" s="73" t="s">
        <v>179</v>
      </c>
    </row>
  </sheetData>
  <pageMargins bottom="0.75" footer="0.3" header="0.3" left="0.7" right="0.7" top="0.75"/>
</worksheet>
</file>

<file path=xl/worksheets/sheet6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sheetPr codeName="Sheet68"/>
  <dimension ref="A1:AD5"/>
  <sheetViews>
    <sheetView topLeftCell="K1" workbookViewId="0">
      <selection activeCell="N4" sqref="N4"/>
    </sheetView>
  </sheetViews>
  <sheetFormatPr defaultRowHeight="14.4" x14ac:dyDescent="0.3"/>
  <cols>
    <col min="1" max="1" customWidth="true" width="4.33203125" collapsed="true"/>
    <col min="2" max="2" customWidth="true" width="15.77734375" collapsed="true"/>
    <col min="3" max="3" customWidth="true" width="29.5546875" collapsed="true"/>
    <col min="4" max="4" customWidth="true" width="15.77734375" collapsed="true"/>
    <col min="5" max="5" customWidth="true" width="22.5546875" collapsed="true"/>
    <col min="6" max="13" customWidth="true" width="15.77734375" collapsed="true"/>
    <col min="14" max="14" customWidth="true" width="24.109375" collapsed="true"/>
    <col min="15" max="25" customWidth="true" width="15.77734375" collapsed="true"/>
    <col min="26" max="26" customWidth="true" width="21.109375" collapsed="true"/>
    <col min="27" max="27" customWidth="true" width="25.6640625" collapsed="true"/>
    <col min="28" max="28" customWidth="true" width="15.77734375" collapsed="true"/>
    <col min="29" max="29" customWidth="true" width="27.21875" collapsed="true"/>
  </cols>
  <sheetData>
    <row r="1" spans="1:29" x14ac:dyDescent="0.3">
      <c r="A1" t="s">
        <v>0</v>
      </c>
      <c r="B1" t="s">
        <v>262</v>
      </c>
      <c r="C1" t="s">
        <v>320</v>
      </c>
      <c r="D1" t="s">
        <v>308</v>
      </c>
      <c r="E1" t="s">
        <v>321</v>
      </c>
      <c r="F1" t="s">
        <v>130</v>
      </c>
      <c r="G1" t="s">
        <v>309</v>
      </c>
      <c r="H1" t="s">
        <v>310</v>
      </c>
      <c r="I1" t="s">
        <v>311</v>
      </c>
      <c r="J1" t="s">
        <v>312</v>
      </c>
      <c r="K1" t="s">
        <v>313</v>
      </c>
      <c r="L1" t="s">
        <v>323</v>
      </c>
      <c r="M1" t="s">
        <v>327</v>
      </c>
      <c r="N1" t="s">
        <v>331</v>
      </c>
      <c r="O1" t="s">
        <v>314</v>
      </c>
      <c r="P1" t="s">
        <v>333</v>
      </c>
      <c r="Q1" t="s">
        <v>334</v>
      </c>
      <c r="R1" t="s">
        <v>335</v>
      </c>
      <c r="S1" t="s">
        <v>332</v>
      </c>
      <c r="T1" t="s">
        <v>315</v>
      </c>
      <c r="U1" t="s">
        <v>336</v>
      </c>
      <c r="V1" t="s">
        <v>337</v>
      </c>
      <c r="W1" t="s">
        <v>338</v>
      </c>
      <c r="X1" t="s">
        <v>339</v>
      </c>
      <c r="Y1" t="s">
        <v>316</v>
      </c>
      <c r="Z1" t="s">
        <v>129</v>
      </c>
      <c r="AA1" t="s">
        <v>317</v>
      </c>
      <c r="AB1" t="s">
        <v>318</v>
      </c>
      <c r="AC1" t="s">
        <v>319</v>
      </c>
    </row>
    <row r="2" spans="1:29" x14ac:dyDescent="0.3">
      <c r="A2">
        <v>1</v>
      </c>
      <c r="B2" t="s">
        <v>79</v>
      </c>
      <c r="C2" t="str">
        <f ca="1">"o-MY-ELA-SUP-"&amp;AutoIncrement!F3&amp;"-"&amp;TEXT(DATE(YEAR(TODAY()), MONTH(TODAY()), DAY(TODAY())), "yymm")&amp;"001"</f>
        <v>o-MY-ELA-SUP-HS2-4-2311001</v>
      </c>
      <c r="D2" t="str">
        <f ca="1">TEXT(DATE(YEAR(TODAY()), MONTH(TODAY()), DAY(TODAY())), "dd MMM yyyy")</f>
        <v>14 Nov 2023</v>
      </c>
      <c r="E2" t="str">
        <f ca="1">"SP1-"&amp;AutoIncrement!F3&amp;"-"&amp;TEXT(DATE(YEAR(TODAY()), MONTH(TODAY()), DAY(TODAY())), "yymm")&amp;"001"</f>
        <v>SP1-HS2-4-2311001</v>
      </c>
      <c r="F2" t="s">
        <v>286</v>
      </c>
      <c r="G2" t="s">
        <v>21</v>
      </c>
      <c r="H2">
        <v>660</v>
      </c>
      <c r="I2" t="s">
        <v>62</v>
      </c>
      <c r="J2" t="s">
        <v>322</v>
      </c>
      <c r="K2" t="s">
        <v>64</v>
      </c>
      <c r="L2" t="s">
        <v>91</v>
      </c>
      <c r="M2" t="s">
        <v>324</v>
      </c>
      <c r="N2" t="str">
        <f ca="1">"SP1-OP-"&amp;AutoIncrement!F3&amp;"-"&amp;TEXT(DATE(YEAR(TODAY()), MONTH(TODAY()), DAY(TODAY())), "yymm")&amp;"-01"</f>
        <v>SP1-OP-HS2-4-2311-01</v>
      </c>
      <c r="O2" t="s">
        <v>328</v>
      </c>
      <c r="S2" t="str">
        <f ca="1">"SP1-IP-"&amp;AutoIncrement!F3&amp;"-"&amp;TEXT(DATE(YEAR(TODAY()), MONTH(TODAY()), DAY(TODAY())), "yymm")&amp;"-01"</f>
        <v>SP1-IP-HS2-4-2311-01</v>
      </c>
      <c r="X2" t="str">
        <f>'TC47-Autogen OrderNo Spot'!F2</f>
        <v>sCS102-2311002</v>
      </c>
      <c r="Y2" t="s">
        <v>79</v>
      </c>
      <c r="Z2" t="s">
        <v>305</v>
      </c>
      <c r="AA2" t="s">
        <v>305</v>
      </c>
      <c r="AB2">
        <v>5</v>
      </c>
      <c r="AC2">
        <v>660</v>
      </c>
    </row>
    <row r="3" spans="1:29" x14ac:dyDescent="0.3">
      <c r="A3">
        <v>2</v>
      </c>
      <c r="B3" t="s">
        <v>79</v>
      </c>
      <c r="C3" t="str">
        <f ca="1">"o-MY-ELA-SUP-"&amp;AutoIncrement!F3&amp;"-"&amp;TEXT(DATE(YEAR(TODAY()), MONTH(TODAY()), DAY(TODAY())), "yymm")&amp;"001"</f>
        <v>o-MY-ELA-SUP-HS2-4-2311001</v>
      </c>
      <c r="D3" t="str">
        <f ca="1">TEXT(DATE(YEAR(TODAY()), MONTH(TODAY()), DAY(TODAY())), "dd MMM yyyy")</f>
        <v>14 Nov 2023</v>
      </c>
      <c r="E3" t="str">
        <f ca="1">"SP1-"&amp;AutoIncrement!F3&amp;"-"&amp;TEXT(DATE(YEAR(TODAY()), MONTH(TODAY()), DAY(TODAY())), "yymm")&amp;"001"</f>
        <v>SP1-HS2-4-2311001</v>
      </c>
      <c r="F3" t="s">
        <v>287</v>
      </c>
      <c r="G3" t="s">
        <v>21</v>
      </c>
      <c r="H3">
        <v>660</v>
      </c>
      <c r="I3" t="s">
        <v>62</v>
      </c>
      <c r="J3" t="s">
        <v>322</v>
      </c>
      <c r="K3" t="s">
        <v>64</v>
      </c>
      <c r="L3" t="s">
        <v>91</v>
      </c>
      <c r="M3" t="s">
        <v>325</v>
      </c>
      <c r="N3" t="str">
        <f ca="1">"SP1-OP-"&amp;AutoIncrement!F3&amp;"-"&amp;TEXT(DATE(YEAR(TODAY()), MONTH(TODAY()), DAY(TODAY())), "yymm")&amp;"-01"</f>
        <v>SP1-OP-HS2-4-2311-01</v>
      </c>
      <c r="O3" t="s">
        <v>329</v>
      </c>
      <c r="S3" t="str">
        <f ca="1">"SP1-IP-"&amp;AutoIncrement!F3&amp;"-"&amp;TEXT(DATE(YEAR(TODAY()), MONTH(TODAY()), DAY(TODAY())), "yymm")&amp;"-02"</f>
        <v>SP1-IP-HS2-4-2311-02</v>
      </c>
      <c r="T3">
        <v>10.000999999999999</v>
      </c>
      <c r="U3">
        <v>10.000999999999999</v>
      </c>
      <c r="V3">
        <v>10.000999999999999</v>
      </c>
      <c r="W3">
        <v>10.000999999999999</v>
      </c>
      <c r="X3" t="str">
        <f>'TC47-Autogen OrderNo Spot'!F2</f>
        <v>sCS102-2311002</v>
      </c>
      <c r="Y3" t="s">
        <v>79</v>
      </c>
      <c r="Z3" t="s">
        <v>306</v>
      </c>
      <c r="AA3" t="s">
        <v>306</v>
      </c>
      <c r="AB3">
        <v>5</v>
      </c>
      <c r="AC3">
        <v>660</v>
      </c>
    </row>
    <row r="4" spans="1:29" x14ac:dyDescent="0.3">
      <c r="A4">
        <v>3</v>
      </c>
      <c r="B4" t="s">
        <v>79</v>
      </c>
      <c r="C4" t="str">
        <f ca="1">"o-MY-ELA-SUP-"&amp;AutoIncrement!F3&amp;"-"&amp;TEXT(DATE(YEAR(TODAY()), MONTH(TODAY()), DAY(TODAY())), "yymm")&amp;"001"</f>
        <v>o-MY-ELA-SUP-HS2-4-2311001</v>
      </c>
      <c r="D4" t="str">
        <f ca="1">TEXT(DATE(YEAR(TODAY()), MONTH(TODAY()), DAY(TODAY())), "dd MMM yyyy")</f>
        <v>14 Nov 2023</v>
      </c>
      <c r="E4" t="str">
        <f ca="1">"SP1-"&amp;AutoIncrement!F3&amp;"-"&amp;TEXT(DATE(YEAR(TODAY()), MONTH(TODAY()), DAY(TODAY())), "yymm")&amp;"001"</f>
        <v>SP1-HS2-4-2311001</v>
      </c>
      <c r="F4" t="s">
        <v>289</v>
      </c>
      <c r="G4" t="s">
        <v>21</v>
      </c>
      <c r="H4">
        <v>330</v>
      </c>
      <c r="I4" t="s">
        <v>62</v>
      </c>
      <c r="J4" t="s">
        <v>322</v>
      </c>
      <c r="K4" t="s">
        <v>64</v>
      </c>
      <c r="L4" t="s">
        <v>91</v>
      </c>
      <c r="M4" t="s">
        <v>326</v>
      </c>
      <c r="N4" t="str">
        <f ca="1">"SP1-OP-"&amp;AutoIncrement!F3&amp;"-"&amp;TEXT(DATE(YEAR(TODAY()), MONTH(TODAY()), DAY(TODAY())), "yymm")&amp;"-02"</f>
        <v>SP1-OP-HS2-4-2311-02</v>
      </c>
      <c r="O4" t="s">
        <v>330</v>
      </c>
      <c r="P4">
        <v>100.001</v>
      </c>
      <c r="Q4">
        <v>100.001</v>
      </c>
      <c r="R4">
        <v>100.001</v>
      </c>
      <c r="X4" t="str">
        <f>'TC47-Autogen OrderNo Spot'!F2</f>
        <v>sCS102-2311002</v>
      </c>
      <c r="Y4" t="s">
        <v>79</v>
      </c>
      <c r="Z4" t="s">
        <v>307</v>
      </c>
      <c r="AA4" t="s">
        <v>307</v>
      </c>
      <c r="AB4">
        <v>5</v>
      </c>
      <c r="AC4">
        <v>660</v>
      </c>
    </row>
    <row r="5" spans="1:29" x14ac:dyDescent="0.3">
      <c r="A5">
        <v>4</v>
      </c>
      <c r="B5" t="s">
        <v>79</v>
      </c>
      <c r="C5" t="str">
        <f ca="1">"o-MY-ELA-SUP-"&amp;AutoIncrement!F3&amp;"-"&amp;TEXT(DATE(YEAR(TODAY()), MONTH(TODAY()), DAY(TODAY())), "yymm")&amp;"002"</f>
        <v>o-MY-ELA-SUP-HS2-4-2311002</v>
      </c>
      <c r="D5" t="str">
        <f ca="1">TEXT(DATE(YEAR(TODAY()), MONTH(TODAY()), DAY(TODAY())), "dd MMM yyyy")</f>
        <v>14 Nov 2023</v>
      </c>
      <c r="E5" t="str">
        <f ca="1">"SP1-"&amp;AutoIncrement!F3&amp;"-"&amp;TEXT(DATE(YEAR(TODAY()), MONTH(TODAY()), DAY(TODAY())), "yymm")&amp;"002"</f>
        <v>SP1-HS2-4-2311002</v>
      </c>
      <c r="F5" t="s">
        <v>289</v>
      </c>
      <c r="G5" t="s">
        <v>21</v>
      </c>
      <c r="H5">
        <v>330</v>
      </c>
      <c r="I5" t="s">
        <v>62</v>
      </c>
      <c r="J5" t="s">
        <v>322</v>
      </c>
      <c r="K5" t="s">
        <v>64</v>
      </c>
      <c r="L5" t="s">
        <v>91</v>
      </c>
      <c r="M5" t="s">
        <v>325</v>
      </c>
      <c r="N5" t="str">
        <f ca="1">"SP1-OP-"&amp;AutoIncrement!F3&amp;"-"&amp;TEXT(DATE(YEAR(TODAY()), MONTH(TODAY()), DAY(TODAY())), "yymm")&amp;"-02"</f>
        <v>SP1-OP-HS2-4-2311-02</v>
      </c>
      <c r="O5" t="s">
        <v>328</v>
      </c>
      <c r="P5">
        <v>100.001</v>
      </c>
      <c r="Q5">
        <v>100.001</v>
      </c>
      <c r="R5">
        <v>100.001</v>
      </c>
      <c r="X5" t="str">
        <f>'TC47-Autogen OrderNo Spot'!F2</f>
        <v>sCS102-2311002</v>
      </c>
      <c r="Y5" t="s">
        <v>79</v>
      </c>
      <c r="Z5" t="s">
        <v>307</v>
      </c>
      <c r="AA5" t="s">
        <v>307</v>
      </c>
      <c r="AB5">
        <v>5</v>
      </c>
      <c r="AC5">
        <v>660</v>
      </c>
    </row>
  </sheetData>
  <pageMargins bottom="0.75" footer="0.3" header="0.3" left="0.7" right="0.7" top="0.75"/>
</worksheet>
</file>

<file path=xl/worksheets/sheet6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sheetPr codeName="Sheet69"/>
  <dimension ref="A1:C3"/>
  <sheetViews>
    <sheetView workbookViewId="0">
      <selection activeCell="A2" sqref="A2"/>
    </sheetView>
  </sheetViews>
  <sheetFormatPr defaultRowHeight="14.4" x14ac:dyDescent="0.3"/>
  <cols>
    <col min="1" max="1" customWidth="true" width="26.6640625" collapsed="true"/>
    <col min="2" max="2" customWidth="true" width="27.109375" collapsed="true"/>
  </cols>
  <sheetData>
    <row r="1" spans="1:2" x14ac:dyDescent="0.3">
      <c r="A1" t="s">
        <v>340</v>
      </c>
      <c r="B1" t="s">
        <v>341</v>
      </c>
    </row>
    <row r="2" spans="1:2" x14ac:dyDescent="0.3">
      <c r="A2" t="str">
        <f ca="1">'TC74-Sup1 Outbound Details'!C2</f>
        <v>o-MY-ELA-SUP-HS2-4-2311001</v>
      </c>
      <c r="B2" t="s">
        <v>542</v>
      </c>
    </row>
    <row r="3" spans="1:2" x14ac:dyDescent="0.3">
      <c r="A3" t="str">
        <f ca="1">'TC74-Sup1 Outbound Details'!C5</f>
        <v>o-MY-ELA-SUP-HS2-4-2311002</v>
      </c>
      <c r="B3" t="s">
        <v>543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sheetPr codeName="Sheet7"/>
  <dimension ref="A1:AA2"/>
  <sheetViews>
    <sheetView workbookViewId="0" zoomScale="90" zoomScaleNormal="90">
      <selection activeCell="T2" sqref="T2"/>
    </sheetView>
  </sheetViews>
  <sheetFormatPr defaultRowHeight="14.4" x14ac:dyDescent="0.3"/>
  <cols>
    <col min="1" max="1" customWidth="true" width="4.77734375" collapsed="true"/>
    <col min="2" max="2" customWidth="true" width="17.109375" collapsed="true"/>
    <col min="3" max="3" bestFit="true" customWidth="true" width="20.109375" collapsed="true"/>
    <col min="4" max="4" bestFit="true" customWidth="true" width="12.44140625" collapsed="true"/>
    <col min="5" max="5" bestFit="true" customWidth="true" width="14.88671875" collapsed="true"/>
    <col min="6" max="6" bestFit="true" customWidth="true" width="15.44140625" collapsed="true"/>
    <col min="7" max="7" bestFit="true" customWidth="true" width="14.5546875" collapsed="true"/>
    <col min="8" max="8" bestFit="true" customWidth="true" width="17.77734375" collapsed="true"/>
    <col min="9" max="9" bestFit="true" customWidth="true" width="18.6640625" collapsed="true"/>
    <col min="10" max="10" bestFit="true" customWidth="true" width="18.21875" collapsed="true"/>
    <col min="11" max="11" bestFit="true" customWidth="true" width="22.6640625" collapsed="true"/>
    <col min="12" max="12" bestFit="true" customWidth="true" width="14.109375" collapsed="true"/>
    <col min="13" max="13" bestFit="true" customWidth="true" width="11.0" collapsed="true"/>
    <col min="14" max="14" bestFit="true" customWidth="true" width="5.21875" collapsed="true"/>
    <col min="15" max="15" bestFit="true" customWidth="true" width="8.5546875" collapsed="true"/>
    <col min="16" max="16" bestFit="true" customWidth="true" width="29.6640625" collapsed="true"/>
    <col min="17" max="19" customWidth="true" width="15.77734375" collapsed="true"/>
    <col min="20" max="20" bestFit="true" customWidth="true" width="28.21875" collapsed="true"/>
    <col min="21" max="21" bestFit="true" customWidth="true" width="10.21875" collapsed="true"/>
    <col min="22" max="22" customWidth="true" width="15.77734375" collapsed="true"/>
    <col min="23" max="23" customWidth="true" width="11.77734375" collapsed="true"/>
    <col min="24" max="24" customWidth="true" width="25.77734375" collapsed="true"/>
    <col min="25" max="25" bestFit="true" customWidth="true" width="17.0" collapsed="true"/>
    <col min="26" max="26" customWidth="true" width="18.0" collapsed="true"/>
  </cols>
  <sheetData>
    <row ht="15" r="1" spans="1:26" thickBot="1" x14ac:dyDescent="0.35">
      <c r="A1" s="57" t="s">
        <v>0</v>
      </c>
      <c r="B1" s="256" t="s">
        <v>31</v>
      </c>
      <c r="C1" s="252" t="s">
        <v>112</v>
      </c>
      <c r="D1" s="58" t="s">
        <v>113</v>
      </c>
      <c r="E1" s="58" t="s">
        <v>114</v>
      </c>
      <c r="F1" s="58" t="s">
        <v>115</v>
      </c>
      <c r="G1" s="58" t="s">
        <v>116</v>
      </c>
      <c r="H1" s="252" t="s">
        <v>117</v>
      </c>
      <c r="I1" s="252" t="s">
        <v>118</v>
      </c>
      <c r="J1" s="252" t="s">
        <v>159</v>
      </c>
      <c r="K1" s="58" t="s">
        <v>151</v>
      </c>
      <c r="L1" s="259" t="s">
        <v>152</v>
      </c>
      <c r="M1" s="57" t="s">
        <v>153</v>
      </c>
      <c r="N1" s="58" t="s">
        <v>154</v>
      </c>
      <c r="O1" s="58" t="s">
        <v>155</v>
      </c>
      <c r="P1" s="252" t="s">
        <v>119</v>
      </c>
      <c r="Q1" s="58" t="s">
        <v>120</v>
      </c>
      <c r="R1" s="58" t="s">
        <v>121</v>
      </c>
      <c r="S1" s="58" t="s">
        <v>157</v>
      </c>
      <c r="T1" s="252" t="s">
        <v>37</v>
      </c>
      <c r="U1" s="58" t="s">
        <v>158</v>
      </c>
      <c r="V1" s="253" t="s">
        <v>122</v>
      </c>
      <c r="W1" s="58" t="s">
        <v>123</v>
      </c>
      <c r="X1" s="254" t="s">
        <v>124</v>
      </c>
      <c r="Y1" s="252" t="s">
        <v>160</v>
      </c>
      <c r="Z1" s="255" t="s">
        <v>161</v>
      </c>
    </row>
    <row ht="15" r="2" spans="1:26" thickBot="1" x14ac:dyDescent="0.35">
      <c r="A2" s="60">
        <v>1</v>
      </c>
      <c r="B2" t="s">
        <v>638</v>
      </c>
      <c r="C2" s="61" t="str">
        <f>AutoIncrement!C4</f>
        <v>PKTTAP-PKCUS-HB1-4</v>
      </c>
      <c r="D2" s="61" t="s">
        <v>125</v>
      </c>
      <c r="E2" s="61" t="s">
        <v>126</v>
      </c>
      <c r="F2" s="61">
        <v>1</v>
      </c>
      <c r="G2" s="61">
        <v>1</v>
      </c>
      <c r="H2" s="61" t="str">
        <f>AutoIncrement!C3</f>
        <v>HB1-4</v>
      </c>
      <c r="I2" s="61" t="str">
        <f>"CD-"&amp;H2</f>
        <v>CD-HB1-4</v>
      </c>
      <c r="J2" s="61" t="str">
        <f>"Payment-"&amp;H2</f>
        <v>Payment-HB1-4</v>
      </c>
      <c r="K2" s="61" t="str">
        <f>L2</f>
        <v>By Invoice Date</v>
      </c>
      <c r="L2" s="258" t="s">
        <v>156</v>
      </c>
      <c r="M2" s="60">
        <v>0</v>
      </c>
      <c r="N2" s="61">
        <v>30</v>
      </c>
      <c r="O2" s="61">
        <v>0</v>
      </c>
      <c r="P2" s="61" t="str">
        <f>J2&amp;"(" &amp;K2&amp;")"</f>
        <v>Payment-HB1-4(By Invoice Date)</v>
      </c>
      <c r="Q2" s="61" t="s">
        <v>145</v>
      </c>
      <c r="R2" s="61" t="s">
        <v>127</v>
      </c>
      <c r="S2" s="61" t="s">
        <v>68</v>
      </c>
      <c r="T2" s="61" t="str">
        <f>'TC001.1'!A2&amp;"(" &amp; 'TC001.1'!A2 &amp; ")"</f>
        <v>PKDC1-PKCUS9(PKDC1-PKCUS9)</v>
      </c>
      <c r="U2" s="61" t="s">
        <v>128</v>
      </c>
      <c r="V2" s="61" t="str">
        <f>"RD-"&amp;H2</f>
        <v>RD-HB1-4</v>
      </c>
      <c r="W2" s="61" t="s">
        <v>128</v>
      </c>
      <c r="X2" t="s">
        <v>639</v>
      </c>
      <c r="Y2" s="61" t="str">
        <f>"BU2toBU1-"&amp;H2</f>
        <v>BU2toBU1-HB1-4</v>
      </c>
      <c r="Z2" s="62" t="str">
        <f>"BU3toBU1-"&amp;H2</f>
        <v>BU3toBU1-HB1-4</v>
      </c>
    </row>
  </sheetData>
  <pageMargins bottom="0.75" footer="0.3" header="0.3" left="0.7" right="0.7" top="0.75"/>
</worksheet>
</file>

<file path=xl/worksheets/sheet7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sheetPr codeName="Sheet70"/>
  <dimension ref="A1:W3"/>
  <sheetViews>
    <sheetView workbookViewId="0">
      <selection activeCell="A2" sqref="A2:B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38" t="s">
        <v>342</v>
      </c>
      <c r="B1" s="2" t="s">
        <v>343</v>
      </c>
      <c r="C1" s="39" t="s">
        <v>344</v>
      </c>
      <c r="D1" s="39" t="s">
        <v>345</v>
      </c>
      <c r="E1" s="39" t="s">
        <v>346</v>
      </c>
      <c r="F1" s="39" t="s">
        <v>347</v>
      </c>
      <c r="G1" s="39" t="s">
        <v>348</v>
      </c>
      <c r="H1" s="39" t="s">
        <v>349</v>
      </c>
      <c r="I1" s="39" t="s">
        <v>350</v>
      </c>
      <c r="J1" s="39" t="s">
        <v>351</v>
      </c>
      <c r="K1" s="40" t="s">
        <v>352</v>
      </c>
      <c r="L1" s="39" t="s">
        <v>353</v>
      </c>
      <c r="M1" s="39" t="s">
        <v>354</v>
      </c>
      <c r="N1" s="39" t="s">
        <v>355</v>
      </c>
      <c r="O1" s="39" t="s">
        <v>356</v>
      </c>
      <c r="P1" s="39" t="s">
        <v>357</v>
      </c>
      <c r="Q1" s="39" t="s">
        <v>358</v>
      </c>
      <c r="R1" s="39" t="s">
        <v>359</v>
      </c>
      <c r="S1" s="39" t="s">
        <v>356</v>
      </c>
      <c r="T1" s="39" t="s">
        <v>357</v>
      </c>
      <c r="U1" s="39" t="s">
        <v>358</v>
      </c>
      <c r="V1" s="39" t="s">
        <v>359</v>
      </c>
    </row>
    <row r="2" spans="1:22" x14ac:dyDescent="0.3">
      <c r="A2" s="2" t="str">
        <f ca="1">'TC74-Sup1 Outbound Details'!E3</f>
        <v>SP1-HS2-4-2311001</v>
      </c>
      <c r="B2" s="6" t="str">
        <f>'TC74-Sup1 Outbound Details'!M3</f>
        <v>MY-ELA-C-230704001</v>
      </c>
      <c r="C2" s="39" t="s">
        <v>360</v>
      </c>
      <c r="D2" s="39" t="s">
        <v>361</v>
      </c>
      <c r="E2" s="39" t="s">
        <v>362</v>
      </c>
      <c r="F2" s="39" t="s">
        <v>362</v>
      </c>
      <c r="G2" s="39" t="s">
        <v>362</v>
      </c>
      <c r="H2" s="39" t="s">
        <v>362</v>
      </c>
      <c r="I2" s="39" t="s">
        <v>362</v>
      </c>
      <c r="J2" s="39" t="s">
        <v>362</v>
      </c>
      <c r="K2" s="39" t="s">
        <v>362</v>
      </c>
      <c r="L2" s="39" t="s">
        <v>362</v>
      </c>
      <c r="M2" s="39" t="s">
        <v>362</v>
      </c>
      <c r="N2" s="39" t="s">
        <v>362</v>
      </c>
      <c r="O2" s="39" t="s">
        <v>362</v>
      </c>
      <c r="P2" s="39" t="s">
        <v>362</v>
      </c>
      <c r="Q2" s="39" t="s">
        <v>362</v>
      </c>
      <c r="R2" s="39" t="s">
        <v>362</v>
      </c>
      <c r="S2" s="39" t="s">
        <v>362</v>
      </c>
      <c r="T2" s="39" t="s">
        <v>362</v>
      </c>
      <c r="U2" s="39" t="s">
        <v>362</v>
      </c>
      <c r="V2" s="39" t="s">
        <v>362</v>
      </c>
    </row>
    <row r="3" spans="1:22" x14ac:dyDescent="0.3">
      <c r="A3" s="2" t="str">
        <f ca="1">'TC74-Sup1 Outbound Details'!E5</f>
        <v>SP1-HS2-4-2311002</v>
      </c>
      <c r="B3" s="6" t="str">
        <f>'TC74-Sup1 Outbound Details'!M5</f>
        <v>MY-ELA-C-230704001</v>
      </c>
      <c r="C3" s="39" t="s">
        <v>360</v>
      </c>
      <c r="D3" s="39" t="s">
        <v>361</v>
      </c>
      <c r="E3" s="39" t="s">
        <v>362</v>
      </c>
      <c r="F3" s="39" t="s">
        <v>362</v>
      </c>
      <c r="G3" s="39" t="s">
        <v>362</v>
      </c>
      <c r="H3" s="39" t="s">
        <v>362</v>
      </c>
      <c r="I3" s="39" t="s">
        <v>362</v>
      </c>
      <c r="J3" s="39" t="s">
        <v>362</v>
      </c>
      <c r="K3" s="39" t="s">
        <v>362</v>
      </c>
      <c r="L3" s="39" t="s">
        <v>362</v>
      </c>
      <c r="M3" s="39" t="s">
        <v>362</v>
      </c>
      <c r="N3" s="39" t="s">
        <v>362</v>
      </c>
      <c r="O3" s="39" t="s">
        <v>362</v>
      </c>
      <c r="P3" s="39" t="s">
        <v>362</v>
      </c>
      <c r="Q3" s="39" t="s">
        <v>362</v>
      </c>
      <c r="R3" s="39" t="s">
        <v>362</v>
      </c>
      <c r="S3" s="39" t="s">
        <v>362</v>
      </c>
      <c r="T3" s="39" t="s">
        <v>362</v>
      </c>
      <c r="U3" s="39" t="s">
        <v>362</v>
      </c>
      <c r="V3" s="39" t="s">
        <v>362</v>
      </c>
    </row>
  </sheetData>
  <pageMargins bottom="0.75" footer="0.3" header="0.3" left="0.7" right="0.7" top="0.75"/>
</worksheet>
</file>

<file path=xl/worksheets/sheet7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sheetPr codeName="Sheet71"/>
  <dimension ref="A1:P2"/>
  <sheetViews>
    <sheetView workbookViewId="0">
      <selection activeCell="D28" sqref="D28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38" t="s">
        <v>342</v>
      </c>
      <c r="B1" s="2" t="s">
        <v>343</v>
      </c>
      <c r="C1" s="39" t="s">
        <v>344</v>
      </c>
      <c r="D1" s="39" t="s">
        <v>407</v>
      </c>
      <c r="E1" s="39" t="s">
        <v>403</v>
      </c>
      <c r="F1" s="39" t="s">
        <v>408</v>
      </c>
      <c r="G1" s="39" t="s">
        <v>409</v>
      </c>
      <c r="H1" s="39" t="s">
        <v>405</v>
      </c>
      <c r="I1" s="39" t="s">
        <v>410</v>
      </c>
      <c r="J1" s="39" t="s">
        <v>411</v>
      </c>
      <c r="K1" s="39" t="s">
        <v>412</v>
      </c>
      <c r="L1" s="39" t="s">
        <v>413</v>
      </c>
      <c r="M1" s="39" t="s">
        <v>414</v>
      </c>
      <c r="N1" s="39" t="s">
        <v>415</v>
      </c>
      <c r="O1" s="39" t="s">
        <v>416</v>
      </c>
    </row>
    <row r="2" spans="1:15" x14ac:dyDescent="0.3">
      <c r="A2" s="2" t="str">
        <f ca="1">'TC74-Sup1 Outbound Details'!E2</f>
        <v>SP1-HS2-4-2311001</v>
      </c>
      <c r="B2" s="6" t="str">
        <f>'TC74-Sup1 Outbound Details'!M2</f>
        <v>CAIU9500009</v>
      </c>
      <c r="C2" s="39" t="s">
        <v>404</v>
      </c>
      <c r="D2" s="39" t="s">
        <v>361</v>
      </c>
      <c r="E2" s="39" t="s">
        <v>362</v>
      </c>
      <c r="F2" s="39" t="s">
        <v>362</v>
      </c>
      <c r="G2" s="39" t="s">
        <v>362</v>
      </c>
      <c r="H2" s="39" t="s">
        <v>362</v>
      </c>
      <c r="I2" s="39" t="s">
        <v>362</v>
      </c>
      <c r="J2" s="39" t="s">
        <v>362</v>
      </c>
      <c r="K2" s="39" t="s">
        <v>362</v>
      </c>
      <c r="L2" s="39" t="s">
        <v>362</v>
      </c>
      <c r="M2" s="39" t="s">
        <v>362</v>
      </c>
      <c r="N2" s="39" t="s">
        <v>362</v>
      </c>
      <c r="O2" s="39" t="s">
        <v>362</v>
      </c>
    </row>
  </sheetData>
  <pageMargins bottom="0.75" footer="0.3" header="0.3" left="0.7" right="0.7" top="0.75"/>
</worksheet>
</file>

<file path=xl/worksheets/sheet7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sheetPr codeName="Sheet72"/>
  <dimension ref="A1:P2"/>
  <sheetViews>
    <sheetView workbookViewId="0">
      <selection activeCell="A2" sqref="A2:XFD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38" t="s">
        <v>342</v>
      </c>
      <c r="B1" s="2" t="s">
        <v>343</v>
      </c>
      <c r="C1" s="39" t="s">
        <v>344</v>
      </c>
      <c r="D1" s="39" t="s">
        <v>417</v>
      </c>
      <c r="E1" s="39" t="s">
        <v>403</v>
      </c>
      <c r="F1" s="39" t="s">
        <v>408</v>
      </c>
      <c r="G1" s="39" t="s">
        <v>409</v>
      </c>
      <c r="H1" s="39" t="s">
        <v>405</v>
      </c>
      <c r="I1" s="39" t="s">
        <v>410</v>
      </c>
      <c r="J1" s="39" t="s">
        <v>411</v>
      </c>
      <c r="K1" s="39" t="s">
        <v>412</v>
      </c>
      <c r="L1" s="39" t="s">
        <v>413</v>
      </c>
      <c r="M1" s="39" t="s">
        <v>414</v>
      </c>
      <c r="N1" s="39" t="s">
        <v>415</v>
      </c>
      <c r="O1" s="39" t="s">
        <v>416</v>
      </c>
    </row>
    <row customHeight="1" ht="13.2" r="2" spans="1:15" x14ac:dyDescent="0.3">
      <c r="A2" s="2" t="str">
        <f ca="1">'TC74-Sup1 Outbound Details'!E4</f>
        <v>SP1-HS2-4-2311001</v>
      </c>
      <c r="B2" s="6" t="str">
        <f>'TC74-Sup1 Outbound Details'!M4</f>
        <v>TCLU4249350</v>
      </c>
      <c r="C2" s="39" t="s">
        <v>404</v>
      </c>
      <c r="D2" s="39" t="s">
        <v>361</v>
      </c>
      <c r="E2" s="39" t="s">
        <v>362</v>
      </c>
      <c r="F2" s="39" t="s">
        <v>362</v>
      </c>
      <c r="G2" s="39" t="s">
        <v>362</v>
      </c>
      <c r="H2" s="39" t="s">
        <v>362</v>
      </c>
      <c r="I2" s="39" t="s">
        <v>362</v>
      </c>
      <c r="J2" s="39" t="s">
        <v>362</v>
      </c>
      <c r="K2" s="39" t="s">
        <v>362</v>
      </c>
      <c r="L2" s="39" t="s">
        <v>362</v>
      </c>
      <c r="M2" s="39" t="s">
        <v>362</v>
      </c>
      <c r="N2" s="39" t="s">
        <v>362</v>
      </c>
      <c r="O2" s="39" t="s">
        <v>362</v>
      </c>
    </row>
  </sheetData>
  <pageMargins bottom="0.75" footer="0.3" header="0.3" left="0.7" right="0.7" top="0.75"/>
</worksheet>
</file>

<file path=xl/worksheets/sheet7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6D93-5F84-4950-85E6-745FB1AD35E6}">
  <sheetPr codeName="Sheet73"/>
  <dimension ref="A1:C5"/>
  <sheetViews>
    <sheetView workbookViewId="0">
      <selection activeCell="B11" sqref="B11"/>
    </sheetView>
  </sheetViews>
  <sheetFormatPr defaultRowHeight="14.4" x14ac:dyDescent="0.3"/>
  <cols>
    <col min="1" max="1" customWidth="true" width="20.5546875" collapsed="true"/>
    <col min="2" max="2" customWidth="true" width="30.88671875" collapsed="true"/>
  </cols>
  <sheetData>
    <row r="1" spans="1:2" x14ac:dyDescent="0.3">
      <c r="A1" s="38" t="s">
        <v>342</v>
      </c>
      <c r="B1" s="2" t="s">
        <v>343</v>
      </c>
    </row>
    <row r="2" spans="1:2" x14ac:dyDescent="0.3">
      <c r="A2" s="2" t="str">
        <f ca="1">'TC74-Sup1 Outbound Details'!E2</f>
        <v>SP1-HS2-4-2311001</v>
      </c>
      <c r="B2" s="6" t="str">
        <f>'TC74-Sup1 Outbound Details'!M2</f>
        <v>CAIU9500009</v>
      </c>
    </row>
    <row r="3" spans="1:2" x14ac:dyDescent="0.3">
      <c r="A3" s="2" t="str">
        <f ca="1">'TC74-Sup1 Outbound Details'!E3</f>
        <v>SP1-HS2-4-2311001</v>
      </c>
      <c r="B3" s="6" t="str">
        <f>'TC74-Sup1 Outbound Details'!M3</f>
        <v>MY-ELA-C-230704001</v>
      </c>
    </row>
    <row r="4" spans="1:2" x14ac:dyDescent="0.3">
      <c r="A4" s="2" t="str">
        <f ca="1">'TC74-Sup1 Outbound Details'!E4</f>
        <v>SP1-HS2-4-2311001</v>
      </c>
      <c r="B4" s="6" t="str">
        <f>'TC74-Sup1 Outbound Details'!M4</f>
        <v>TCLU4249350</v>
      </c>
    </row>
    <row r="5" spans="1:2" x14ac:dyDescent="0.3">
      <c r="A5" s="2" t="str">
        <f ca="1">'TC74-Sup1 Outbound Details'!E5</f>
        <v>SP1-HS2-4-2311002</v>
      </c>
      <c r="B5" s="6" t="str">
        <f>'TC74-Sup1 Outbound Details'!M5</f>
        <v>MY-ELA-C-230704001</v>
      </c>
    </row>
  </sheetData>
  <pageMargins bottom="0.75" footer="0.3" header="0.3" left="0.7" right="0.7" top="0.75"/>
</worksheet>
</file>

<file path=xl/worksheets/sheet7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sheetPr codeName="Sheet74"/>
  <dimension ref="A1:S4"/>
  <sheetViews>
    <sheetView topLeftCell="B1" workbookViewId="0">
      <selection activeCell="D3" sqref="D3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130</v>
      </c>
      <c r="B1" t="s">
        <v>364</v>
      </c>
      <c r="C1" t="s">
        <v>365</v>
      </c>
      <c r="D1" t="s">
        <v>366</v>
      </c>
      <c r="E1" t="s">
        <v>88</v>
      </c>
      <c r="F1" t="s">
        <v>12</v>
      </c>
      <c r="G1" t="s">
        <v>140</v>
      </c>
      <c r="H1" t="s">
        <v>367</v>
      </c>
      <c r="I1" t="s">
        <v>143</v>
      </c>
      <c r="J1" t="s">
        <v>120</v>
      </c>
      <c r="K1" t="s">
        <v>248</v>
      </c>
      <c r="L1" t="s">
        <v>368</v>
      </c>
      <c r="M1" t="s">
        <v>369</v>
      </c>
      <c r="N1" t="s">
        <v>370</v>
      </c>
      <c r="O1" t="s">
        <v>371</v>
      </c>
      <c r="P1" t="s">
        <v>372</v>
      </c>
      <c r="Q1" t="s">
        <v>373</v>
      </c>
      <c r="R1" t="s">
        <v>374</v>
      </c>
    </row>
    <row r="2" spans="1:18" x14ac:dyDescent="0.3">
      <c r="A2" t="str">
        <f>'TC2-Contract Parts Info'!B4</f>
        <v>s10H3</v>
      </c>
      <c r="B2" t="str">
        <f>'TC7-Contract Parts Info'!A2</f>
        <v>MY-ELA-SUP-s1-0H3</v>
      </c>
      <c r="D2" t="str">
        <f>'TC47-Autogen OrderNo Spot'!E2</f>
        <v>pCS102-2311002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179</v>
      </c>
      <c r="K2" t="s">
        <v>375</v>
      </c>
      <c r="L2">
        <v>660</v>
      </c>
      <c r="M2">
        <v>660</v>
      </c>
      <c r="N2">
        <v>0</v>
      </c>
      <c r="O2">
        <v>0</v>
      </c>
      <c r="P2" t="s">
        <v>259</v>
      </c>
      <c r="Q2">
        <v>660</v>
      </c>
      <c r="R2" t="s">
        <v>259</v>
      </c>
    </row>
    <row r="3" spans="1:18" x14ac:dyDescent="0.3">
      <c r="A3" t="str">
        <f>'TC2-Contract Parts Info'!B5</f>
        <v>s10H4</v>
      </c>
      <c r="B3" t="str">
        <f>'TC7-Contract Parts Info'!A3</f>
        <v>MY-ELA-SUP-s1-0H4</v>
      </c>
      <c r="D3" t="str">
        <f>'TC47-Autogen OrderNo Spot'!E2</f>
        <v>pCS102-2311002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179</v>
      </c>
      <c r="K3" t="s">
        <v>375</v>
      </c>
      <c r="L3">
        <v>660</v>
      </c>
      <c r="M3">
        <v>660</v>
      </c>
      <c r="N3">
        <v>0</v>
      </c>
      <c r="O3">
        <v>660</v>
      </c>
      <c r="P3" t="s">
        <v>259</v>
      </c>
      <c r="Q3">
        <v>0</v>
      </c>
      <c r="R3" t="s">
        <v>259</v>
      </c>
    </row>
    <row r="4" spans="1:18" x14ac:dyDescent="0.3">
      <c r="A4" t="str">
        <f>'TC2-Contract Parts Info'!B7</f>
        <v>s10H6</v>
      </c>
      <c r="B4" t="str">
        <f>'TC7-Contract Parts Info'!A4</f>
        <v>MY-ELA-SUP-s1-0H6</v>
      </c>
      <c r="D4" t="str">
        <f>'TC47-Autogen OrderNo Spot'!E2</f>
        <v>pCS102-2311002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179</v>
      </c>
      <c r="K4" t="s">
        <v>375</v>
      </c>
      <c r="L4">
        <v>660</v>
      </c>
      <c r="M4">
        <v>660</v>
      </c>
      <c r="N4">
        <v>0</v>
      </c>
      <c r="O4">
        <v>600</v>
      </c>
      <c r="P4" t="s">
        <v>259</v>
      </c>
      <c r="Q4">
        <v>60</v>
      </c>
      <c r="R4" t="s">
        <v>259</v>
      </c>
    </row>
  </sheetData>
  <phoneticPr fontId="7" type="noConversion"/>
  <pageMargins bottom="0.75" footer="0.3" header="0.3" left="0.7" right="0.7" top="0.75"/>
  <pageSetup orientation="portrait" r:id="rId1"/>
</worksheet>
</file>

<file path=xl/worksheets/sheet7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sheetPr codeName="Sheet75"/>
  <dimension ref="A1:S4"/>
  <sheetViews>
    <sheetView workbookViewId="0">
      <selection activeCell="D2" sqref="D2:D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130</v>
      </c>
      <c r="B1" t="s">
        <v>364</v>
      </c>
      <c r="C1" t="s">
        <v>365</v>
      </c>
      <c r="D1" t="s">
        <v>339</v>
      </c>
      <c r="E1" t="s">
        <v>376</v>
      </c>
      <c r="F1" t="s">
        <v>262</v>
      </c>
      <c r="G1" t="s">
        <v>12</v>
      </c>
      <c r="H1" t="s">
        <v>140</v>
      </c>
      <c r="I1" t="s">
        <v>367</v>
      </c>
      <c r="J1" t="s">
        <v>143</v>
      </c>
      <c r="K1" t="s">
        <v>120</v>
      </c>
      <c r="L1" t="s">
        <v>248</v>
      </c>
      <c r="M1" t="s">
        <v>378</v>
      </c>
      <c r="N1" t="s">
        <v>379</v>
      </c>
      <c r="O1" t="s">
        <v>380</v>
      </c>
      <c r="P1" t="s">
        <v>381</v>
      </c>
      <c r="Q1" t="s">
        <v>382</v>
      </c>
      <c r="R1" t="s">
        <v>383</v>
      </c>
    </row>
    <row r="2" spans="1:18" x14ac:dyDescent="0.3">
      <c r="A2" t="str">
        <f>'TC2-Contract Parts Info'!B4</f>
        <v>s10H3</v>
      </c>
      <c r="B2" t="str">
        <f>'TC6-Contract Parts Info'!B2</f>
        <v>MY-PNA-BU-s1-003</v>
      </c>
      <c r="D2" t="str">
        <f>'TC47-Autogen OrderNo Spot'!D2</f>
        <v>sCB302-2311002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179</v>
      </c>
      <c r="L2" t="s">
        <v>377</v>
      </c>
      <c r="M2">
        <v>0</v>
      </c>
      <c r="N2">
        <v>0</v>
      </c>
      <c r="O2" t="s">
        <v>259</v>
      </c>
      <c r="P2">
        <v>660</v>
      </c>
      <c r="Q2" t="s">
        <v>259</v>
      </c>
      <c r="R2">
        <v>660</v>
      </c>
    </row>
    <row r="3" spans="1:18" x14ac:dyDescent="0.3">
      <c r="A3" t="str">
        <f>'TC2-Contract Parts Info'!B5</f>
        <v>s10H4</v>
      </c>
      <c r="B3" t="str">
        <f>'TC6-Contract Parts Info'!B3</f>
        <v>MY-PNA-BU-s1-004</v>
      </c>
      <c r="D3" t="str">
        <f>'TC47-Autogen OrderNo Spot'!D2</f>
        <v>sCB302-2311002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179</v>
      </c>
      <c r="L3" t="s">
        <v>377</v>
      </c>
      <c r="M3">
        <v>0</v>
      </c>
      <c r="N3">
        <v>660</v>
      </c>
      <c r="O3" t="s">
        <v>259</v>
      </c>
      <c r="P3">
        <v>0</v>
      </c>
      <c r="Q3" t="s">
        <v>259</v>
      </c>
      <c r="R3">
        <v>660</v>
      </c>
    </row>
    <row r="4" spans="1:18" x14ac:dyDescent="0.3">
      <c r="A4" t="str">
        <f>'TC2-Contract Parts Info'!B7</f>
        <v>s10H6</v>
      </c>
      <c r="B4" t="str">
        <f>'TC6-Contract Parts Info'!B4</f>
        <v>MY-PNA-BU-s1-006</v>
      </c>
      <c r="D4" t="str">
        <f>'TC47-Autogen OrderNo Spot'!D2</f>
        <v>sCB302-2311002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179</v>
      </c>
      <c r="L4" t="s">
        <v>377</v>
      </c>
      <c r="M4">
        <v>0</v>
      </c>
      <c r="N4">
        <v>600</v>
      </c>
      <c r="O4" t="s">
        <v>259</v>
      </c>
      <c r="P4">
        <v>60</v>
      </c>
      <c r="Q4" t="s">
        <v>259</v>
      </c>
      <c r="R4">
        <v>660</v>
      </c>
    </row>
  </sheetData>
  <phoneticPr fontId="7" type="noConversion"/>
  <pageMargins bottom="0.75" footer="0.3" header="0.3" left="0.7" right="0.7" top="0.75"/>
  <pageSetup orientation="portrait" r:id="rId1"/>
</worksheet>
</file>

<file path=xl/worksheets/sheet7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sheetPr codeName="Sheet76"/>
  <dimension ref="A1:T4"/>
  <sheetViews>
    <sheetView workbookViewId="0">
      <selection activeCell="D3" sqref="D3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130</v>
      </c>
      <c r="B1" t="s">
        <v>364</v>
      </c>
      <c r="C1" t="s">
        <v>365</v>
      </c>
      <c r="D1" t="s">
        <v>366</v>
      </c>
      <c r="E1" t="s">
        <v>88</v>
      </c>
      <c r="F1" t="s">
        <v>12</v>
      </c>
      <c r="G1" t="s">
        <v>140</v>
      </c>
      <c r="H1" t="s">
        <v>367</v>
      </c>
      <c r="I1" t="s">
        <v>143</v>
      </c>
      <c r="J1" t="s">
        <v>120</v>
      </c>
      <c r="K1" t="s">
        <v>248</v>
      </c>
      <c r="L1" t="s">
        <v>368</v>
      </c>
      <c r="M1" t="s">
        <v>369</v>
      </c>
      <c r="N1" t="s">
        <v>370</v>
      </c>
      <c r="O1" t="s">
        <v>371</v>
      </c>
      <c r="P1" t="s">
        <v>372</v>
      </c>
      <c r="Q1" t="s">
        <v>373</v>
      </c>
      <c r="R1" t="s">
        <v>374</v>
      </c>
      <c r="S1" t="s">
        <v>384</v>
      </c>
    </row>
    <row r="2" spans="1:19" x14ac:dyDescent="0.3">
      <c r="A2" t="str">
        <f>'TC2-Contract Parts Info'!B4</f>
        <v>s10H3</v>
      </c>
      <c r="B2" t="str">
        <f>'TC6-Contract Parts Info'!B2</f>
        <v>MY-PNA-BU-s1-003</v>
      </c>
      <c r="D2" t="str">
        <f>'TC47-Autogen OrderNo Spot'!C2</f>
        <v>pCB302-2311002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145</v>
      </c>
      <c r="K2" t="s">
        <v>377</v>
      </c>
      <c r="L2">
        <v>0</v>
      </c>
      <c r="M2">
        <v>0</v>
      </c>
      <c r="N2">
        <v>0</v>
      </c>
      <c r="O2">
        <v>0</v>
      </c>
      <c r="P2" t="s">
        <v>259</v>
      </c>
      <c r="Q2">
        <v>660</v>
      </c>
      <c r="R2" t="s">
        <v>259</v>
      </c>
      <c r="S2">
        <v>660</v>
      </c>
    </row>
    <row r="3" spans="1:19" x14ac:dyDescent="0.3">
      <c r="A3" t="str">
        <f>'TC2-Contract Parts Info'!B5</f>
        <v>s10H4</v>
      </c>
      <c r="B3" t="str">
        <f>'TC6-Contract Parts Info'!B3</f>
        <v>MY-PNA-BU-s1-004</v>
      </c>
      <c r="D3" t="str">
        <f>'TC47-Autogen OrderNo Spot'!C2</f>
        <v>pCB302-2311002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145</v>
      </c>
      <c r="K3" t="s">
        <v>377</v>
      </c>
      <c r="L3">
        <v>0</v>
      </c>
      <c r="M3">
        <v>0</v>
      </c>
      <c r="N3">
        <v>0</v>
      </c>
      <c r="O3">
        <v>660</v>
      </c>
      <c r="P3" t="s">
        <v>259</v>
      </c>
      <c r="Q3">
        <v>0</v>
      </c>
      <c r="R3" t="s">
        <v>259</v>
      </c>
      <c r="S3">
        <v>660</v>
      </c>
    </row>
    <row r="4" spans="1:19" x14ac:dyDescent="0.3">
      <c r="A4" t="str">
        <f>'TC2-Contract Parts Info'!B7</f>
        <v>s10H6</v>
      </c>
      <c r="B4" t="str">
        <f>'TC6-Contract Parts Info'!B4</f>
        <v>MY-PNA-BU-s1-006</v>
      </c>
      <c r="D4" t="str">
        <f>'TC47-Autogen OrderNo Spot'!C2</f>
        <v>pCB302-2311002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145</v>
      </c>
      <c r="K4" t="s">
        <v>377</v>
      </c>
      <c r="L4">
        <v>0</v>
      </c>
      <c r="M4">
        <v>0</v>
      </c>
      <c r="N4">
        <v>0</v>
      </c>
      <c r="O4">
        <v>600</v>
      </c>
      <c r="P4" t="s">
        <v>259</v>
      </c>
      <c r="Q4">
        <v>60</v>
      </c>
      <c r="R4" t="s">
        <v>259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7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sheetPr codeName="Sheet77"/>
  <dimension ref="A1:S4"/>
  <sheetViews>
    <sheetView topLeftCell="B1" workbookViewId="0">
      <selection activeCell="D2" sqref="D2:D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130</v>
      </c>
      <c r="B1" t="s">
        <v>364</v>
      </c>
      <c r="C1" t="s">
        <v>365</v>
      </c>
      <c r="D1" t="s">
        <v>339</v>
      </c>
      <c r="E1" t="s">
        <v>376</v>
      </c>
      <c r="F1" t="s">
        <v>262</v>
      </c>
      <c r="G1" t="s">
        <v>12</v>
      </c>
      <c r="H1" t="s">
        <v>140</v>
      </c>
      <c r="I1" t="s">
        <v>367</v>
      </c>
      <c r="J1" t="s">
        <v>143</v>
      </c>
      <c r="K1" t="s">
        <v>120</v>
      </c>
      <c r="L1" t="s">
        <v>248</v>
      </c>
      <c r="M1" t="s">
        <v>378</v>
      </c>
      <c r="N1" t="s">
        <v>379</v>
      </c>
      <c r="O1" t="s">
        <v>380</v>
      </c>
      <c r="P1" t="s">
        <v>381</v>
      </c>
      <c r="Q1" t="s">
        <v>382</v>
      </c>
      <c r="R1" t="s">
        <v>383</v>
      </c>
    </row>
    <row r="2" spans="1:18" x14ac:dyDescent="0.3">
      <c r="A2" t="str">
        <f>'TC2-Contract Parts Info'!B4</f>
        <v>s10H3</v>
      </c>
      <c r="B2" t="str">
        <f>'TC2-Contract Parts Info'!A4</f>
        <v>PK-TTAP-s1-0H3</v>
      </c>
      <c r="D2" t="str">
        <f>'TC47-Autogen OrderNo Spot'!B2</f>
        <v>sCB102-2311002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145</v>
      </c>
      <c r="L2" t="s">
        <v>377</v>
      </c>
      <c r="M2">
        <v>0</v>
      </c>
      <c r="N2">
        <v>0</v>
      </c>
      <c r="O2" t="s">
        <v>259</v>
      </c>
      <c r="P2">
        <v>660</v>
      </c>
      <c r="Q2" t="s">
        <v>259</v>
      </c>
      <c r="R2">
        <v>660</v>
      </c>
    </row>
    <row r="3" spans="1:18" x14ac:dyDescent="0.3">
      <c r="A3" t="str">
        <f>'TC2-Contract Parts Info'!B5</f>
        <v>s10H4</v>
      </c>
      <c r="B3" t="str">
        <f>'TC2-Contract Parts Info'!A5</f>
        <v>PK-TTAP-s1-0H4</v>
      </c>
      <c r="D3" t="str">
        <f>'TC47-Autogen OrderNo Spot'!B2</f>
        <v>sCB102-2311002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145</v>
      </c>
      <c r="L3" t="s">
        <v>377</v>
      </c>
      <c r="M3">
        <v>0</v>
      </c>
      <c r="N3">
        <v>660</v>
      </c>
      <c r="O3" t="s">
        <v>259</v>
      </c>
      <c r="P3">
        <v>0</v>
      </c>
      <c r="Q3" t="s">
        <v>259</v>
      </c>
      <c r="R3">
        <v>660</v>
      </c>
    </row>
    <row r="4" spans="1:18" x14ac:dyDescent="0.3">
      <c r="A4" t="str">
        <f>'TC2-Contract Parts Info'!B7</f>
        <v>s10H6</v>
      </c>
      <c r="B4" t="str">
        <f>'TC2-Contract Parts Info'!A7</f>
        <v>PK-TTAP-s1-0H6</v>
      </c>
      <c r="D4" t="str">
        <f>'TC47-Autogen OrderNo Spot'!B2</f>
        <v>sCB102-2311002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145</v>
      </c>
      <c r="L4" t="s">
        <v>377</v>
      </c>
      <c r="M4">
        <v>0</v>
      </c>
      <c r="N4">
        <v>600</v>
      </c>
      <c r="O4" t="s">
        <v>259</v>
      </c>
      <c r="P4">
        <v>60</v>
      </c>
      <c r="Q4" t="s">
        <v>259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7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sheetPr codeName="Sheet78"/>
  <dimension ref="A1:T4"/>
  <sheetViews>
    <sheetView workbookViewId="0">
      <selection activeCell="D2" sqref="D2:D4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130</v>
      </c>
      <c r="B1" t="s">
        <v>364</v>
      </c>
      <c r="C1" t="s">
        <v>365</v>
      </c>
      <c r="D1" t="s">
        <v>366</v>
      </c>
      <c r="E1" t="s">
        <v>88</v>
      </c>
      <c r="F1" t="s">
        <v>12</v>
      </c>
      <c r="G1" t="s">
        <v>140</v>
      </c>
      <c r="H1" t="s">
        <v>367</v>
      </c>
      <c r="I1" t="s">
        <v>143</v>
      </c>
      <c r="J1" t="s">
        <v>120</v>
      </c>
      <c r="K1" t="s">
        <v>248</v>
      </c>
      <c r="L1" t="s">
        <v>368</v>
      </c>
      <c r="M1" t="s">
        <v>369</v>
      </c>
      <c r="N1" t="s">
        <v>370</v>
      </c>
      <c r="O1" t="s">
        <v>371</v>
      </c>
      <c r="P1" t="s">
        <v>372</v>
      </c>
      <c r="Q1" t="s">
        <v>373</v>
      </c>
      <c r="R1" t="s">
        <v>374</v>
      </c>
      <c r="S1" t="s">
        <v>384</v>
      </c>
    </row>
    <row r="2" spans="1:19" x14ac:dyDescent="0.3">
      <c r="A2" t="str">
        <f>'TC2-Contract Parts Info'!B4</f>
        <v>s10H3</v>
      </c>
      <c r="B2" t="str">
        <f>'TC2-Contract Parts Info'!A4</f>
        <v>PK-TTAP-s1-0H3</v>
      </c>
      <c r="C2" t="s">
        <v>23</v>
      </c>
      <c r="D2" t="str">
        <f>'TC47-Autogen OrderNo Spot'!A2</f>
        <v>cCB102-2311002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145</v>
      </c>
      <c r="K2" t="s">
        <v>377</v>
      </c>
      <c r="L2">
        <v>0</v>
      </c>
      <c r="M2">
        <v>0</v>
      </c>
      <c r="N2">
        <v>0</v>
      </c>
      <c r="O2">
        <v>0</v>
      </c>
      <c r="P2" t="s">
        <v>259</v>
      </c>
      <c r="Q2">
        <v>660</v>
      </c>
      <c r="R2" t="s">
        <v>259</v>
      </c>
      <c r="S2">
        <v>660</v>
      </c>
    </row>
    <row r="3" spans="1:19" x14ac:dyDescent="0.3">
      <c r="A3" t="str">
        <f>'TC2-Contract Parts Info'!B5</f>
        <v>s10H4</v>
      </c>
      <c r="B3" t="str">
        <f>'TC2-Contract Parts Info'!A5</f>
        <v>PK-TTAP-s1-0H4</v>
      </c>
      <c r="C3" t="s">
        <v>25</v>
      </c>
      <c r="D3" t="str">
        <f>'TC47-Autogen OrderNo Spot'!A2</f>
        <v>cCB102-2311002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145</v>
      </c>
      <c r="K3" t="s">
        <v>377</v>
      </c>
      <c r="L3">
        <v>0</v>
      </c>
      <c r="M3">
        <v>0</v>
      </c>
      <c r="N3">
        <v>0</v>
      </c>
      <c r="O3">
        <v>660</v>
      </c>
      <c r="P3" t="s">
        <v>259</v>
      </c>
      <c r="Q3">
        <v>0</v>
      </c>
      <c r="R3" t="s">
        <v>259</v>
      </c>
      <c r="S3">
        <v>660</v>
      </c>
    </row>
    <row r="4" spans="1:19" x14ac:dyDescent="0.3">
      <c r="A4" t="str">
        <f>'TC2-Contract Parts Info'!B7</f>
        <v>s10H6</v>
      </c>
      <c r="B4" t="str">
        <f>'TC2-Contract Parts Info'!A7</f>
        <v>PK-TTAP-s1-0H6</v>
      </c>
      <c r="C4" t="s">
        <v>34</v>
      </c>
      <c r="D4" t="str">
        <f>'TC47-Autogen OrderNo Spot'!A2</f>
        <v>cCB102-2311002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145</v>
      </c>
      <c r="K4" t="s">
        <v>377</v>
      </c>
      <c r="L4">
        <v>0</v>
      </c>
      <c r="M4">
        <v>0</v>
      </c>
      <c r="N4">
        <v>0</v>
      </c>
      <c r="O4">
        <v>600</v>
      </c>
      <c r="P4" t="s">
        <v>259</v>
      </c>
      <c r="Q4">
        <v>60</v>
      </c>
      <c r="R4" t="s">
        <v>259</v>
      </c>
      <c r="S4">
        <v>660</v>
      </c>
    </row>
  </sheetData>
  <phoneticPr fontId="7" type="noConversion"/>
  <pageMargins bottom="0.75" footer="0.3" header="0.3" left="0.7" right="0.7" top="0.75"/>
  <pageSetup orientation="portrait" r:id="rId1"/>
</worksheet>
</file>

<file path=xl/worksheets/sheet7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sheetPr codeName="Sheet79"/>
  <dimension ref="A1:S4"/>
  <sheetViews>
    <sheetView topLeftCell="B1" workbookViewId="0">
      <selection activeCell="D2" sqref="D2:D4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130</v>
      </c>
      <c r="B1" t="s">
        <v>364</v>
      </c>
      <c r="C1" t="s">
        <v>365</v>
      </c>
      <c r="D1" t="s">
        <v>339</v>
      </c>
      <c r="E1" t="s">
        <v>376</v>
      </c>
      <c r="F1" t="s">
        <v>12</v>
      </c>
      <c r="G1" t="s">
        <v>140</v>
      </c>
      <c r="H1" t="s">
        <v>367</v>
      </c>
      <c r="I1" t="s">
        <v>385</v>
      </c>
      <c r="J1" t="s">
        <v>143</v>
      </c>
      <c r="K1" t="s">
        <v>120</v>
      </c>
      <c r="L1" t="s">
        <v>248</v>
      </c>
      <c r="M1" t="s">
        <v>378</v>
      </c>
      <c r="N1" t="s">
        <v>379</v>
      </c>
      <c r="O1" t="s">
        <v>380</v>
      </c>
      <c r="P1" t="s">
        <v>381</v>
      </c>
      <c r="Q1" t="s">
        <v>382</v>
      </c>
      <c r="R1" t="s">
        <v>383</v>
      </c>
    </row>
    <row r="2" spans="1:18" x14ac:dyDescent="0.3">
      <c r="A2" t="str">
        <f>'TC2-Contract Parts Info'!B4</f>
        <v>s10H3</v>
      </c>
      <c r="B2" t="str">
        <f>'TC001-Req to Parts Master'!B4</f>
        <v>PK-CUS-s1-0H3</v>
      </c>
      <c r="C2" t="s">
        <v>23</v>
      </c>
      <c r="D2" t="str">
        <f>'TC47-Autogen OrderNo Spot'!B2</f>
        <v>sCB102-2311002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145</v>
      </c>
      <c r="L2" t="s">
        <v>377</v>
      </c>
      <c r="M2">
        <v>0</v>
      </c>
      <c r="N2">
        <v>0</v>
      </c>
      <c r="O2" t="s">
        <v>259</v>
      </c>
      <c r="P2">
        <v>660</v>
      </c>
      <c r="Q2" t="s">
        <v>259</v>
      </c>
      <c r="R2">
        <v>660</v>
      </c>
    </row>
    <row r="3" spans="1:18" x14ac:dyDescent="0.3">
      <c r="A3" t="str">
        <f>'TC2-Contract Parts Info'!B5</f>
        <v>s10H4</v>
      </c>
      <c r="B3" t="str">
        <f>'TC001-Req to Parts Master'!B5</f>
        <v>PK-CUS-s1-0H4</v>
      </c>
      <c r="C3" t="s">
        <v>25</v>
      </c>
      <c r="D3" t="str">
        <f>'TC47-Autogen OrderNo Spot'!B2</f>
        <v>sCB102-2311002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145</v>
      </c>
      <c r="L3" t="s">
        <v>377</v>
      </c>
      <c r="M3">
        <v>0</v>
      </c>
      <c r="N3">
        <v>660</v>
      </c>
      <c r="O3" t="s">
        <v>259</v>
      </c>
      <c r="P3">
        <v>0</v>
      </c>
      <c r="Q3" t="s">
        <v>259</v>
      </c>
      <c r="R3">
        <v>660</v>
      </c>
    </row>
    <row r="4" spans="1:18" x14ac:dyDescent="0.3">
      <c r="A4" t="str">
        <f>'TC2-Contract Parts Info'!B7</f>
        <v>s10H6</v>
      </c>
      <c r="B4" t="str">
        <f>'TC001-Req to Parts Master'!B7</f>
        <v>PK-CUS-s1-0H6</v>
      </c>
      <c r="C4" t="s">
        <v>34</v>
      </c>
      <c r="D4" t="str">
        <f>'TC47-Autogen OrderNo Spot'!B2</f>
        <v>sCB102-2311002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145</v>
      </c>
      <c r="L4" t="s">
        <v>377</v>
      </c>
      <c r="M4">
        <v>0</v>
      </c>
      <c r="N4">
        <v>600</v>
      </c>
      <c r="O4" t="s">
        <v>259</v>
      </c>
      <c r="P4">
        <v>60</v>
      </c>
      <c r="Q4" t="s">
        <v>259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sheetPr codeName="Sheet8">
    <tabColor rgb="FFFFFF00"/>
  </sheetPr>
  <dimension ref="A1:Y2"/>
  <sheetViews>
    <sheetView workbookViewId="0" zoomScale="90" zoomScaleNormal="90">
      <selection activeCell="A2" sqref="A2"/>
    </sheetView>
  </sheetViews>
  <sheetFormatPr defaultColWidth="8.88671875" defaultRowHeight="13.8" x14ac:dyDescent="0.3"/>
  <cols>
    <col min="1" max="2" customWidth="true" style="2" width="20.77734375" collapsed="true"/>
    <col min="3" max="3" bestFit="true" customWidth="true" style="2" width="9.5546875" collapsed="true"/>
    <col min="4" max="4" bestFit="true" customWidth="true" style="2" width="13.21875" collapsed="true"/>
    <col min="5" max="5" bestFit="true" customWidth="true" style="2" width="11.109375" collapsed="true"/>
    <col min="6" max="6" bestFit="true" customWidth="true" style="2" width="8.88671875" collapsed="true"/>
    <col min="7" max="7" bestFit="true" customWidth="true" style="2" width="9.5546875" collapsed="true"/>
    <col min="8" max="8" bestFit="true" customWidth="true" style="2" width="7.33203125" collapsed="true"/>
    <col min="9" max="9" bestFit="true" customWidth="true" style="2" width="10.44140625" collapsed="true"/>
    <col min="10" max="10" bestFit="true" customWidth="true" style="2" width="11.109375" collapsed="true"/>
    <col min="11" max="11" bestFit="true" customWidth="true" style="2" width="10.109375" collapsed="true"/>
    <col min="12" max="12" bestFit="true" customWidth="true" style="2" width="8.0" collapsed="true"/>
    <col min="13" max="13" bestFit="true" customWidth="true" style="2" width="14.44140625" collapsed="true"/>
    <col min="14" max="14" bestFit="true" customWidth="true" style="2" width="19.5546875" collapsed="true"/>
    <col min="15" max="15" bestFit="true" customWidth="true" style="2" width="35.77734375" collapsed="true"/>
    <col min="16" max="16" bestFit="true" customWidth="true" style="2" width="13.0" collapsed="true"/>
    <col min="17" max="17" bestFit="true" customWidth="true" style="2" width="9.6640625" collapsed="true"/>
    <col min="18" max="18" bestFit="true" customWidth="true" style="2" width="11.0" collapsed="true"/>
    <col min="19" max="19" bestFit="true" customWidth="true" style="2" width="13.21875" collapsed="true"/>
    <col min="20" max="20" bestFit="true" customWidth="true" style="2" width="11.5546875" collapsed="true"/>
    <col min="21" max="21" bestFit="true" customWidth="true" style="2" width="10.6640625" collapsed="true"/>
    <col min="22" max="22" bestFit="true" customWidth="true" style="2" width="12.88671875" collapsed="true"/>
    <col min="23" max="23" bestFit="true" customWidth="true" style="2" width="11.21875" collapsed="true"/>
    <col min="24" max="24" bestFit="true" customWidth="true" style="2" width="45.109375" collapsed="true"/>
    <col min="25" max="16384" style="2" width="8.88671875" collapsed="true"/>
  </cols>
  <sheetData>
    <row ht="15" r="1" spans="1:24" thickBot="1" x14ac:dyDescent="0.35">
      <c r="A1" s="227" t="s">
        <v>37</v>
      </c>
      <c r="B1" s="228" t="s">
        <v>38</v>
      </c>
      <c r="C1" s="229" t="s">
        <v>39</v>
      </c>
      <c r="D1" s="229" t="s">
        <v>40</v>
      </c>
      <c r="E1" s="229" t="s">
        <v>41</v>
      </c>
      <c r="F1" s="229" t="s">
        <v>42</v>
      </c>
      <c r="G1" s="230" t="s">
        <v>43</v>
      </c>
      <c r="H1" s="230" t="s">
        <v>44</v>
      </c>
      <c r="I1" s="229" t="s">
        <v>45</v>
      </c>
      <c r="J1" s="229" t="s">
        <v>46</v>
      </c>
      <c r="K1" s="229" t="s">
        <v>47</v>
      </c>
      <c r="L1" s="229" t="s">
        <v>48</v>
      </c>
      <c r="M1" s="229" t="s">
        <v>49</v>
      </c>
      <c r="N1" s="229" t="s">
        <v>50</v>
      </c>
      <c r="O1" s="231" t="s">
        <v>51</v>
      </c>
      <c r="P1" s="229" t="s">
        <v>52</v>
      </c>
      <c r="Q1" s="229" t="s">
        <v>53</v>
      </c>
      <c r="R1" s="229" t="s">
        <v>54</v>
      </c>
      <c r="S1" s="229" t="s">
        <v>55</v>
      </c>
      <c r="T1" s="229" t="s">
        <v>56</v>
      </c>
      <c r="U1" s="229" t="s">
        <v>57</v>
      </c>
      <c r="V1" s="229" t="s">
        <v>58</v>
      </c>
      <c r="W1" s="229" t="s">
        <v>59</v>
      </c>
      <c r="X1" s="232" t="s">
        <v>60</v>
      </c>
    </row>
    <row customFormat="1" ht="14.4" r="2" s="4" spans="1:24" thickBot="1" x14ac:dyDescent="0.35">
      <c r="A2" s="223" t="s">
        <v>622</v>
      </c>
      <c r="B2" s="224" t="str">
        <f>A2</f>
        <v>SGDC2-PKDC7</v>
      </c>
      <c r="C2" s="224" t="s">
        <v>61</v>
      </c>
      <c r="D2" s="224" t="s">
        <v>70</v>
      </c>
      <c r="E2" s="224" t="s">
        <v>71</v>
      </c>
      <c r="F2" s="224" t="s">
        <v>67</v>
      </c>
      <c r="G2" s="224"/>
      <c r="H2" s="224"/>
      <c r="I2" s="224" t="s">
        <v>72</v>
      </c>
      <c r="J2" s="224" t="s">
        <v>68</v>
      </c>
      <c r="K2" s="225" t="s">
        <v>73</v>
      </c>
      <c r="L2" s="225" t="s">
        <v>67</v>
      </c>
      <c r="M2" s="224">
        <v>2</v>
      </c>
      <c r="N2" s="224">
        <v>1</v>
      </c>
      <c r="O2" s="224" t="s">
        <v>65</v>
      </c>
      <c r="P2" s="224">
        <v>2</v>
      </c>
      <c r="Q2" s="224">
        <v>0</v>
      </c>
      <c r="R2" s="224">
        <v>12</v>
      </c>
      <c r="S2" s="224">
        <v>6</v>
      </c>
      <c r="T2" s="224">
        <v>2023</v>
      </c>
      <c r="U2" s="224">
        <v>31</v>
      </c>
      <c r="V2" s="224">
        <v>12</v>
      </c>
      <c r="W2" s="224">
        <v>2024</v>
      </c>
      <c r="X2" s="226" t="s">
        <v>66</v>
      </c>
    </row>
  </sheetData>
  <pageMargins bottom="0.75" footer="0.3" header="0.3" left="0.7" right="0.7" top="0.75"/>
</worksheet>
</file>

<file path=xl/worksheets/sheet8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sheetPr codeName="Sheet80"/>
  <dimension ref="A1:C3"/>
  <sheetViews>
    <sheetView workbookViewId="0">
      <selection activeCell="B2" sqref="B2:B6"/>
    </sheetView>
  </sheetViews>
  <sheetFormatPr defaultRowHeight="14.4" x14ac:dyDescent="0.3"/>
  <cols>
    <col min="1" max="1" customWidth="true" width="26.0" collapsed="true"/>
    <col min="2" max="2" customWidth="true" width="20.6640625" collapsed="true"/>
  </cols>
  <sheetData>
    <row r="1" spans="1:2" x14ac:dyDescent="0.3">
      <c r="A1" t="s">
        <v>341</v>
      </c>
      <c r="B1" t="s">
        <v>363</v>
      </c>
    </row>
    <row r="2" spans="1:2" x14ac:dyDescent="0.3">
      <c r="A2" t="str">
        <f>'TC74-OutboundNo'!B2</f>
        <v>o-MY-ELA-SUP-231103001</v>
      </c>
      <c r="B2" t="s">
        <v>544</v>
      </c>
    </row>
    <row r="3" spans="1:2" x14ac:dyDescent="0.3">
      <c r="A3" t="str">
        <f>'TC74-OutboundNo'!B3</f>
        <v>o-MY-ELA-SUP-231103002</v>
      </c>
      <c r="B3" t="s">
        <v>545</v>
      </c>
    </row>
  </sheetData>
  <pageMargins bottom="0.75" footer="0.3" header="0.3" left="0.7" right="0.7" top="0.75"/>
</worksheet>
</file>

<file path=xl/worksheets/sheet8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sheetPr codeName="Sheet81"/>
  <dimension ref="A1:J5"/>
  <sheetViews>
    <sheetView workbookViewId="0">
      <selection activeCell="I2" sqref="I2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8" customWidth="true" width="15.77734375" collapsed="true"/>
    <col min="9" max="9" customWidth="true" width="42.21875" collapsed="true"/>
  </cols>
  <sheetData>
    <row r="1" spans="1:9" x14ac:dyDescent="0.3">
      <c r="A1" t="s">
        <v>342</v>
      </c>
      <c r="B1" t="s">
        <v>343</v>
      </c>
      <c r="C1" t="s">
        <v>386</v>
      </c>
      <c r="D1" t="s">
        <v>387</v>
      </c>
      <c r="E1" t="s">
        <v>398</v>
      </c>
      <c r="F1" t="s">
        <v>388</v>
      </c>
      <c r="G1" t="s">
        <v>389</v>
      </c>
      <c r="H1" t="s">
        <v>397</v>
      </c>
      <c r="I1" t="s">
        <v>390</v>
      </c>
    </row>
    <row r="2" spans="1:9" x14ac:dyDescent="0.3">
      <c r="A2" t="str">
        <f ca="1">'TC74-Sup1 Outbound Details'!E5</f>
        <v>SP1-HS2-4-2311002</v>
      </c>
      <c r="B2" t="s">
        <v>325</v>
      </c>
      <c r="C2" t="str">
        <f ca="1">TEXT(DATE(YEAR(TODAY()), MONTH(TODAY()), DAY(TODAY()+10)), "dd MMM yyyy")</f>
        <v>24 Nov 2023</v>
      </c>
      <c r="D2" t="str">
        <f ca="1">TEXT(DATE(YEAR(TODAY()), MONTH(TODAY()), DAY(TODAY()+20)), "dd MMM yyyy")</f>
        <v>04 Nov 2023</v>
      </c>
      <c r="E2" t="s">
        <v>391</v>
      </c>
      <c r="F2" t="str">
        <f ca="1">TEXT(DATE(YEAR(TODAY()), MONTH(TODAY()), DAY(TODAY()+30)), "dd MMM yyyy")</f>
        <v>14 Nov 2023</v>
      </c>
      <c r="G2" t="s">
        <v>392</v>
      </c>
      <c r="H2" t="s">
        <v>393</v>
      </c>
      <c r="I2" t="s">
        <v>349</v>
      </c>
    </row>
    <row r="3" spans="1:9" x14ac:dyDescent="0.3">
      <c r="A3" t="str">
        <f ca="1">'TC74-Sup1 Outbound Details'!E2</f>
        <v>SP1-HS2-4-2311001</v>
      </c>
      <c r="B3" t="s">
        <v>326</v>
      </c>
      <c r="C3" t="str">
        <f ca="1">TEXT(DATE(YEAR(TODAY()), MONTH(TODAY()), DAY(TODAY()+10)), "dd MMM yyyy")</f>
        <v>24 Nov 2023</v>
      </c>
      <c r="D3" t="str">
        <f ca="1">TEXT(DATE(YEAR(TODAY()), MONTH(TODAY()), DAY(TODAY()+20)), "dd MMM yyyy")</f>
        <v>04 Nov 2023</v>
      </c>
      <c r="E3" t="s">
        <v>394</v>
      </c>
      <c r="F3" t="str">
        <f ca="1">TEXT(DATE(YEAR(TODAY()), MONTH(TODAY()), DAY(TODAY()+30)), "dd MMM yyyy")</f>
        <v>14 Nov 2023</v>
      </c>
      <c r="G3" t="s">
        <v>395</v>
      </c>
      <c r="H3" t="s">
        <v>396</v>
      </c>
      <c r="I3" t="s">
        <v>403</v>
      </c>
    </row>
    <row r="4" spans="1:9" x14ac:dyDescent="0.3">
      <c r="A4" t="str">
        <f ca="1">'TC74-Sup1 Outbound Details'!E2</f>
        <v>SP1-HS2-4-2311001</v>
      </c>
      <c r="B4" t="s">
        <v>325</v>
      </c>
      <c r="C4" t="str">
        <f ca="1">TEXT(DATE(YEAR(TODAY()), MONTH(TODAY()), DAY(TODAY()+10)), "dd MMM yyyy")</f>
        <v>24 Nov 2023</v>
      </c>
      <c r="D4" t="str">
        <f ca="1">TEXT(DATE(YEAR(TODAY()), MONTH(TODAY()), DAY(TODAY()+20)), "dd MMM yyyy")</f>
        <v>04 Nov 2023</v>
      </c>
      <c r="E4" t="s">
        <v>394</v>
      </c>
      <c r="F4" t="str">
        <f ca="1">TEXT(DATE(YEAR(TODAY()), MONTH(TODAY()), DAY(TODAY()+30)), "dd MMM yyyy")</f>
        <v>14 Nov 2023</v>
      </c>
      <c r="G4" t="s">
        <v>395</v>
      </c>
      <c r="H4" t="s">
        <v>396</v>
      </c>
      <c r="I4" t="s">
        <v>349</v>
      </c>
    </row>
    <row r="5" spans="1:9" x14ac:dyDescent="0.3">
      <c r="A5" t="str">
        <f ca="1">'TC74-Sup1 Outbound Details'!E2</f>
        <v>SP1-HS2-4-2311001</v>
      </c>
      <c r="B5" t="s">
        <v>324</v>
      </c>
      <c r="C5" t="str">
        <f ca="1">TEXT(DATE(YEAR(TODAY()), MONTH(TODAY()), DAY(TODAY()+10)), "dd MMM yyyy")</f>
        <v>24 Nov 2023</v>
      </c>
      <c r="D5" t="str">
        <f ca="1">TEXT(DATE(YEAR(TODAY()), MONTH(TODAY()), DAY(TODAY()+20)), "dd MMM yyyy")</f>
        <v>04 Nov 2023</v>
      </c>
      <c r="E5" t="s">
        <v>394</v>
      </c>
      <c r="F5" t="str">
        <f ca="1">TEXT(DATE(YEAR(TODAY()), MONTH(TODAY()), DAY(TODAY()+30)), "dd MMM yyyy")</f>
        <v>14 Nov 2023</v>
      </c>
      <c r="G5" t="s">
        <v>395</v>
      </c>
      <c r="H5" t="s">
        <v>396</v>
      </c>
      <c r="I5" t="s">
        <v>403</v>
      </c>
    </row>
  </sheetData>
  <pageMargins bottom="0.75" footer="0.3" header="0.3" left="0.7" right="0.7" top="0.75"/>
</worksheet>
</file>

<file path=xl/worksheets/sheet8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sheetPr codeName="Sheet82"/>
  <dimension ref="A1:W3"/>
  <sheetViews>
    <sheetView workbookViewId="0">
      <selection activeCell="H2" sqref="H2:H3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38" t="s">
        <v>342</v>
      </c>
      <c r="B1" s="2" t="s">
        <v>343</v>
      </c>
      <c r="C1" s="39" t="s">
        <v>344</v>
      </c>
      <c r="D1" s="39" t="s">
        <v>345</v>
      </c>
      <c r="E1" s="39" t="s">
        <v>346</v>
      </c>
      <c r="F1" s="39" t="s">
        <v>347</v>
      </c>
      <c r="G1" s="39" t="s">
        <v>348</v>
      </c>
      <c r="H1" s="39" t="s">
        <v>349</v>
      </c>
      <c r="I1" s="39" t="s">
        <v>350</v>
      </c>
      <c r="J1" s="39" t="s">
        <v>351</v>
      </c>
      <c r="K1" s="40" t="s">
        <v>352</v>
      </c>
      <c r="L1" s="39" t="s">
        <v>353</v>
      </c>
      <c r="M1" s="39" t="s">
        <v>354</v>
      </c>
      <c r="N1" s="39" t="s">
        <v>355</v>
      </c>
      <c r="O1" s="39" t="s">
        <v>356</v>
      </c>
      <c r="P1" s="39" t="s">
        <v>357</v>
      </c>
      <c r="Q1" s="39" t="s">
        <v>358</v>
      </c>
      <c r="R1" s="39" t="s">
        <v>359</v>
      </c>
      <c r="S1" s="39" t="s">
        <v>356</v>
      </c>
      <c r="T1" s="39" t="s">
        <v>357</v>
      </c>
      <c r="U1" s="39" t="s">
        <v>358</v>
      </c>
      <c r="V1" s="39" t="s">
        <v>359</v>
      </c>
    </row>
    <row r="2" spans="1:22" x14ac:dyDescent="0.3">
      <c r="A2" s="2" t="str">
        <f ca="1">'TC74-Sup1 Outbound Details'!E3</f>
        <v>SP1-HS2-4-2311001</v>
      </c>
      <c r="B2" s="6" t="str">
        <f>'TC74-Sup1 Outbound Details'!M3</f>
        <v>MY-ELA-C-230704001</v>
      </c>
      <c r="C2" s="39" t="s">
        <v>360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361</v>
      </c>
      <c r="J2" s="39" t="s">
        <v>362</v>
      </c>
      <c r="K2" s="39" t="s">
        <v>362</v>
      </c>
      <c r="L2" s="39" t="s">
        <v>362</v>
      </c>
      <c r="M2" s="39" t="s">
        <v>362</v>
      </c>
      <c r="N2" s="39" t="s">
        <v>362</v>
      </c>
      <c r="O2" s="39" t="s">
        <v>362</v>
      </c>
      <c r="P2" s="39" t="s">
        <v>362</v>
      </c>
      <c r="Q2" s="39" t="s">
        <v>362</v>
      </c>
      <c r="R2" s="39" t="s">
        <v>362</v>
      </c>
      <c r="S2" s="39" t="s">
        <v>362</v>
      </c>
      <c r="T2" s="39" t="s">
        <v>362</v>
      </c>
      <c r="U2" s="39" t="s">
        <v>362</v>
      </c>
      <c r="V2" s="39" t="s">
        <v>362</v>
      </c>
    </row>
    <row r="3" spans="1:22" x14ac:dyDescent="0.3">
      <c r="A3" s="2" t="str">
        <f ca="1">'TC74-Sup1 Outbound Details'!E5</f>
        <v>SP1-HS2-4-2311002</v>
      </c>
      <c r="B3" s="6" t="str">
        <f>'TC74-Sup1 Outbound Details'!M5</f>
        <v>MY-ELA-C-230704001</v>
      </c>
      <c r="C3" s="39" t="s">
        <v>360</v>
      </c>
      <c r="D3" s="39" t="s">
        <v>399</v>
      </c>
      <c r="E3" s="39" t="s">
        <v>399</v>
      </c>
      <c r="F3" s="39" t="s">
        <v>399</v>
      </c>
      <c r="G3" s="39" t="s">
        <v>399</v>
      </c>
      <c r="H3" s="39" t="s">
        <v>399</v>
      </c>
      <c r="I3" s="39" t="s">
        <v>361</v>
      </c>
      <c r="J3" s="39" t="s">
        <v>362</v>
      </c>
      <c r="K3" s="39" t="s">
        <v>362</v>
      </c>
      <c r="L3" s="39" t="s">
        <v>362</v>
      </c>
      <c r="M3" s="39" t="s">
        <v>362</v>
      </c>
      <c r="N3" s="39" t="s">
        <v>362</v>
      </c>
      <c r="O3" s="39" t="s">
        <v>362</v>
      </c>
      <c r="P3" s="39" t="s">
        <v>362</v>
      </c>
      <c r="Q3" s="39" t="s">
        <v>362</v>
      </c>
      <c r="R3" s="39" t="s">
        <v>362</v>
      </c>
      <c r="S3" s="39" t="s">
        <v>362</v>
      </c>
      <c r="T3" s="39" t="s">
        <v>362</v>
      </c>
      <c r="U3" s="39" t="s">
        <v>362</v>
      </c>
      <c r="V3" s="39" t="s">
        <v>362</v>
      </c>
    </row>
  </sheetData>
  <pageMargins bottom="0.75" footer="0.3" header="0.3" left="0.7" right="0.7" top="0.75"/>
</worksheet>
</file>

<file path=xl/worksheets/sheet8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sheetPr codeName="Sheet83"/>
  <dimension ref="A1:P2"/>
  <sheetViews>
    <sheetView workbookViewId="0">
      <selection activeCell="E2" sqref="E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38" t="s">
        <v>342</v>
      </c>
      <c r="B1" s="2" t="s">
        <v>343</v>
      </c>
      <c r="C1" s="39" t="s">
        <v>344</v>
      </c>
      <c r="D1" s="39" t="s">
        <v>407</v>
      </c>
      <c r="E1" s="39" t="s">
        <v>403</v>
      </c>
      <c r="F1" s="39" t="s">
        <v>408</v>
      </c>
      <c r="G1" s="39" t="s">
        <v>409</v>
      </c>
      <c r="H1" s="39" t="s">
        <v>405</v>
      </c>
      <c r="I1" s="39" t="s">
        <v>410</v>
      </c>
      <c r="J1" s="39" t="s">
        <v>411</v>
      </c>
      <c r="K1" s="39" t="s">
        <v>412</v>
      </c>
      <c r="L1" s="39" t="s">
        <v>413</v>
      </c>
      <c r="M1" s="39" t="s">
        <v>414</v>
      </c>
      <c r="N1" s="39" t="s">
        <v>415</v>
      </c>
      <c r="O1" s="39" t="s">
        <v>416</v>
      </c>
    </row>
    <row r="2" spans="1:15" x14ac:dyDescent="0.3">
      <c r="A2" s="2" t="str">
        <f ca="1">'TC74-Sup1 Outbound Details'!E2</f>
        <v>SP1-HS2-4-2311001</v>
      </c>
      <c r="B2" s="6" t="str">
        <f>'TC74-Sup1 Outbound Details'!M2</f>
        <v>CAIU9500009</v>
      </c>
      <c r="C2" s="39" t="s">
        <v>404</v>
      </c>
      <c r="D2" s="39" t="s">
        <v>399</v>
      </c>
      <c r="E2" s="39" t="s">
        <v>399</v>
      </c>
      <c r="F2" s="39" t="s">
        <v>361</v>
      </c>
      <c r="G2" s="39" t="s">
        <v>362</v>
      </c>
      <c r="H2" s="39" t="s">
        <v>362</v>
      </c>
      <c r="I2" s="39" t="s">
        <v>362</v>
      </c>
      <c r="J2" s="39" t="s">
        <v>362</v>
      </c>
      <c r="K2" s="39" t="s">
        <v>362</v>
      </c>
      <c r="L2" s="39" t="s">
        <v>362</v>
      </c>
      <c r="M2" s="39" t="s">
        <v>362</v>
      </c>
      <c r="N2" s="39" t="s">
        <v>362</v>
      </c>
      <c r="O2" s="39" t="s">
        <v>362</v>
      </c>
    </row>
  </sheetData>
  <pageMargins bottom="0.75" footer="0.3" header="0.3" left="0.7" right="0.7" top="0.75"/>
</worksheet>
</file>

<file path=xl/worksheets/sheet8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sheetPr codeName="Sheet84"/>
  <dimension ref="A1:P2"/>
  <sheetViews>
    <sheetView workbookViewId="0">
      <selection activeCell="F2" sqref="F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38" t="s">
        <v>342</v>
      </c>
      <c r="B1" s="2" t="s">
        <v>343</v>
      </c>
      <c r="C1" s="39" t="s">
        <v>344</v>
      </c>
      <c r="D1" s="39" t="s">
        <v>417</v>
      </c>
      <c r="E1" s="39" t="s">
        <v>403</v>
      </c>
      <c r="F1" s="39" t="s">
        <v>408</v>
      </c>
      <c r="G1" s="39" t="s">
        <v>409</v>
      </c>
      <c r="H1" s="39" t="s">
        <v>405</v>
      </c>
      <c r="I1" s="39" t="s">
        <v>410</v>
      </c>
      <c r="J1" s="39" t="s">
        <v>411</v>
      </c>
      <c r="K1" s="39" t="s">
        <v>412</v>
      </c>
      <c r="L1" s="39" t="s">
        <v>413</v>
      </c>
      <c r="M1" s="39" t="s">
        <v>414</v>
      </c>
      <c r="N1" s="39" t="s">
        <v>415</v>
      </c>
      <c r="O1" s="39" t="s">
        <v>416</v>
      </c>
    </row>
    <row customHeight="1" ht="13.2" r="2" spans="1:15" x14ac:dyDescent="0.3">
      <c r="A2" s="2" t="str">
        <f ca="1">'TC74-Sup1 Outbound Details'!E4</f>
        <v>SP1-HS2-4-2311001</v>
      </c>
      <c r="B2" s="6" t="str">
        <f>'TC74-Sup1 Outbound Details'!M4</f>
        <v>TCLU4249350</v>
      </c>
      <c r="C2" s="39" t="s">
        <v>404</v>
      </c>
      <c r="D2" s="39" t="s">
        <v>399</v>
      </c>
      <c r="E2" s="39" t="s">
        <v>399</v>
      </c>
      <c r="F2" s="39" t="s">
        <v>361</v>
      </c>
      <c r="G2" s="39" t="s">
        <v>362</v>
      </c>
      <c r="H2" s="39" t="s">
        <v>362</v>
      </c>
      <c r="I2" s="39" t="s">
        <v>362</v>
      </c>
      <c r="J2" s="39" t="s">
        <v>362</v>
      </c>
      <c r="K2" s="39" t="s">
        <v>362</v>
      </c>
      <c r="L2" s="39" t="s">
        <v>362</v>
      </c>
      <c r="M2" s="39" t="s">
        <v>362</v>
      </c>
      <c r="N2" s="39" t="s">
        <v>362</v>
      </c>
      <c r="O2" s="39" t="s">
        <v>362</v>
      </c>
    </row>
  </sheetData>
  <pageMargins bottom="0.75" footer="0.3" header="0.3" left="0.7" right="0.7" top="0.75"/>
</worksheet>
</file>

<file path=xl/worksheets/sheet8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sheetPr codeName="Sheet85"/>
  <dimension ref="A1:C5"/>
  <sheetViews>
    <sheetView workbookViewId="0">
      <selection activeCell="L40" sqref="L40"/>
    </sheetView>
  </sheetViews>
  <sheetFormatPr defaultRowHeight="14.4" x14ac:dyDescent="0.3"/>
  <cols>
    <col min="1" max="1" customWidth="true" width="25.77734375" collapsed="true"/>
    <col min="2" max="2" customWidth="true" width="24.109375" collapsed="true"/>
  </cols>
  <sheetData>
    <row r="1" spans="1:2" x14ac:dyDescent="0.3">
      <c r="A1" t="s">
        <v>401</v>
      </c>
      <c r="B1" t="s">
        <v>400</v>
      </c>
    </row>
    <row r="2" spans="1:2" x14ac:dyDescent="0.3">
      <c r="A2" t="str">
        <f ca="1">"i-MY-PNA-DC-"&amp;AutoIncrement!F3&amp;"-"&amp;TEXT(DATE(YEAR(TODAY()), MONTH(TODAY()), DAY(TODAY())), "yymm")&amp;"001"</f>
        <v>i-MY-PNA-DC-HS2-4-2311001</v>
      </c>
      <c r="B2" t="str">
        <f ca="1">TEXT(DATE(YEAR(TODAY()), MONTH(TODAY()), DAY(TODAY())), "dd MMM yyyy")</f>
        <v>14 Nov 2023</v>
      </c>
    </row>
    <row r="3" spans="1:2" x14ac:dyDescent="0.3">
      <c r="A3" t="str">
        <f ca="1">"i-MY-PNA-DC-"&amp;AutoIncrement!F3&amp;"-"&amp;TEXT(DATE(YEAR(TODAY()), MONTH(TODAY()), DAY(TODAY())), "yymm")&amp;"001"</f>
        <v>i-MY-PNA-DC-HS2-4-2311001</v>
      </c>
      <c r="B3" t="str">
        <f ca="1" ref="B3:B5" si="0" t="shared">TEXT(DATE(YEAR(TODAY()), MONTH(TODAY()), DAY(TODAY())), "dd MMM yyyy")</f>
        <v>14 Nov 2023</v>
      </c>
    </row>
    <row r="4" spans="1:2" x14ac:dyDescent="0.3">
      <c r="A4" t="str">
        <f ca="1">"i-MY-PNA-DC-"&amp;AutoIncrement!F3&amp;"-"&amp;TEXT(DATE(YEAR(TODAY()), MONTH(TODAY()), DAY(TODAY())), "yymm")&amp;"001"</f>
        <v>i-MY-PNA-DC-HS2-4-2311001</v>
      </c>
      <c r="B4" t="str">
        <f ca="1" si="0" t="shared"/>
        <v>14 Nov 2023</v>
      </c>
    </row>
    <row r="5" spans="1:2" x14ac:dyDescent="0.3">
      <c r="A5" t="str">
        <f ca="1">"i-MY-PNA-DC-"&amp;AutoIncrement!F3&amp;"-"&amp;TEXT(DATE(YEAR(TODAY()), MONTH(TODAY()), DAY(TODAY())), "yymm")&amp;"001"</f>
        <v>i-MY-PNA-DC-HS2-4-2311001</v>
      </c>
      <c r="B5" t="str">
        <f ca="1" si="0" t="shared"/>
        <v>14 Nov 2023</v>
      </c>
    </row>
  </sheetData>
  <pageMargins bottom="0.75" footer="0.3" header="0.3" left="0.7" right="0.7" top="0.75"/>
</worksheet>
</file>

<file path=xl/worksheets/sheet8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sheetPr codeName="Sheet86"/>
  <dimension ref="A1:S4"/>
  <sheetViews>
    <sheetView topLeftCell="B1" workbookViewId="0">
      <selection activeCell="D5" sqref="D5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130</v>
      </c>
      <c r="B1" t="s">
        <v>364</v>
      </c>
      <c r="C1" t="s">
        <v>365</v>
      </c>
      <c r="D1" t="s">
        <v>366</v>
      </c>
      <c r="E1" t="s">
        <v>88</v>
      </c>
      <c r="F1" t="s">
        <v>12</v>
      </c>
      <c r="G1" t="s">
        <v>140</v>
      </c>
      <c r="H1" t="s">
        <v>367</v>
      </c>
      <c r="I1" t="s">
        <v>143</v>
      </c>
      <c r="J1" t="s">
        <v>120</v>
      </c>
      <c r="K1" t="s">
        <v>248</v>
      </c>
      <c r="L1" t="s">
        <v>368</v>
      </c>
      <c r="M1" t="s">
        <v>369</v>
      </c>
      <c r="N1" t="s">
        <v>370</v>
      </c>
      <c r="O1" t="s">
        <v>371</v>
      </c>
      <c r="P1" t="s">
        <v>372</v>
      </c>
      <c r="Q1" t="s">
        <v>373</v>
      </c>
      <c r="R1" t="s">
        <v>374</v>
      </c>
    </row>
    <row r="2" spans="1:18" x14ac:dyDescent="0.3">
      <c r="A2" t="str">
        <f>'TC2-Contract Parts Info'!B4</f>
        <v>s10H3</v>
      </c>
      <c r="B2" t="str">
        <f>'TC7-Contract Parts Info'!A2</f>
        <v>MY-ELA-SUP-s1-0H3</v>
      </c>
      <c r="D2" t="str">
        <f>'TC47-Autogen OrderNo Spot'!E2</f>
        <v>pCS102-2311002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179</v>
      </c>
      <c r="K2" t="s">
        <v>375</v>
      </c>
      <c r="L2">
        <v>660</v>
      </c>
      <c r="M2">
        <v>0</v>
      </c>
      <c r="N2">
        <v>660</v>
      </c>
      <c r="O2">
        <v>0</v>
      </c>
      <c r="P2" t="s">
        <v>259</v>
      </c>
      <c r="Q2">
        <v>660</v>
      </c>
      <c r="R2" t="s">
        <v>259</v>
      </c>
    </row>
    <row r="3" spans="1:18" x14ac:dyDescent="0.3">
      <c r="A3" t="str">
        <f>'TC2-Contract Parts Info'!B5</f>
        <v>s10H4</v>
      </c>
      <c r="B3" t="str">
        <f>'TC7-Contract Parts Info'!A3</f>
        <v>MY-ELA-SUP-s1-0H4</v>
      </c>
      <c r="D3" t="str">
        <f>'TC47-Autogen OrderNo Spot'!E2</f>
        <v>pCS102-2311002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179</v>
      </c>
      <c r="K3" t="s">
        <v>375</v>
      </c>
      <c r="L3">
        <v>660</v>
      </c>
      <c r="M3">
        <v>0</v>
      </c>
      <c r="N3">
        <v>660</v>
      </c>
      <c r="O3">
        <v>660</v>
      </c>
      <c r="P3" t="s">
        <v>259</v>
      </c>
      <c r="Q3">
        <v>0</v>
      </c>
      <c r="R3" t="s">
        <v>259</v>
      </c>
    </row>
    <row r="4" spans="1:18" x14ac:dyDescent="0.3">
      <c r="A4" t="str">
        <f>'TC2-Contract Parts Info'!B7</f>
        <v>s10H6</v>
      </c>
      <c r="B4" t="str">
        <f>'TC7-Contract Parts Info'!A4</f>
        <v>MY-ELA-SUP-s1-0H6</v>
      </c>
      <c r="D4" t="str">
        <f>'TC47-Autogen OrderNo Spot'!E2</f>
        <v>pCS102-2311002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179</v>
      </c>
      <c r="K4" t="s">
        <v>375</v>
      </c>
      <c r="L4">
        <v>660</v>
      </c>
      <c r="M4">
        <v>0</v>
      </c>
      <c r="N4">
        <v>660</v>
      </c>
      <c r="O4">
        <v>600</v>
      </c>
      <c r="P4" t="s">
        <v>259</v>
      </c>
      <c r="Q4">
        <v>60</v>
      </c>
      <c r="R4" t="s">
        <v>259</v>
      </c>
    </row>
  </sheetData>
  <pageMargins bottom="0.75" footer="0.3" header="0.3" left="0.7" right="0.7" top="0.75"/>
  <pageSetup orientation="portrait" r:id="rId1"/>
</worksheet>
</file>

<file path=xl/worksheets/sheet8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sheetPr codeName="Sheet87"/>
  <dimension ref="A1:R4"/>
  <sheetViews>
    <sheetView topLeftCell="C1" workbookViewId="0">
      <selection activeCell="E18" sqref="E18"/>
    </sheetView>
  </sheetViews>
  <sheetFormatPr defaultRowHeight="14.4" x14ac:dyDescent="0.3"/>
  <cols>
    <col min="1" max="17" customWidth="true" width="15.77734375" collapsed="true"/>
  </cols>
  <sheetData>
    <row r="1" spans="1:17" x14ac:dyDescent="0.3">
      <c r="A1" t="s">
        <v>130</v>
      </c>
      <c r="B1" t="s">
        <v>364</v>
      </c>
      <c r="C1" t="s">
        <v>365</v>
      </c>
      <c r="D1" t="s">
        <v>339</v>
      </c>
      <c r="E1" t="s">
        <v>376</v>
      </c>
      <c r="F1" t="s">
        <v>262</v>
      </c>
      <c r="G1" t="s">
        <v>12</v>
      </c>
      <c r="H1" t="s">
        <v>140</v>
      </c>
      <c r="I1" t="s">
        <v>367</v>
      </c>
      <c r="J1" t="s">
        <v>143</v>
      </c>
      <c r="K1" t="s">
        <v>120</v>
      </c>
      <c r="L1" t="s">
        <v>248</v>
      </c>
      <c r="M1" t="s">
        <v>378</v>
      </c>
      <c r="N1" t="s">
        <v>379</v>
      </c>
      <c r="O1" t="s">
        <v>380</v>
      </c>
      <c r="P1" t="s">
        <v>381</v>
      </c>
      <c r="Q1" t="s">
        <v>382</v>
      </c>
    </row>
    <row r="2" spans="1:17" x14ac:dyDescent="0.3">
      <c r="A2" t="str">
        <f>'TC2-Contract Parts Info'!B4</f>
        <v>s10H3</v>
      </c>
      <c r="B2" t="str">
        <f>'TC6-Contract Parts Info'!B2</f>
        <v>MY-PNA-BU-s1-003</v>
      </c>
      <c r="D2" t="str">
        <f>'TC47-Autogen OrderNo Spot'!D2</f>
        <v>sCB302-2311002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179</v>
      </c>
      <c r="L2" t="s">
        <v>375</v>
      </c>
      <c r="M2">
        <v>660</v>
      </c>
      <c r="N2">
        <v>0</v>
      </c>
      <c r="O2" t="s">
        <v>259</v>
      </c>
      <c r="P2">
        <v>660</v>
      </c>
      <c r="Q2" t="s">
        <v>259</v>
      </c>
    </row>
    <row r="3" spans="1:17" x14ac:dyDescent="0.3">
      <c r="A3" t="str">
        <f>'TC2-Contract Parts Info'!B5</f>
        <v>s10H4</v>
      </c>
      <c r="B3" t="str">
        <f>'TC6-Contract Parts Info'!B3</f>
        <v>MY-PNA-BU-s1-004</v>
      </c>
      <c r="D3" t="str">
        <f>'TC47-Autogen OrderNo Spot'!D2</f>
        <v>sCB302-2311002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179</v>
      </c>
      <c r="L3" t="s">
        <v>375</v>
      </c>
      <c r="M3">
        <v>660</v>
      </c>
      <c r="N3">
        <v>660</v>
      </c>
      <c r="O3" t="s">
        <v>259</v>
      </c>
      <c r="P3">
        <v>0</v>
      </c>
      <c r="Q3" t="s">
        <v>259</v>
      </c>
    </row>
    <row r="4" spans="1:17" x14ac:dyDescent="0.3">
      <c r="A4" t="str">
        <f>'TC2-Contract Parts Info'!B7</f>
        <v>s10H6</v>
      </c>
      <c r="B4" t="str">
        <f>'TC6-Contract Parts Info'!B4</f>
        <v>MY-PNA-BU-s1-006</v>
      </c>
      <c r="D4" t="str">
        <f>'TC47-Autogen OrderNo Spot'!D2</f>
        <v>sCB302-2311002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179</v>
      </c>
      <c r="L4" t="s">
        <v>375</v>
      </c>
      <c r="M4">
        <v>660</v>
      </c>
      <c r="N4">
        <v>600</v>
      </c>
      <c r="O4" t="s">
        <v>259</v>
      </c>
      <c r="P4">
        <v>60</v>
      </c>
      <c r="Q4" t="s">
        <v>259</v>
      </c>
    </row>
  </sheetData>
  <pageMargins bottom="0.75" footer="0.3" header="0.3" left="0.7" right="0.7" top="0.75"/>
  <pageSetup orientation="portrait" r:id="rId1"/>
</worksheet>
</file>

<file path=xl/worksheets/sheet8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sheetPr codeName="Sheet88"/>
  <dimension ref="A1:T4"/>
  <sheetViews>
    <sheetView workbookViewId="0">
      <selection activeCell="D5" sqref="D5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130</v>
      </c>
      <c r="B1" t="s">
        <v>364</v>
      </c>
      <c r="C1" t="s">
        <v>365</v>
      </c>
      <c r="D1" t="s">
        <v>366</v>
      </c>
      <c r="E1" t="s">
        <v>88</v>
      </c>
      <c r="F1" t="s">
        <v>12</v>
      </c>
      <c r="G1" t="s">
        <v>140</v>
      </c>
      <c r="H1" t="s">
        <v>367</v>
      </c>
      <c r="I1" t="s">
        <v>143</v>
      </c>
      <c r="J1" t="s">
        <v>120</v>
      </c>
      <c r="K1" t="s">
        <v>248</v>
      </c>
      <c r="L1" t="s">
        <v>368</v>
      </c>
      <c r="M1" t="s">
        <v>369</v>
      </c>
      <c r="N1" t="s">
        <v>370</v>
      </c>
      <c r="O1" t="s">
        <v>371</v>
      </c>
      <c r="P1" t="s">
        <v>372</v>
      </c>
      <c r="Q1" t="s">
        <v>373</v>
      </c>
      <c r="R1" t="s">
        <v>374</v>
      </c>
      <c r="S1" t="s">
        <v>384</v>
      </c>
    </row>
    <row r="2" spans="1:19" x14ac:dyDescent="0.3">
      <c r="A2" t="str">
        <f>'TC2-Contract Parts Info'!B4</f>
        <v>s10H3</v>
      </c>
      <c r="B2" t="str">
        <f>'TC6-Contract Parts Info'!B2</f>
        <v>MY-PNA-BU-s1-003</v>
      </c>
      <c r="D2" t="str">
        <f>'TC47-Autogen OrderNo Spot'!C2</f>
        <v>pCB302-2311002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145</v>
      </c>
      <c r="K2" t="s">
        <v>377</v>
      </c>
      <c r="L2">
        <v>0</v>
      </c>
      <c r="M2">
        <v>0</v>
      </c>
      <c r="N2">
        <v>0</v>
      </c>
      <c r="O2">
        <v>0</v>
      </c>
      <c r="P2" t="s">
        <v>259</v>
      </c>
      <c r="Q2">
        <v>660</v>
      </c>
      <c r="R2" t="s">
        <v>259</v>
      </c>
      <c r="S2">
        <v>660</v>
      </c>
    </row>
    <row r="3" spans="1:19" x14ac:dyDescent="0.3">
      <c r="A3" t="str">
        <f>'TC2-Contract Parts Info'!B5</f>
        <v>s10H4</v>
      </c>
      <c r="B3" t="str">
        <f>'TC6-Contract Parts Info'!B3</f>
        <v>MY-PNA-BU-s1-004</v>
      </c>
      <c r="D3" t="str">
        <f>'TC47-Autogen OrderNo Spot'!C2</f>
        <v>pCB302-2311002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145</v>
      </c>
      <c r="K3" t="s">
        <v>377</v>
      </c>
      <c r="L3">
        <v>0</v>
      </c>
      <c r="M3">
        <v>0</v>
      </c>
      <c r="N3">
        <v>0</v>
      </c>
      <c r="O3">
        <v>660</v>
      </c>
      <c r="P3" t="s">
        <v>259</v>
      </c>
      <c r="Q3">
        <v>0</v>
      </c>
      <c r="R3" t="s">
        <v>259</v>
      </c>
      <c r="S3">
        <v>660</v>
      </c>
    </row>
    <row r="4" spans="1:19" x14ac:dyDescent="0.3">
      <c r="A4" t="str">
        <f>'TC2-Contract Parts Info'!B7</f>
        <v>s10H6</v>
      </c>
      <c r="B4" t="str">
        <f>'TC6-Contract Parts Info'!B4</f>
        <v>MY-PNA-BU-s1-006</v>
      </c>
      <c r="D4" t="str">
        <f>'TC47-Autogen OrderNo Spot'!C2</f>
        <v>pCB302-2311002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145</v>
      </c>
      <c r="K4" t="s">
        <v>377</v>
      </c>
      <c r="L4">
        <v>0</v>
      </c>
      <c r="M4">
        <v>0</v>
      </c>
      <c r="N4">
        <v>0</v>
      </c>
      <c r="O4">
        <v>600</v>
      </c>
      <c r="P4" t="s">
        <v>259</v>
      </c>
      <c r="Q4">
        <v>60</v>
      </c>
      <c r="R4" t="s">
        <v>259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8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sheetPr codeName="Sheet89"/>
  <dimension ref="A1:S4"/>
  <sheetViews>
    <sheetView topLeftCell="B1" workbookViewId="0">
      <selection activeCell="E13" sqref="E13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130</v>
      </c>
      <c r="B1" t="s">
        <v>364</v>
      </c>
      <c r="C1" t="s">
        <v>365</v>
      </c>
      <c r="D1" t="s">
        <v>339</v>
      </c>
      <c r="E1" t="s">
        <v>376</v>
      </c>
      <c r="F1" t="s">
        <v>262</v>
      </c>
      <c r="G1" t="s">
        <v>12</v>
      </c>
      <c r="H1" t="s">
        <v>140</v>
      </c>
      <c r="I1" t="s">
        <v>367</v>
      </c>
      <c r="J1" t="s">
        <v>143</v>
      </c>
      <c r="K1" t="s">
        <v>120</v>
      </c>
      <c r="L1" t="s">
        <v>248</v>
      </c>
      <c r="M1" t="s">
        <v>378</v>
      </c>
      <c r="N1" t="s">
        <v>379</v>
      </c>
      <c r="O1" t="s">
        <v>380</v>
      </c>
      <c r="P1" t="s">
        <v>381</v>
      </c>
      <c r="Q1" t="s">
        <v>382</v>
      </c>
      <c r="R1" t="s">
        <v>383</v>
      </c>
    </row>
    <row r="2" spans="1:18" x14ac:dyDescent="0.3">
      <c r="A2" t="str">
        <f>'TC2-Contract Parts Info'!B4</f>
        <v>s10H3</v>
      </c>
      <c r="B2" t="str">
        <f>'TC2-Contract Parts Info'!A4</f>
        <v>PK-TTAP-s1-0H3</v>
      </c>
      <c r="D2" t="str">
        <f>'TC47-Autogen OrderNo Spot'!B2</f>
        <v>sCB102-2311002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145</v>
      </c>
      <c r="L2" t="s">
        <v>377</v>
      </c>
      <c r="M2">
        <v>0</v>
      </c>
      <c r="N2">
        <v>0</v>
      </c>
      <c r="O2" t="s">
        <v>259</v>
      </c>
      <c r="P2">
        <v>660</v>
      </c>
      <c r="Q2" t="s">
        <v>259</v>
      </c>
      <c r="R2">
        <v>660</v>
      </c>
    </row>
    <row r="3" spans="1:18" x14ac:dyDescent="0.3">
      <c r="A3" t="str">
        <f>'TC2-Contract Parts Info'!B5</f>
        <v>s10H4</v>
      </c>
      <c r="B3" t="str">
        <f>'TC2-Contract Parts Info'!A5</f>
        <v>PK-TTAP-s1-0H4</v>
      </c>
      <c r="D3" t="str">
        <f>'TC47-Autogen OrderNo Spot'!B2</f>
        <v>sCB102-2311002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145</v>
      </c>
      <c r="L3" t="s">
        <v>377</v>
      </c>
      <c r="M3">
        <v>0</v>
      </c>
      <c r="N3">
        <v>660</v>
      </c>
      <c r="O3" t="s">
        <v>259</v>
      </c>
      <c r="P3">
        <v>0</v>
      </c>
      <c r="Q3" t="s">
        <v>259</v>
      </c>
      <c r="R3">
        <v>660</v>
      </c>
    </row>
    <row r="4" spans="1:18" x14ac:dyDescent="0.3">
      <c r="A4" t="str">
        <f>'TC2-Contract Parts Info'!B7</f>
        <v>s10H6</v>
      </c>
      <c r="B4" t="str">
        <f>'TC2-Contract Parts Info'!A7</f>
        <v>PK-TTAP-s1-0H6</v>
      </c>
      <c r="D4" t="str">
        <f>'TC47-Autogen OrderNo Spot'!B2</f>
        <v>sCB102-2311002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145</v>
      </c>
      <c r="L4" t="s">
        <v>377</v>
      </c>
      <c r="M4">
        <v>0</v>
      </c>
      <c r="N4">
        <v>600</v>
      </c>
      <c r="O4" t="s">
        <v>259</v>
      </c>
      <c r="P4">
        <v>60</v>
      </c>
      <c r="Q4" t="s">
        <v>259</v>
      </c>
      <c r="R4">
        <v>660</v>
      </c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sheetPr codeName="Sheet9"/>
  <dimension ref="A1:K4"/>
  <sheetViews>
    <sheetView workbookViewId="0" zoomScale="90" zoomScaleNormal="90">
      <selection activeCell="B10" sqref="B10"/>
    </sheetView>
  </sheetViews>
  <sheetFormatPr defaultRowHeight="13.8" x14ac:dyDescent="0.3"/>
  <cols>
    <col min="1" max="1" bestFit="true" customWidth="true" style="2" width="13.5546875" collapsed="true"/>
    <col min="2" max="2" bestFit="true" customWidth="true" style="2" width="15.5546875" collapsed="true"/>
    <col min="3" max="3" bestFit="true" customWidth="true" style="2" width="19.77734375" collapsed="true"/>
    <col min="4" max="4" bestFit="true" customWidth="true" style="2" width="15.0" collapsed="true"/>
    <col min="5" max="5" bestFit="true" customWidth="true" style="2" width="21.0" collapsed="true"/>
    <col min="6" max="6" customWidth="true" style="2" width="15.77734375" collapsed="true"/>
    <col min="7" max="7" bestFit="true" customWidth="true" style="2" width="17.77734375" collapsed="true"/>
    <col min="8" max="8" bestFit="true" customWidth="true" style="2" width="8.0" collapsed="true"/>
    <col min="9" max="9" bestFit="true" customWidth="true" style="2" width="9.0" collapsed="true"/>
    <col min="10" max="10" bestFit="true" customWidth="true" style="2" width="13.33203125" collapsed="true"/>
    <col min="11" max="16384" style="2" width="8.88671875" collapsed="true"/>
  </cols>
  <sheetData>
    <row ht="14.4" r="1" spans="1:10" thickBot="1" x14ac:dyDescent="0.35">
      <c r="A1" s="250" t="s">
        <v>129</v>
      </c>
      <c r="B1" s="188" t="s">
        <v>131</v>
      </c>
      <c r="C1" s="251" t="s">
        <v>132</v>
      </c>
      <c r="D1" s="188" t="s">
        <v>133</v>
      </c>
      <c r="E1" s="188" t="s">
        <v>135</v>
      </c>
      <c r="F1" s="188" t="s">
        <v>138</v>
      </c>
      <c r="G1" s="188" t="s">
        <v>139</v>
      </c>
      <c r="H1" s="188" t="s">
        <v>120</v>
      </c>
      <c r="I1" s="188" t="s">
        <v>143</v>
      </c>
      <c r="J1" s="189" t="s">
        <v>148</v>
      </c>
    </row>
    <row r="2" spans="1:10" x14ac:dyDescent="0.3">
      <c r="A2" s="211" t="s">
        <v>623</v>
      </c>
      <c r="B2" s="212" t="s">
        <v>296</v>
      </c>
      <c r="C2" s="244" t="str">
        <f>AutoIncrement!D4</f>
        <v>SGTTAP-PKTTAP-HB2-4</v>
      </c>
      <c r="D2" s="212" t="s">
        <v>144</v>
      </c>
      <c r="E2" s="212">
        <v>0.1</v>
      </c>
      <c r="F2" s="212" t="s">
        <v>29</v>
      </c>
      <c r="G2" s="146">
        <v>1</v>
      </c>
      <c r="H2" s="212" t="s">
        <v>162</v>
      </c>
      <c r="I2" s="245">
        <v>10</v>
      </c>
      <c r="J2" s="249" t="s">
        <v>163</v>
      </c>
    </row>
    <row r="3" spans="1:10" x14ac:dyDescent="0.3">
      <c r="A3" s="211" t="s">
        <v>624</v>
      </c>
      <c r="B3" s="198" t="s">
        <v>297</v>
      </c>
      <c r="C3" s="242" t="str">
        <f>AutoIncrement!D4</f>
        <v>SGTTAP-PKTTAP-HB2-4</v>
      </c>
      <c r="D3" s="198" t="s">
        <v>146</v>
      </c>
      <c r="E3" s="198">
        <v>0.1</v>
      </c>
      <c r="F3" s="198" t="s">
        <v>29</v>
      </c>
      <c r="G3" s="151">
        <v>1</v>
      </c>
      <c r="H3" s="198" t="s">
        <v>162</v>
      </c>
      <c r="I3" s="200">
        <v>10</v>
      </c>
      <c r="J3" s="236" t="s">
        <v>163</v>
      </c>
    </row>
    <row ht="14.4" r="4" spans="1:10" thickBot="1" x14ac:dyDescent="0.35">
      <c r="A4" s="211" t="s">
        <v>625</v>
      </c>
      <c r="B4" s="209" t="s">
        <v>298</v>
      </c>
      <c r="C4" s="243" t="str">
        <f>AutoIncrement!D4</f>
        <v>SGTTAP-PKTTAP-HB2-4</v>
      </c>
      <c r="D4" s="209" t="s">
        <v>147</v>
      </c>
      <c r="E4" s="209">
        <v>0.1</v>
      </c>
      <c r="F4" s="209" t="s">
        <v>21</v>
      </c>
      <c r="G4" s="156">
        <v>1</v>
      </c>
      <c r="H4" s="209" t="s">
        <v>162</v>
      </c>
      <c r="I4" s="237">
        <v>10</v>
      </c>
      <c r="J4" s="241" t="s">
        <v>163</v>
      </c>
    </row>
  </sheetData>
  <phoneticPr fontId="7" type="noConversion"/>
  <pageMargins bottom="0.75" footer="0.3" header="0.3" left="0.7" right="0.7" top="0.75"/>
  <pageSetup orientation="portrait" r:id="rId1"/>
</worksheet>
</file>

<file path=xl/worksheets/sheet9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sheetPr codeName="Sheet90"/>
  <dimension ref="A1:T4"/>
  <sheetViews>
    <sheetView workbookViewId="0">
      <selection activeCell="E12" sqref="E12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130</v>
      </c>
      <c r="B1" t="s">
        <v>364</v>
      </c>
      <c r="C1" t="s">
        <v>365</v>
      </c>
      <c r="D1" t="s">
        <v>366</v>
      </c>
      <c r="E1" t="s">
        <v>88</v>
      </c>
      <c r="F1" t="s">
        <v>12</v>
      </c>
      <c r="G1" t="s">
        <v>140</v>
      </c>
      <c r="H1" t="s">
        <v>367</v>
      </c>
      <c r="I1" t="s">
        <v>143</v>
      </c>
      <c r="J1" t="s">
        <v>120</v>
      </c>
      <c r="K1" t="s">
        <v>248</v>
      </c>
      <c r="L1" t="s">
        <v>368</v>
      </c>
      <c r="M1" t="s">
        <v>369</v>
      </c>
      <c r="N1" t="s">
        <v>370</v>
      </c>
      <c r="O1" t="s">
        <v>371</v>
      </c>
      <c r="P1" t="s">
        <v>372</v>
      </c>
      <c r="Q1" t="s">
        <v>373</v>
      </c>
      <c r="R1" t="s">
        <v>374</v>
      </c>
      <c r="S1" t="s">
        <v>384</v>
      </c>
    </row>
    <row r="2" spans="1:19" x14ac:dyDescent="0.3">
      <c r="A2" t="str">
        <f>'TC2-Contract Parts Info'!B4</f>
        <v>s10H3</v>
      </c>
      <c r="B2" t="str">
        <f>'TC2-Contract Parts Info'!A4</f>
        <v>PK-TTAP-s1-0H3</v>
      </c>
      <c r="C2" t="s">
        <v>23</v>
      </c>
      <c r="D2" t="str">
        <f>'TC47-Autogen OrderNo Spot'!A2</f>
        <v>cCB102-2311002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145</v>
      </c>
      <c r="K2" t="s">
        <v>377</v>
      </c>
      <c r="L2">
        <v>0</v>
      </c>
      <c r="M2">
        <v>0</v>
      </c>
      <c r="N2">
        <v>0</v>
      </c>
      <c r="O2">
        <v>0</v>
      </c>
      <c r="P2" t="s">
        <v>259</v>
      </c>
      <c r="Q2">
        <v>660</v>
      </c>
      <c r="R2" t="s">
        <v>259</v>
      </c>
      <c r="S2">
        <v>660</v>
      </c>
    </row>
    <row r="3" spans="1:19" x14ac:dyDescent="0.3">
      <c r="A3" t="str">
        <f>'TC2-Contract Parts Info'!B5</f>
        <v>s10H4</v>
      </c>
      <c r="B3" t="str">
        <f>'TC2-Contract Parts Info'!A5</f>
        <v>PK-TTAP-s1-0H4</v>
      </c>
      <c r="C3" t="s">
        <v>25</v>
      </c>
      <c r="D3" t="str">
        <f>'TC47-Autogen OrderNo Spot'!A2</f>
        <v>cCB102-2311002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145</v>
      </c>
      <c r="K3" t="s">
        <v>377</v>
      </c>
      <c r="L3">
        <v>0</v>
      </c>
      <c r="M3">
        <v>0</v>
      </c>
      <c r="N3">
        <v>0</v>
      </c>
      <c r="O3">
        <v>660</v>
      </c>
      <c r="P3" t="s">
        <v>259</v>
      </c>
      <c r="Q3">
        <v>0</v>
      </c>
      <c r="R3" t="s">
        <v>259</v>
      </c>
      <c r="S3">
        <v>660</v>
      </c>
    </row>
    <row r="4" spans="1:19" x14ac:dyDescent="0.3">
      <c r="A4" t="str">
        <f>'TC2-Contract Parts Info'!B7</f>
        <v>s10H6</v>
      </c>
      <c r="B4" t="str">
        <f>'TC2-Contract Parts Info'!A7</f>
        <v>PK-TTAP-s1-0H6</v>
      </c>
      <c r="C4" t="s">
        <v>34</v>
      </c>
      <c r="D4" t="str">
        <f>'TC47-Autogen OrderNo Spot'!A2</f>
        <v>cCB102-2311002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145</v>
      </c>
      <c r="K4" t="s">
        <v>377</v>
      </c>
      <c r="L4">
        <v>0</v>
      </c>
      <c r="M4">
        <v>0</v>
      </c>
      <c r="N4">
        <v>0</v>
      </c>
      <c r="O4">
        <v>600</v>
      </c>
      <c r="P4" t="s">
        <v>259</v>
      </c>
      <c r="Q4">
        <v>60</v>
      </c>
      <c r="R4" t="s">
        <v>259</v>
      </c>
      <c r="S4">
        <v>660</v>
      </c>
    </row>
  </sheetData>
  <pageMargins bottom="0.75" footer="0.3" header="0.3" left="0.7" right="0.7" top="0.75"/>
  <pageSetup orientation="portrait" r:id="rId1"/>
</worksheet>
</file>

<file path=xl/worksheets/sheet9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sheetPr codeName="Sheet91"/>
  <dimension ref="A1:D5"/>
  <sheetViews>
    <sheetView workbookViewId="0">
      <selection activeCell="C4" sqref="C4"/>
    </sheetView>
  </sheetViews>
  <sheetFormatPr defaultRowHeight="14.4" x14ac:dyDescent="0.3"/>
  <cols>
    <col min="1" max="1" customWidth="true" width="17.33203125" collapsed="true"/>
    <col min="2" max="2" customWidth="true" width="20.0" collapsed="true"/>
    <col min="3" max="3" customWidth="true" width="42.21875" collapsed="true"/>
  </cols>
  <sheetData>
    <row r="1" spans="1:3" x14ac:dyDescent="0.3">
      <c r="A1" t="s">
        <v>342</v>
      </c>
      <c r="B1" t="s">
        <v>343</v>
      </c>
      <c r="C1" t="s">
        <v>390</v>
      </c>
    </row>
    <row r="2" spans="1:3" x14ac:dyDescent="0.3">
      <c r="A2" t="str">
        <f ca="1">'TC74-Sup1 Outbound Details'!E5</f>
        <v>SP1-HS2-4-2311002</v>
      </c>
      <c r="B2" t="s">
        <v>325</v>
      </c>
      <c r="C2" t="s">
        <v>359</v>
      </c>
    </row>
    <row r="3" spans="1:3" x14ac:dyDescent="0.3">
      <c r="A3" t="str">
        <f ca="1">'TC74-Sup1 Outbound Details'!E2</f>
        <v>SP1-HS2-4-2311001</v>
      </c>
      <c r="B3" t="s">
        <v>326</v>
      </c>
      <c r="C3" t="s">
        <v>405</v>
      </c>
    </row>
    <row r="4" spans="1:3" x14ac:dyDescent="0.3">
      <c r="A4" t="str">
        <f ca="1">'TC74-Sup1 Outbound Details'!E2</f>
        <v>SP1-HS2-4-2311001</v>
      </c>
      <c r="B4" t="s">
        <v>325</v>
      </c>
      <c r="C4" t="s">
        <v>359</v>
      </c>
    </row>
    <row r="5" spans="1:3" x14ac:dyDescent="0.3">
      <c r="A5" t="str">
        <f ca="1">'TC74-Sup1 Outbound Details'!E2</f>
        <v>SP1-HS2-4-2311001</v>
      </c>
      <c r="B5" t="s">
        <v>324</v>
      </c>
      <c r="C5" t="s">
        <v>405</v>
      </c>
    </row>
  </sheetData>
  <pageMargins bottom="0.75" footer="0.3" header="0.3" left="0.7" right="0.7" top="0.75"/>
</worksheet>
</file>

<file path=xl/worksheets/sheet9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sheetPr codeName="Sheet92"/>
  <dimension ref="A1:W3"/>
  <sheetViews>
    <sheetView topLeftCell="K1" workbookViewId="0">
      <selection activeCell="V11" sqref="V11"/>
    </sheetView>
  </sheetViews>
  <sheetFormatPr defaultColWidth="8.88671875" defaultRowHeight="13.8" x14ac:dyDescent="0.3"/>
  <cols>
    <col min="1" max="2" customWidth="true" style="2" width="25.6640625" collapsed="true"/>
    <col min="3" max="22" customWidth="true" style="2" width="20.6640625" collapsed="true"/>
    <col min="23" max="16384" style="2" width="8.88671875" collapsed="true"/>
  </cols>
  <sheetData>
    <row r="1" spans="1:22" x14ac:dyDescent="0.3">
      <c r="A1" s="38" t="s">
        <v>342</v>
      </c>
      <c r="B1" s="2" t="s">
        <v>343</v>
      </c>
      <c r="C1" s="39" t="s">
        <v>344</v>
      </c>
      <c r="D1" s="39" t="s">
        <v>345</v>
      </c>
      <c r="E1" s="39" t="s">
        <v>346</v>
      </c>
      <c r="F1" s="39" t="s">
        <v>347</v>
      </c>
      <c r="G1" s="39" t="s">
        <v>348</v>
      </c>
      <c r="H1" s="39" t="s">
        <v>349</v>
      </c>
      <c r="I1" s="39" t="s">
        <v>350</v>
      </c>
      <c r="J1" s="39" t="s">
        <v>351</v>
      </c>
      <c r="K1" s="40" t="s">
        <v>352</v>
      </c>
      <c r="L1" s="39" t="s">
        <v>353</v>
      </c>
      <c r="M1" s="39" t="s">
        <v>354</v>
      </c>
      <c r="N1" s="39" t="s">
        <v>355</v>
      </c>
      <c r="O1" s="39" t="s">
        <v>356</v>
      </c>
      <c r="P1" s="39" t="s">
        <v>357</v>
      </c>
      <c r="Q1" s="39" t="s">
        <v>358</v>
      </c>
      <c r="R1" s="39" t="s">
        <v>359</v>
      </c>
      <c r="S1" s="39" t="s">
        <v>356</v>
      </c>
      <c r="T1" s="39" t="s">
        <v>357</v>
      </c>
      <c r="U1" s="39" t="s">
        <v>358</v>
      </c>
      <c r="V1" s="39" t="s">
        <v>359</v>
      </c>
    </row>
    <row r="2" spans="1:22" x14ac:dyDescent="0.3">
      <c r="A2" s="2" t="str">
        <f ca="1">'TC74-Sup1 Outbound Details'!E3</f>
        <v>SP1-HS2-4-2311001</v>
      </c>
      <c r="B2" s="6" t="str">
        <f>'TC74-Sup1 Outbound Details'!M3</f>
        <v>MY-ELA-C-230704001</v>
      </c>
      <c r="C2" s="39" t="s">
        <v>360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399</v>
      </c>
      <c r="J2" s="39" t="s">
        <v>399</v>
      </c>
      <c r="K2" s="39" t="s">
        <v>399</v>
      </c>
      <c r="L2" s="39" t="s">
        <v>399</v>
      </c>
      <c r="M2" s="39" t="s">
        <v>399</v>
      </c>
      <c r="N2" s="39" t="s">
        <v>399</v>
      </c>
      <c r="O2" s="39" t="s">
        <v>399</v>
      </c>
      <c r="P2" s="39" t="s">
        <v>399</v>
      </c>
      <c r="Q2" s="39" t="s">
        <v>399</v>
      </c>
      <c r="R2" s="39" t="s">
        <v>399</v>
      </c>
      <c r="S2" s="39" t="s">
        <v>361</v>
      </c>
      <c r="T2" s="39" t="s">
        <v>362</v>
      </c>
      <c r="U2" s="39" t="s">
        <v>362</v>
      </c>
      <c r="V2" s="39" t="s">
        <v>362</v>
      </c>
    </row>
    <row r="3" spans="1:22" x14ac:dyDescent="0.3">
      <c r="A3" s="2" t="str">
        <f ca="1">'TC74-Sup1 Outbound Details'!E5</f>
        <v>SP1-HS2-4-2311002</v>
      </c>
      <c r="B3" s="6" t="str">
        <f>'TC74-Sup1 Outbound Details'!M5</f>
        <v>MY-ELA-C-230704001</v>
      </c>
      <c r="C3" s="39" t="s">
        <v>360</v>
      </c>
      <c r="D3" s="39" t="s">
        <v>399</v>
      </c>
      <c r="E3" s="39" t="s">
        <v>399</v>
      </c>
      <c r="F3" s="39" t="s">
        <v>399</v>
      </c>
      <c r="G3" s="39" t="s">
        <v>399</v>
      </c>
      <c r="H3" s="39" t="s">
        <v>399</v>
      </c>
      <c r="I3" s="39" t="s">
        <v>399</v>
      </c>
      <c r="J3" s="39" t="s">
        <v>399</v>
      </c>
      <c r="K3" s="39" t="s">
        <v>399</v>
      </c>
      <c r="L3" s="39" t="s">
        <v>399</v>
      </c>
      <c r="M3" s="39" t="s">
        <v>399</v>
      </c>
      <c r="N3" s="39" t="s">
        <v>399</v>
      </c>
      <c r="O3" s="39" t="s">
        <v>399</v>
      </c>
      <c r="P3" s="39" t="s">
        <v>399</v>
      </c>
      <c r="Q3" s="39" t="s">
        <v>399</v>
      </c>
      <c r="R3" s="39" t="s">
        <v>399</v>
      </c>
      <c r="S3" s="39" t="s">
        <v>361</v>
      </c>
      <c r="T3" s="39" t="s">
        <v>362</v>
      </c>
      <c r="U3" s="39" t="s">
        <v>362</v>
      </c>
      <c r="V3" s="39" t="s">
        <v>362</v>
      </c>
    </row>
  </sheetData>
  <pageMargins bottom="0.75" footer="0.3" header="0.3" left="0.7" right="0.7" top="0.75"/>
</worksheet>
</file>

<file path=xl/worksheets/sheet9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sheetPr codeName="Sheet93"/>
  <dimension ref="A1:P2"/>
  <sheetViews>
    <sheetView workbookViewId="0">
      <selection activeCell="F13" sqref="F13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38" t="s">
        <v>342</v>
      </c>
      <c r="B1" s="2" t="s">
        <v>343</v>
      </c>
      <c r="C1" s="39" t="s">
        <v>344</v>
      </c>
      <c r="D1" s="39" t="s">
        <v>407</v>
      </c>
      <c r="E1" s="39" t="s">
        <v>403</v>
      </c>
      <c r="F1" s="39" t="s">
        <v>408</v>
      </c>
      <c r="G1" s="39" t="s">
        <v>409</v>
      </c>
      <c r="H1" s="39" t="s">
        <v>405</v>
      </c>
      <c r="I1" s="39" t="s">
        <v>410</v>
      </c>
      <c r="J1" s="39" t="s">
        <v>411</v>
      </c>
      <c r="K1" s="39" t="s">
        <v>412</v>
      </c>
      <c r="L1" s="39" t="s">
        <v>413</v>
      </c>
      <c r="M1" s="39" t="s">
        <v>414</v>
      </c>
      <c r="N1" s="39" t="s">
        <v>415</v>
      </c>
      <c r="O1" s="39" t="s">
        <v>416</v>
      </c>
    </row>
    <row r="2" spans="1:15" x14ac:dyDescent="0.3">
      <c r="A2" s="2" t="str">
        <f ca="1">'TC74-Sup1 Outbound Details'!E2</f>
        <v>SP1-HS2-4-2311001</v>
      </c>
      <c r="B2" s="6" t="str">
        <f>'TC74-Sup1 Outbound Details'!M2</f>
        <v>CAIU9500009</v>
      </c>
      <c r="C2" s="39" t="s">
        <v>404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361</v>
      </c>
      <c r="J2" s="39" t="s">
        <v>362</v>
      </c>
      <c r="K2" s="39" t="s">
        <v>362</v>
      </c>
      <c r="L2" s="39" t="s">
        <v>362</v>
      </c>
      <c r="M2" s="39" t="s">
        <v>362</v>
      </c>
      <c r="N2" s="39" t="s">
        <v>362</v>
      </c>
      <c r="O2" s="39" t="s">
        <v>362</v>
      </c>
    </row>
  </sheetData>
  <pageMargins bottom="0.75" footer="0.3" header="0.3" left="0.7" right="0.7" top="0.75"/>
</worksheet>
</file>

<file path=xl/worksheets/sheet9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sheetPr codeName="Sheet94"/>
  <dimension ref="A1:P2"/>
  <sheetViews>
    <sheetView workbookViewId="0">
      <selection activeCell="E2" sqref="E2"/>
    </sheetView>
  </sheetViews>
  <sheetFormatPr defaultColWidth="8.88671875" defaultRowHeight="13.8" x14ac:dyDescent="0.3"/>
  <cols>
    <col min="1" max="2" customWidth="true" style="2" width="25.6640625" collapsed="true"/>
    <col min="3" max="15" customWidth="true" style="2" width="20.6640625" collapsed="true"/>
    <col min="16" max="16384" style="2" width="8.88671875" collapsed="true"/>
  </cols>
  <sheetData>
    <row r="1" spans="1:15" x14ac:dyDescent="0.3">
      <c r="A1" s="38" t="s">
        <v>342</v>
      </c>
      <c r="B1" s="2" t="s">
        <v>343</v>
      </c>
      <c r="C1" s="39" t="s">
        <v>344</v>
      </c>
      <c r="D1" s="39" t="s">
        <v>417</v>
      </c>
      <c r="E1" s="39" t="s">
        <v>403</v>
      </c>
      <c r="F1" s="39" t="s">
        <v>408</v>
      </c>
      <c r="G1" s="39" t="s">
        <v>409</v>
      </c>
      <c r="H1" s="39" t="s">
        <v>405</v>
      </c>
      <c r="I1" s="39" t="s">
        <v>410</v>
      </c>
      <c r="J1" s="39" t="s">
        <v>411</v>
      </c>
      <c r="K1" s="39" t="s">
        <v>412</v>
      </c>
      <c r="L1" s="39" t="s">
        <v>413</v>
      </c>
      <c r="M1" s="39" t="s">
        <v>414</v>
      </c>
      <c r="N1" s="39" t="s">
        <v>415</v>
      </c>
      <c r="O1" s="39" t="s">
        <v>416</v>
      </c>
    </row>
    <row customHeight="1" ht="13.2" r="2" spans="1:15" x14ac:dyDescent="0.3">
      <c r="A2" s="2" t="str">
        <f ca="1">'TC74-Sup1 Outbound Details'!E4</f>
        <v>SP1-HS2-4-2311001</v>
      </c>
      <c r="B2" s="6" t="str">
        <f>'TC74-Sup1 Outbound Details'!M4</f>
        <v>TCLU4249350</v>
      </c>
      <c r="C2" s="39" t="s">
        <v>404</v>
      </c>
      <c r="D2" s="39" t="s">
        <v>399</v>
      </c>
      <c r="E2" s="39" t="s">
        <v>399</v>
      </c>
      <c r="F2" s="39" t="s">
        <v>399</v>
      </c>
      <c r="G2" s="39" t="s">
        <v>399</v>
      </c>
      <c r="H2" s="39" t="s">
        <v>399</v>
      </c>
      <c r="I2" s="39" t="s">
        <v>361</v>
      </c>
      <c r="J2" s="39" t="s">
        <v>362</v>
      </c>
      <c r="K2" s="39" t="s">
        <v>362</v>
      </c>
      <c r="L2" s="39" t="s">
        <v>362</v>
      </c>
      <c r="M2" s="39" t="s">
        <v>362</v>
      </c>
      <c r="N2" s="39" t="s">
        <v>362</v>
      </c>
      <c r="O2" s="39" t="s">
        <v>362</v>
      </c>
    </row>
  </sheetData>
  <pageMargins bottom="0.75" footer="0.3" header="0.3" left="0.7" right="0.7" top="0.75"/>
</worksheet>
</file>

<file path=xl/worksheets/sheet9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sheetPr codeName="Sheet95"/>
  <dimension ref="A1:AD5"/>
  <sheetViews>
    <sheetView workbookViewId="0">
      <selection activeCell="U13" sqref="U13"/>
    </sheetView>
  </sheetViews>
  <sheetFormatPr defaultRowHeight="14.4" x14ac:dyDescent="0.3"/>
  <cols>
    <col min="1" max="1" customWidth="true" width="4.33203125" collapsed="true"/>
    <col min="2" max="2" customWidth="true" width="15.77734375" collapsed="true"/>
    <col min="3" max="3" customWidth="true" width="31.109375" collapsed="true"/>
    <col min="4" max="4" customWidth="true" width="15.77734375" collapsed="true"/>
    <col min="5" max="5" customWidth="true" width="22.5546875" collapsed="true"/>
    <col min="6" max="13" customWidth="true" width="15.77734375" collapsed="true"/>
    <col min="14" max="14" customWidth="true" width="24.109375" collapsed="true"/>
    <col min="15" max="25" customWidth="true" width="15.77734375" collapsed="true"/>
    <col min="26" max="26" customWidth="true" width="21.109375" collapsed="true"/>
    <col min="27" max="27" customWidth="true" width="25.6640625" collapsed="true"/>
    <col min="28" max="28" customWidth="true" width="15.77734375" collapsed="true"/>
    <col min="29" max="29" customWidth="true" width="27.21875" collapsed="true"/>
  </cols>
  <sheetData>
    <row r="1" spans="1:29" x14ac:dyDescent="0.3">
      <c r="A1" t="s">
        <v>0</v>
      </c>
      <c r="B1" t="s">
        <v>262</v>
      </c>
      <c r="C1" t="s">
        <v>320</v>
      </c>
      <c r="D1" t="s">
        <v>308</v>
      </c>
      <c r="E1" t="s">
        <v>321</v>
      </c>
      <c r="F1" t="s">
        <v>130</v>
      </c>
      <c r="G1" t="s">
        <v>309</v>
      </c>
      <c r="H1" t="s">
        <v>310</v>
      </c>
      <c r="I1" t="s">
        <v>311</v>
      </c>
      <c r="J1" t="s">
        <v>312</v>
      </c>
      <c r="K1" t="s">
        <v>313</v>
      </c>
      <c r="L1" t="s">
        <v>323</v>
      </c>
      <c r="M1" t="s">
        <v>327</v>
      </c>
      <c r="N1" t="s">
        <v>331</v>
      </c>
      <c r="O1" t="s">
        <v>314</v>
      </c>
      <c r="P1" t="s">
        <v>333</v>
      </c>
      <c r="Q1" t="s">
        <v>334</v>
      </c>
      <c r="R1" t="s">
        <v>335</v>
      </c>
      <c r="S1" t="s">
        <v>332</v>
      </c>
      <c r="T1" t="s">
        <v>315</v>
      </c>
      <c r="U1" t="s">
        <v>336</v>
      </c>
      <c r="V1" t="s">
        <v>337</v>
      </c>
      <c r="W1" t="s">
        <v>338</v>
      </c>
      <c r="X1" t="s">
        <v>339</v>
      </c>
      <c r="Y1" t="s">
        <v>316</v>
      </c>
      <c r="Z1" t="s">
        <v>129</v>
      </c>
      <c r="AA1" t="s">
        <v>317</v>
      </c>
      <c r="AB1" t="s">
        <v>318</v>
      </c>
      <c r="AC1" t="s">
        <v>319</v>
      </c>
    </row>
    <row r="2" spans="1:29" x14ac:dyDescent="0.3">
      <c r="A2">
        <v>1</v>
      </c>
      <c r="B2" t="s">
        <v>64</v>
      </c>
      <c r="C2" t="str">
        <f ca="1">"o-MY-PNA-DC-"&amp;AutoIncrement!F3&amp;"-"&amp;TEXT(DATE(YEAR(TODAY()), MONTH(TODAY()), DAY(TODAY())), "yymm")&amp;"001"</f>
        <v>o-MY-PNA-DC-HS2-4-2311001</v>
      </c>
      <c r="D2" t="str">
        <f ca="1">TEXT(DATE(YEAR(TODAY()), MONTH(TODAY()), DAY(TODAY())), "dd MMM yyyy")</f>
        <v>14 Nov 2023</v>
      </c>
      <c r="E2" t="str">
        <f ca="1">"DC3-"&amp;AutoIncrement!F3&amp;"-"&amp;TEXT(DATE(YEAR(TODAY()), MONTH(TODAY()), DAY(TODAY())), "yymm")&amp;"001"</f>
        <v>DC3-HS2-4-2311001</v>
      </c>
      <c r="F2" t="s">
        <v>286</v>
      </c>
      <c r="G2" t="s">
        <v>21</v>
      </c>
      <c r="H2">
        <v>660</v>
      </c>
      <c r="I2" t="s">
        <v>70</v>
      </c>
      <c r="J2" t="s">
        <v>322</v>
      </c>
      <c r="K2" t="s">
        <v>68</v>
      </c>
      <c r="L2" t="s">
        <v>89</v>
      </c>
      <c r="M2" t="s">
        <v>324</v>
      </c>
      <c r="N2" t="str">
        <f ca="1">"DC3-OP-"&amp;AutoIncrement!F3&amp;"-"&amp;TEXT(DATE(YEAR(TODAY()), MONTH(TODAY()), DAY(TODAY())), "yymm")&amp;"-01"</f>
        <v>DC3-OP-HS2-4-2311-01</v>
      </c>
      <c r="O2" t="s">
        <v>329</v>
      </c>
      <c r="S2" t="str">
        <f ca="1">"DC3-IP-"&amp;AutoIncrement!F3&amp;"-"&amp;TEXT(DATE(YEAR(TODAY()), MONTH(TODAY()), DAY(TODAY())), "yymm")&amp;"-01"</f>
        <v>DC3-IP-HS2-4-2311-01</v>
      </c>
      <c r="T2">
        <v>10.000999999999999</v>
      </c>
      <c r="U2">
        <v>10.000999999999999</v>
      </c>
      <c r="V2">
        <v>10.000999999999999</v>
      </c>
      <c r="W2">
        <v>10.000999999999999</v>
      </c>
      <c r="X2" t="str">
        <f>'TC47-Autogen OrderNo Spot'!D2</f>
        <v>sCB302-2311002</v>
      </c>
      <c r="Y2" t="s">
        <v>91</v>
      </c>
      <c r="Z2" t="s">
        <v>302</v>
      </c>
      <c r="AA2" t="s">
        <v>302</v>
      </c>
      <c r="AB2">
        <v>5</v>
      </c>
      <c r="AC2">
        <v>660</v>
      </c>
    </row>
    <row r="3" spans="1:29" x14ac:dyDescent="0.3">
      <c r="A3">
        <v>2</v>
      </c>
      <c r="B3" t="s">
        <v>64</v>
      </c>
      <c r="C3" t="str">
        <f ca="1">"o-MY-PNA-DC-"&amp;AutoIncrement!F3&amp;"-"&amp;TEXT(DATE(YEAR(TODAY()), MONTH(TODAY()), DAY(TODAY())), "yymm")&amp;"001"</f>
        <v>o-MY-PNA-DC-HS2-4-2311001</v>
      </c>
      <c r="D3" t="str">
        <f ca="1" ref="D3:D4" si="0" t="shared">TEXT(DATE(YEAR(TODAY()), MONTH(TODAY()), DAY(TODAY())), "dd MMM yyyy")</f>
        <v>14 Nov 2023</v>
      </c>
      <c r="E3" t="str">
        <f ca="1">"DC3-"&amp;AutoIncrement!F3&amp;"-"&amp;TEXT(DATE(YEAR(TODAY()), MONTH(TODAY()), DAY(TODAY())), "yymm")&amp;"001"</f>
        <v>DC3-HS2-4-2311001</v>
      </c>
      <c r="F3" t="s">
        <v>287</v>
      </c>
      <c r="G3" t="s">
        <v>21</v>
      </c>
      <c r="H3">
        <v>660</v>
      </c>
      <c r="I3" t="s">
        <v>70</v>
      </c>
      <c r="J3" t="s">
        <v>322</v>
      </c>
      <c r="K3" t="s">
        <v>68</v>
      </c>
      <c r="L3" t="s">
        <v>89</v>
      </c>
      <c r="M3" t="s">
        <v>402</v>
      </c>
      <c r="N3" t="str">
        <f ca="1">"DC3-OP-"&amp;AutoIncrement!F3&amp;"-"&amp;TEXT(DATE(YEAR(TODAY()), MONTH(TODAY()), DAY(TODAY())), "yymm")&amp;"-01"</f>
        <v>DC3-OP-HS2-4-2311-01</v>
      </c>
      <c r="O3" t="s">
        <v>330</v>
      </c>
      <c r="P3">
        <v>100.001</v>
      </c>
      <c r="Q3">
        <v>100.001</v>
      </c>
      <c r="R3">
        <v>100.001</v>
      </c>
      <c r="X3" t="str">
        <f>'TC47-Autogen OrderNo Spot'!D2</f>
        <v>sCB302-2311002</v>
      </c>
      <c r="Y3" t="s">
        <v>91</v>
      </c>
      <c r="Z3" t="s">
        <v>303</v>
      </c>
      <c r="AA3" t="s">
        <v>303</v>
      </c>
      <c r="AB3">
        <v>5</v>
      </c>
      <c r="AC3">
        <v>660</v>
      </c>
    </row>
    <row r="4" spans="1:29" x14ac:dyDescent="0.3">
      <c r="A4">
        <v>3</v>
      </c>
      <c r="B4" t="s">
        <v>64</v>
      </c>
      <c r="C4" t="str">
        <f ca="1">"o-MY-PNA-DC-"&amp;AutoIncrement!F3&amp;"-"&amp;TEXT(DATE(YEAR(TODAY()), MONTH(TODAY()), DAY(TODAY())), "yymm")&amp;"001"</f>
        <v>o-MY-PNA-DC-HS2-4-2311001</v>
      </c>
      <c r="D4" t="str">
        <f ca="1" si="0" t="shared"/>
        <v>14 Nov 2023</v>
      </c>
      <c r="E4" t="str">
        <f ca="1">"DC3-"&amp;AutoIncrement!F3&amp;"-"&amp;TEXT(DATE(YEAR(TODAY()), MONTH(TODAY()), DAY(TODAY())), "yymm")&amp;"001"</f>
        <v>DC3-HS2-4-2311001</v>
      </c>
      <c r="F4" t="s">
        <v>289</v>
      </c>
      <c r="G4" t="s">
        <v>21</v>
      </c>
      <c r="H4">
        <v>330</v>
      </c>
      <c r="I4" t="s">
        <v>70</v>
      </c>
      <c r="J4" t="s">
        <v>322</v>
      </c>
      <c r="K4" t="s">
        <v>68</v>
      </c>
      <c r="L4" t="s">
        <v>89</v>
      </c>
      <c r="M4" t="s">
        <v>402</v>
      </c>
      <c r="N4" t="str">
        <f ca="1">"DC3-OP-"&amp;AutoIncrement!F3&amp;"-"&amp;TEXT(DATE(YEAR(TODAY()), MONTH(TODAY()), DAY(TODAY())), "yymm")&amp;"-02"</f>
        <v>DC3-OP-HS2-4-2311-02</v>
      </c>
      <c r="O4" t="s">
        <v>330</v>
      </c>
      <c r="P4">
        <v>100.001</v>
      </c>
      <c r="Q4">
        <v>100.001</v>
      </c>
      <c r="R4">
        <v>100.001</v>
      </c>
      <c r="S4" t="str">
        <f ca="1">"DC3-IP-"&amp;AutoIncrement!F3&amp;"-"&amp;TEXT(DATE(YEAR(TODAY()), MONTH(TODAY()), DAY(TODAY())), "yymm")&amp;"-02"</f>
        <v>DC3-IP-HS2-4-2311-02</v>
      </c>
      <c r="T4">
        <v>10.000999999999999</v>
      </c>
      <c r="U4">
        <v>10.000999999999999</v>
      </c>
      <c r="V4">
        <v>10.000999999999999</v>
      </c>
      <c r="W4">
        <v>10.000999999999999</v>
      </c>
      <c r="X4" t="str">
        <f>'TC47-Autogen OrderNo Spot'!D2</f>
        <v>sCB302-2311002</v>
      </c>
      <c r="Y4" t="s">
        <v>91</v>
      </c>
      <c r="Z4" t="s">
        <v>304</v>
      </c>
      <c r="AA4" t="s">
        <v>304</v>
      </c>
      <c r="AB4">
        <v>5</v>
      </c>
      <c r="AC4">
        <v>660</v>
      </c>
    </row>
    <row r="5" spans="1:29" x14ac:dyDescent="0.3">
      <c r="A5">
        <v>4</v>
      </c>
      <c r="B5" t="s">
        <v>64</v>
      </c>
      <c r="C5" t="str">
        <f ca="1">"o-MY-PNA-DC-"&amp;AutoIncrement!F3&amp;"-"&amp;TEXT(DATE(YEAR(TODAY()), MONTH(TODAY()), DAY(TODAY())), "yymm")&amp;"002"</f>
        <v>o-MY-PNA-DC-HS2-4-2311002</v>
      </c>
      <c r="D5" s="41">
        <v>45112</v>
      </c>
      <c r="F5" t="s">
        <v>289</v>
      </c>
      <c r="G5" t="s">
        <v>21</v>
      </c>
      <c r="H5">
        <v>330</v>
      </c>
      <c r="I5" t="s">
        <v>70</v>
      </c>
      <c r="J5" t="s">
        <v>322</v>
      </c>
      <c r="K5" t="s">
        <v>68</v>
      </c>
      <c r="L5" t="s">
        <v>89</v>
      </c>
      <c r="M5" t="s">
        <v>402</v>
      </c>
      <c r="N5" t="str">
        <f ca="1">"DC3-OP-"&amp;AutoIncrement!F3&amp;"-"&amp;TEXT(DATE(YEAR(TODAY()), MONTH(TODAY()), DAY(TODAY())), "yymm")&amp;"-02"</f>
        <v>DC3-OP-HS2-4-2311-02</v>
      </c>
      <c r="O5" t="s">
        <v>330</v>
      </c>
      <c r="P5">
        <v>100.001</v>
      </c>
      <c r="Q5">
        <v>100.001</v>
      </c>
      <c r="R5">
        <v>100.001</v>
      </c>
      <c r="S5" t="str">
        <f ca="1">"DC3-IP-"&amp;AutoIncrement!F3&amp;"-"&amp;TEXT(DATE(YEAR(TODAY()), MONTH(TODAY()), DAY(TODAY())), "yymm")&amp;"-02"</f>
        <v>DC3-IP-HS2-4-2311-02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>'TC47-Autogen OrderNo Spot'!D2</f>
        <v>sCB302-2311002</v>
      </c>
      <c r="Y5" t="s">
        <v>91</v>
      </c>
      <c r="Z5" t="s">
        <v>304</v>
      </c>
      <c r="AA5" t="s">
        <v>304</v>
      </c>
      <c r="AB5">
        <v>5</v>
      </c>
      <c r="AC5">
        <v>660</v>
      </c>
    </row>
  </sheetData>
  <pageMargins bottom="0.75" footer="0.3" header="0.3" left="0.7" right="0.7" top="0.75"/>
</worksheet>
</file>

<file path=xl/worksheets/sheet9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sheetPr codeName="Sheet96"/>
  <dimension ref="A1:C3"/>
  <sheetViews>
    <sheetView workbookViewId="0">
      <selection activeCell="F24" sqref="F24"/>
    </sheetView>
  </sheetViews>
  <sheetFormatPr defaultRowHeight="14.4" x14ac:dyDescent="0.3"/>
  <cols>
    <col min="1" max="1" customWidth="true" width="28.88671875" collapsed="true"/>
    <col min="2" max="2" customWidth="true" width="25.77734375" collapsed="true"/>
  </cols>
  <sheetData>
    <row r="1" spans="1:2" x14ac:dyDescent="0.3">
      <c r="A1" t="s">
        <v>340</v>
      </c>
      <c r="B1" t="s">
        <v>341</v>
      </c>
    </row>
    <row r="2" spans="1:2" x14ac:dyDescent="0.3">
      <c r="A2" t="str">
        <f ca="1">'TC111-DC3 Outbound Details'!C4</f>
        <v>o-MY-PNA-DC-HS2-4-2311001</v>
      </c>
      <c r="B2" t="s">
        <v>491</v>
      </c>
    </row>
    <row r="3" spans="1:2" x14ac:dyDescent="0.3">
      <c r="A3" t="str">
        <f ca="1">'TC111-DC3 Outbound Details'!C5</f>
        <v>o-MY-PNA-DC-HS2-4-2311002</v>
      </c>
      <c r="B3" t="s">
        <v>492</v>
      </c>
    </row>
  </sheetData>
  <pageMargins bottom="0.75" footer="0.3" header="0.3" left="0.7" right="0.7" top="0.75"/>
</worksheet>
</file>

<file path=xl/worksheets/sheet9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sheetPr codeName="Sheet97"/>
  <dimension ref="A1:S4"/>
  <sheetViews>
    <sheetView workbookViewId="0">
      <selection activeCell="D2" sqref="D2"/>
    </sheetView>
  </sheetViews>
  <sheetFormatPr defaultRowHeight="14.4" x14ac:dyDescent="0.3"/>
  <cols>
    <col min="1" max="18" customWidth="true" width="15.77734375" collapsed="true"/>
  </cols>
  <sheetData>
    <row r="1" spans="1:18" x14ac:dyDescent="0.3">
      <c r="A1" t="s">
        <v>130</v>
      </c>
      <c r="B1" t="s">
        <v>364</v>
      </c>
      <c r="C1" t="s">
        <v>365</v>
      </c>
      <c r="D1" t="s">
        <v>366</v>
      </c>
      <c r="E1" t="s">
        <v>88</v>
      </c>
      <c r="F1" t="s">
        <v>12</v>
      </c>
      <c r="G1" t="s">
        <v>140</v>
      </c>
      <c r="H1" t="s">
        <v>367</v>
      </c>
      <c r="I1" t="s">
        <v>143</v>
      </c>
      <c r="J1" t="s">
        <v>120</v>
      </c>
      <c r="K1" t="s">
        <v>248</v>
      </c>
      <c r="L1" t="s">
        <v>368</v>
      </c>
      <c r="M1" t="s">
        <v>369</v>
      </c>
      <c r="N1" t="s">
        <v>370</v>
      </c>
      <c r="O1" t="s">
        <v>371</v>
      </c>
      <c r="P1" t="s">
        <v>372</v>
      </c>
      <c r="Q1" t="s">
        <v>373</v>
      </c>
      <c r="R1" t="s">
        <v>374</v>
      </c>
    </row>
    <row r="2" spans="1:18" x14ac:dyDescent="0.3">
      <c r="A2" t="str">
        <f>'TC2-Contract Parts Info'!B4</f>
        <v>s10H3</v>
      </c>
      <c r="B2" t="str">
        <f>'TC6-Contract Parts Info'!B2</f>
        <v>MY-PNA-BU-s1-003</v>
      </c>
      <c r="D2" t="str">
        <f>'TC47-Autogen OrderNo Spot'!C2</f>
        <v>pCB302-2311002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145</v>
      </c>
      <c r="K2" t="s">
        <v>375</v>
      </c>
      <c r="L2">
        <v>660</v>
      </c>
      <c r="M2">
        <v>660</v>
      </c>
      <c r="N2">
        <v>0</v>
      </c>
      <c r="O2">
        <v>0</v>
      </c>
      <c r="P2" t="s">
        <v>259</v>
      </c>
      <c r="Q2">
        <v>660</v>
      </c>
      <c r="R2" t="s">
        <v>259</v>
      </c>
    </row>
    <row r="3" spans="1:18" x14ac:dyDescent="0.3">
      <c r="A3" t="str">
        <f>'TC2-Contract Parts Info'!B5</f>
        <v>s10H4</v>
      </c>
      <c r="B3" t="str">
        <f>'TC6-Contract Parts Info'!B3</f>
        <v>MY-PNA-BU-s1-004</v>
      </c>
      <c r="D3" t="str">
        <f>'TC47-Autogen OrderNo Spot'!C2</f>
        <v>pCB302-2311002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145</v>
      </c>
      <c r="K3" t="s">
        <v>375</v>
      </c>
      <c r="L3">
        <v>660</v>
      </c>
      <c r="M3">
        <v>660</v>
      </c>
      <c r="N3">
        <v>0</v>
      </c>
      <c r="O3">
        <v>660</v>
      </c>
      <c r="P3" t="s">
        <v>259</v>
      </c>
      <c r="Q3">
        <v>0</v>
      </c>
      <c r="R3" t="s">
        <v>259</v>
      </c>
    </row>
    <row r="4" spans="1:18" x14ac:dyDescent="0.3">
      <c r="A4" t="str">
        <f>'TC2-Contract Parts Info'!B7</f>
        <v>s10H6</v>
      </c>
      <c r="B4" t="str">
        <f>'TC6-Contract Parts Info'!B4</f>
        <v>MY-PNA-BU-s1-006</v>
      </c>
      <c r="D4" t="str">
        <f>'TC47-Autogen OrderNo Spot'!C2</f>
        <v>pCB302-2311002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145</v>
      </c>
      <c r="K4" t="s">
        <v>375</v>
      </c>
      <c r="L4">
        <v>660</v>
      </c>
      <c r="M4">
        <v>660</v>
      </c>
      <c r="N4">
        <v>0</v>
      </c>
      <c r="O4">
        <v>600</v>
      </c>
      <c r="P4" t="s">
        <v>259</v>
      </c>
      <c r="Q4">
        <v>60</v>
      </c>
      <c r="R4" t="s">
        <v>259</v>
      </c>
    </row>
  </sheetData>
  <pageMargins bottom="0.75" footer="0.3" header="0.3" left="0.7" right="0.7" top="0.75"/>
  <pageSetup orientation="portrait" r:id="rId1"/>
</worksheet>
</file>

<file path=xl/worksheets/sheet9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sheetPr codeName="Sheet98"/>
  <dimension ref="A1:T4"/>
  <sheetViews>
    <sheetView topLeftCell="C1" workbookViewId="0">
      <selection activeCell="D3" sqref="D3"/>
    </sheetView>
  </sheetViews>
  <sheetFormatPr defaultRowHeight="14.4" x14ac:dyDescent="0.3"/>
  <cols>
    <col min="1" max="19" customWidth="true" width="15.77734375" collapsed="true"/>
  </cols>
  <sheetData>
    <row r="1" spans="1:19" x14ac:dyDescent="0.3">
      <c r="A1" t="s">
        <v>130</v>
      </c>
      <c r="B1" t="s">
        <v>364</v>
      </c>
      <c r="C1" t="s">
        <v>365</v>
      </c>
      <c r="D1" t="s">
        <v>339</v>
      </c>
      <c r="E1" t="s">
        <v>376</v>
      </c>
      <c r="F1" t="s">
        <v>262</v>
      </c>
      <c r="G1" t="s">
        <v>12</v>
      </c>
      <c r="H1" t="s">
        <v>140</v>
      </c>
      <c r="I1" t="s">
        <v>367</v>
      </c>
      <c r="J1" t="s">
        <v>143</v>
      </c>
      <c r="K1" t="s">
        <v>120</v>
      </c>
      <c r="L1" t="s">
        <v>248</v>
      </c>
      <c r="M1" t="s">
        <v>378</v>
      </c>
      <c r="N1" t="s">
        <v>379</v>
      </c>
      <c r="O1" t="s">
        <v>380</v>
      </c>
      <c r="P1" t="s">
        <v>381</v>
      </c>
      <c r="Q1" t="s">
        <v>382</v>
      </c>
      <c r="R1" t="s">
        <v>422</v>
      </c>
      <c r="S1" t="s">
        <v>423</v>
      </c>
    </row>
    <row r="2" spans="1:19" x14ac:dyDescent="0.3">
      <c r="A2" t="str">
        <f>'TC2-Contract Parts Info'!B4</f>
        <v>s10H3</v>
      </c>
      <c r="B2" t="str">
        <f>'TC2-Contract Parts Info'!A4</f>
        <v>PK-TTAP-s1-0H3</v>
      </c>
      <c r="D2" t="str">
        <f>'TC47-Autogen OrderNo Spot'!B2</f>
        <v>sCB102-2311002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145</v>
      </c>
      <c r="L2" t="s">
        <v>377</v>
      </c>
      <c r="M2">
        <v>0</v>
      </c>
      <c r="N2">
        <v>0</v>
      </c>
      <c r="O2" t="s">
        <v>259</v>
      </c>
      <c r="P2">
        <v>660</v>
      </c>
      <c r="Q2" t="s">
        <v>259</v>
      </c>
      <c r="R2">
        <v>0</v>
      </c>
      <c r="S2">
        <v>660</v>
      </c>
    </row>
    <row r="3" spans="1:19" x14ac:dyDescent="0.3">
      <c r="A3" t="str">
        <f>'TC2-Contract Parts Info'!B5</f>
        <v>s10H4</v>
      </c>
      <c r="B3" t="str">
        <f>'TC2-Contract Parts Info'!A5</f>
        <v>PK-TTAP-s1-0H4</v>
      </c>
      <c r="D3" t="str">
        <f>'TC47-Autogen OrderNo Spot'!B2</f>
        <v>sCB102-2311002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145</v>
      </c>
      <c r="L3" t="s">
        <v>377</v>
      </c>
      <c r="M3">
        <v>0</v>
      </c>
      <c r="N3">
        <v>660</v>
      </c>
      <c r="O3" t="s">
        <v>259</v>
      </c>
      <c r="P3">
        <v>0</v>
      </c>
      <c r="Q3" t="s">
        <v>259</v>
      </c>
      <c r="R3">
        <v>0</v>
      </c>
      <c r="S3">
        <v>660</v>
      </c>
    </row>
    <row r="4" spans="1:19" x14ac:dyDescent="0.3">
      <c r="A4" t="str">
        <f>'TC2-Contract Parts Info'!B7</f>
        <v>s10H6</v>
      </c>
      <c r="B4" t="str">
        <f>'TC2-Contract Parts Info'!A7</f>
        <v>PK-TTAP-s1-0H6</v>
      </c>
      <c r="D4" t="str">
        <f>'TC47-Autogen OrderNo Spot'!B2</f>
        <v>sCB102-2311002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145</v>
      </c>
      <c r="L4" t="s">
        <v>377</v>
      </c>
      <c r="M4">
        <v>0</v>
      </c>
      <c r="N4">
        <v>600</v>
      </c>
      <c r="O4" t="s">
        <v>259</v>
      </c>
      <c r="P4">
        <v>60</v>
      </c>
      <c r="Q4" t="s">
        <v>259</v>
      </c>
      <c r="R4">
        <v>330</v>
      </c>
      <c r="S4">
        <v>330</v>
      </c>
    </row>
  </sheetData>
  <pageMargins bottom="0.75" footer="0.3" header="0.3" left="0.7" right="0.7" top="0.75"/>
  <pageSetup orientation="portrait" r:id="rId1"/>
</worksheet>
</file>

<file path=xl/worksheets/sheet9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25F1-006C-46E3-9407-2493BB610C61}">
  <sheetPr codeName="Sheet99"/>
  <dimension ref="A1:T4"/>
  <sheetViews>
    <sheetView workbookViewId="0">
      <selection activeCell="L3" sqref="L3"/>
    </sheetView>
  </sheetViews>
  <sheetFormatPr defaultRowHeight="14.4" x14ac:dyDescent="0.3"/>
  <cols>
    <col min="1" max="18" customWidth="true" width="15.77734375" collapsed="true"/>
    <col min="19" max="19" customWidth="true" width="16.44140625" collapsed="true"/>
  </cols>
  <sheetData>
    <row r="1" spans="1:19" x14ac:dyDescent="0.3">
      <c r="A1" t="s">
        <v>130</v>
      </c>
      <c r="B1" t="s">
        <v>364</v>
      </c>
      <c r="C1" t="s">
        <v>365</v>
      </c>
      <c r="D1" t="s">
        <v>366</v>
      </c>
      <c r="E1" t="s">
        <v>88</v>
      </c>
      <c r="F1" t="s">
        <v>12</v>
      </c>
      <c r="G1" t="s">
        <v>140</v>
      </c>
      <c r="H1" t="s">
        <v>367</v>
      </c>
      <c r="I1" t="s">
        <v>143</v>
      </c>
      <c r="J1" t="s">
        <v>120</v>
      </c>
      <c r="K1" t="s">
        <v>248</v>
      </c>
      <c r="L1" t="s">
        <v>368</v>
      </c>
      <c r="M1" t="s">
        <v>369</v>
      </c>
      <c r="N1" t="s">
        <v>370</v>
      </c>
      <c r="O1" t="s">
        <v>371</v>
      </c>
      <c r="P1" t="s">
        <v>372</v>
      </c>
      <c r="Q1" t="s">
        <v>373</v>
      </c>
      <c r="R1" t="s">
        <v>374</v>
      </c>
      <c r="S1" t="s">
        <v>384</v>
      </c>
    </row>
    <row r="2" spans="1:19" x14ac:dyDescent="0.3">
      <c r="A2" t="str">
        <f>'TC2-Contract Parts Info'!B4</f>
        <v>s10H3</v>
      </c>
      <c r="B2" t="str">
        <f>'TC2-Contract Parts Info'!A4</f>
        <v>PK-TTAP-s1-0H3</v>
      </c>
      <c r="C2" t="s">
        <v>23</v>
      </c>
      <c r="D2" t="str">
        <f>'TC47-Autogen OrderNo Spot'!A2</f>
        <v>cCB102-2311002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145</v>
      </c>
      <c r="K2" t="s">
        <v>377</v>
      </c>
      <c r="L2">
        <v>0</v>
      </c>
      <c r="M2">
        <v>0</v>
      </c>
      <c r="N2">
        <v>0</v>
      </c>
      <c r="O2">
        <v>0</v>
      </c>
      <c r="P2" t="s">
        <v>259</v>
      </c>
      <c r="Q2">
        <v>660</v>
      </c>
      <c r="R2" t="s">
        <v>259</v>
      </c>
      <c r="S2">
        <v>660</v>
      </c>
    </row>
    <row r="3" spans="1:19" x14ac:dyDescent="0.3">
      <c r="A3" s="76" t="str">
        <f>'TC2-Contract Parts Info'!B5</f>
        <v>s10H4</v>
      </c>
      <c r="B3" t="str">
        <f>'TC2-Contract Parts Info'!A5</f>
        <v>PK-TTAP-s1-0H4</v>
      </c>
      <c r="C3" t="s">
        <v>25</v>
      </c>
      <c r="D3" t="str">
        <f>'TC47-Autogen OrderNo Spot'!A2</f>
        <v>cCB102-2311002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145</v>
      </c>
      <c r="K3" t="s">
        <v>377</v>
      </c>
      <c r="L3">
        <v>0</v>
      </c>
      <c r="M3">
        <v>0</v>
      </c>
      <c r="N3">
        <v>0</v>
      </c>
      <c r="O3">
        <v>660</v>
      </c>
      <c r="P3" t="s">
        <v>259</v>
      </c>
      <c r="Q3">
        <v>0</v>
      </c>
      <c r="R3" t="s">
        <v>259</v>
      </c>
      <c r="S3">
        <v>660</v>
      </c>
    </row>
    <row r="4" spans="1:19" x14ac:dyDescent="0.3">
      <c r="A4" t="str">
        <f>'TC2-Contract Parts Info'!B7</f>
        <v>s10H6</v>
      </c>
      <c r="B4" t="str">
        <f>'TC2-Contract Parts Info'!A7</f>
        <v>PK-TTAP-s1-0H6</v>
      </c>
      <c r="C4" t="s">
        <v>34</v>
      </c>
      <c r="D4" t="str">
        <f>'TC47-Autogen OrderNo Spot'!A2</f>
        <v>cCB102-2311002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145</v>
      </c>
      <c r="K4" t="s">
        <v>377</v>
      </c>
      <c r="L4">
        <v>0</v>
      </c>
      <c r="M4">
        <v>0</v>
      </c>
      <c r="N4">
        <v>0</v>
      </c>
      <c r="O4">
        <v>600</v>
      </c>
      <c r="P4" t="s">
        <v>259</v>
      </c>
      <c r="Q4">
        <v>60</v>
      </c>
      <c r="R4" t="s">
        <v>259</v>
      </c>
      <c r="S4">
        <v>660</v>
      </c>
    </row>
  </sheetData>
  <pageMargins bottom="0.75" footer="0.3" header="0.3" left="0.7" right="0.7" top="0.75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199</vt:i4>
      </vt:variant>
    </vt:vector>
  </HeadingPairs>
  <TitlesOfParts>
    <vt:vector baseType="lpstr" size="199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TC15-Customer Place Order</vt:lpstr>
      <vt:lpstr>TC15-Inbound Date</vt:lpstr>
      <vt:lpstr>TC15-Customer Order No</vt:lpstr>
      <vt:lpstr>TC17-Customer Change Order</vt:lpstr>
      <vt:lpstr>TC17-Inbound Date Change</vt:lpstr>
      <vt:lpstr>TC17-AutoGen ChangeRequestNo</vt:lpstr>
      <vt:lpstr>TC18-Customer Change</vt:lpstr>
      <vt:lpstr>TC20-Autogen SOPO</vt:lpstr>
      <vt:lpstr>TC20-Autogen SOPO (2)</vt:lpstr>
      <vt:lpstr>TC022</vt:lpstr>
      <vt:lpstr>TC024</vt:lpstr>
      <vt:lpstr>TC026</vt:lpstr>
      <vt:lpstr>TC027</vt:lpstr>
      <vt:lpstr>TC028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TC46-Cus Spot Order</vt:lpstr>
      <vt:lpstr>TC46-Spot Date</vt:lpstr>
      <vt:lpstr>TC046</vt:lpstr>
      <vt:lpstr>TC47-Autogen OrderNo Spot</vt:lpstr>
      <vt:lpstr>TC47-Autogen OrderNo Spot (2)</vt:lpstr>
      <vt:lpstr>TC048</vt:lpstr>
      <vt:lpstr>TC049</vt:lpstr>
      <vt:lpstr>TC051</vt:lpstr>
      <vt:lpstr>TC054</vt:lpstr>
      <vt:lpstr>TC54-Change RequestNo</vt:lpstr>
      <vt:lpstr>TC54-Sup2 Order Change Reg</vt:lpstr>
      <vt:lpstr>TC54-Change Date</vt:lpstr>
      <vt:lpstr>TC068-BU2</vt:lpstr>
      <vt:lpstr>TC070-BU1</vt:lpstr>
      <vt:lpstr>TC072-Cus</vt:lpstr>
      <vt:lpstr>TC73-BU SO Delivery Plan</vt:lpstr>
      <vt:lpstr>TC73-BU SO Delivery Plan (Date)</vt:lpstr>
      <vt:lpstr>TC73-BU SO Price</vt:lpstr>
      <vt:lpstr>TC74-Sup1 Outbound Details</vt:lpstr>
      <vt:lpstr>TC74-OutboundNo</vt:lpstr>
      <vt:lpstr>TC75.1-Sup1 Cargo Tracking</vt:lpstr>
      <vt:lpstr>TC75.2-Sup1 Cargo Tracking</vt:lpstr>
      <vt:lpstr>TC75.3-Sup1 Cargo Tracking</vt:lpstr>
      <vt:lpstr>TC79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TC114-BU1 SO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TC141-SUP2 SO Delivery Plan</vt:lpstr>
      <vt:lpstr>TC141-SUP2 SODeliveryPlan(Date)</vt:lpstr>
      <vt:lpstr>TC141-SUP2 SO Price</vt:lpstr>
      <vt:lpstr>TC142-Sup2 Outbound Details</vt:lpstr>
      <vt:lpstr>TC142-OutboundNo</vt:lpstr>
      <vt:lpstr>TC143</vt:lpstr>
      <vt:lpstr>TC143-Parts Detail</vt:lpstr>
      <vt:lpstr>TC144</vt:lpstr>
      <vt:lpstr>TC144-Shipping Info</vt:lpstr>
      <vt:lpstr>TC145</vt:lpstr>
      <vt:lpstr>TC145-Parts Detail</vt:lpstr>
      <vt:lpstr>TC146</vt:lpstr>
      <vt:lpstr>TC146-Shipping Info</vt:lpstr>
      <vt:lpstr>TC147</vt:lpstr>
      <vt:lpstr>TC147-Parts Detail</vt:lpstr>
      <vt:lpstr>TC148</vt:lpstr>
      <vt:lpstr>TC148-Shipping Plan List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TC175</vt:lpstr>
      <vt:lpstr>TC175-Parts Detail</vt:lpstr>
      <vt:lpstr>TC176</vt:lpstr>
      <vt:lpstr>TC176-Shipping Info</vt:lpstr>
      <vt:lpstr>TC177</vt:lpstr>
      <vt:lpstr>TC178-Customer Cargo Tracking</vt:lpstr>
      <vt:lpstr>TC177-Parts Detail</vt:lpstr>
      <vt:lpstr>TC182-185-Shipping Detail List</vt:lpstr>
      <vt:lpstr>TC186-BU2 SellerGI Invoice</vt:lpstr>
      <vt:lpstr>TC189-Customer Cargo Tracking</vt:lpstr>
      <vt:lpstr>TC192-DC1 Inbound Details</vt:lpstr>
      <vt:lpstr>TC193</vt:lpstr>
      <vt:lpstr>TC193-Parts Detail</vt:lpstr>
      <vt:lpstr>TC194</vt:lpstr>
      <vt:lpstr>TC194-Shipping Info</vt:lpstr>
      <vt:lpstr>TC195</vt:lpstr>
      <vt:lpstr>TC195-Parts Detail</vt:lpstr>
      <vt:lpstr>TC196</vt:lpstr>
      <vt:lpstr>TC196-Shipping Plan List</vt:lpstr>
      <vt:lpstr>TC197-DC1 Shipping Detail</vt:lpstr>
      <vt:lpstr>TC198-Customer Cargo Tracking</vt:lpstr>
      <vt:lpstr>TC202.1-BU3 Cargo Tracking</vt:lpstr>
      <vt:lpstr>TC202.2-BU3 Cargo Tracking</vt:lpstr>
      <vt:lpstr>TC202.3-BU3 Cargo Tracking</vt:lpstr>
      <vt:lpstr>TC202.4-BU3 Cargo Tracking</vt:lpstr>
      <vt:lpstr>TC204-DC1 Outbound Details</vt:lpstr>
      <vt:lpstr>TC204-OutboundNo</vt:lpstr>
      <vt:lpstr>TC205.1-BU1 SO-Regular</vt:lpstr>
      <vt:lpstr>TC205.2-BU1 SO-Spot</vt:lpstr>
      <vt:lpstr>TC206.1-Customer CO-Regular</vt:lpstr>
      <vt:lpstr>TC206.2-Customer CO-Spot</vt:lpstr>
      <vt:lpstr>TC207-BU1 Revise Shipment</vt:lpstr>
      <vt:lpstr>TC208.1-Customer CT-Regular</vt:lpstr>
      <vt:lpstr>TC208.2-Customer CT-Regular</vt:lpstr>
      <vt:lpstr>TC208.3-Customer CT-Regular</vt:lpstr>
      <vt:lpstr>TC208.1-Customer CT-Spot</vt:lpstr>
      <vt:lpstr>TC208.2-Customer CT-Spot</vt:lpstr>
      <vt:lpstr>TC208.3-Customer CT-Spot</vt:lpstr>
      <vt:lpstr>TC208.4-Customer CT-Spot</vt:lpstr>
      <vt:lpstr>TC208.5-Customer CT-Spot</vt:lpstr>
      <vt:lpstr>TC214-BU1 SellerGI Invoice</vt:lpstr>
      <vt:lpstr>TC217-Customer Inbound Details</vt:lpstr>
      <vt:lpstr>TC218.1-BU1 SO-Regular</vt:lpstr>
      <vt:lpstr>TC218.2-BU1 SO-Spot</vt:lpstr>
      <vt:lpstr>TC219.1-Customer CO-Regular</vt:lpstr>
      <vt:lpstr>TC219.2-Customer CO-Spot</vt:lpstr>
      <vt:lpstr>TC220-Cus Shipping Detail</vt:lpstr>
      <vt:lpstr>TC221.1-Customer CT-Regular</vt:lpstr>
      <vt:lpstr>TC221.2-Customer CT-Regular</vt:lpstr>
      <vt:lpstr>TC221.3-Customer CT-Regular</vt:lpstr>
      <vt:lpstr>TC221.1-Customer CT-Spot</vt:lpstr>
      <vt:lpstr>TC221.2-Customer CT-Spot</vt:lpstr>
      <vt:lpstr>TC221.3-Customer CT-Spot</vt:lpstr>
      <vt:lpstr>TC221.4-Customer CT-Spot</vt:lpstr>
      <vt:lpstr>TC221.5-Customer CT-Spot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Testbit_SR</dc:creator>
  <cp:lastModifiedBy>Luqman 'Afeefi Marahat</cp:lastModifiedBy>
  <dcterms:modified xsi:type="dcterms:W3CDTF">2023-11-14T01:51:39Z</dcterms:modified>
</cp:coreProperties>
</file>