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C6629180-EAF3-42EF-B3A6-BAC2E7984823}" xr6:coauthVersionLast="47" xr6:coauthVersionMax="47" xr10:uidLastSave="{00000000-0000-0000-0000-000000000000}"/>
  <bookViews>
    <workbookView minimized="1" xWindow="192" yWindow="2052" windowWidth="17280" windowHeight="8880" tabRatio="547" firstSheet="125" activeTab="125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20-Autogen SOPO" sheetId="39" r:id="rId31"/>
    <sheet name="TC31-AutoGen ChangeRequestNo" sheetId="40" r:id="rId32"/>
    <sheet name="TC34-BU1 Check Change1" sheetId="41" r:id="rId33"/>
    <sheet name="TC34-BU1 Check Change2" sheetId="42" r:id="rId34"/>
    <sheet name="TC35-BU2 Check Change" sheetId="43" r:id="rId35"/>
    <sheet name="TC36-BU3 Check Change" sheetId="44" r:id="rId36"/>
    <sheet name="TC37-Sup1 Check Change" sheetId="45" r:id="rId37"/>
    <sheet name="TC38-Sup2 Check Change" sheetId="46" r:id="rId38"/>
    <sheet name="TC43-BU1-Check Purchase Order2" sheetId="48" r:id="rId39"/>
    <sheet name="TC43-BU1-Check Purchase Order3" sheetId="49" r:id="rId40"/>
    <sheet name="TC44-BU1-Check Sales Order" sheetId="47" r:id="rId41"/>
    <sheet name="TC45-Cus Check Customer Order" sheetId="50" r:id="rId42"/>
    <sheet name="TC45-Cus Spot Order" sheetId="51" r:id="rId43"/>
    <sheet name="TC45-Spot Date" sheetId="52" r:id="rId44"/>
    <sheet name="TC47-Autogen OrderNo Spot" sheetId="54" r:id="rId45"/>
    <sheet name="TC54-Sup2 Order Change Reg" sheetId="55" r:id="rId46"/>
    <sheet name="TC54-Change Date" sheetId="56" r:id="rId47"/>
    <sheet name="TC54-Change RequestNo" sheetId="57" r:id="rId48"/>
    <sheet name="TC74-Sup1 Outbound Details" sheetId="58" r:id="rId49"/>
    <sheet name="TC74-OutboundNo" sheetId="59" r:id="rId50"/>
    <sheet name="TC75.1-Sup1 Cargo Tracking" sheetId="60" r:id="rId51"/>
    <sheet name="TC75.2-Sup1 Cargo Tracking" sheetId="84" r:id="rId52"/>
    <sheet name="TC75.3-Sup1 Cargo Tracking" sheetId="85" r:id="rId53"/>
    <sheet name="TC82-Sup1 SO" sheetId="62" r:id="rId54"/>
    <sheet name="TC83-BU3 PO" sheetId="63" r:id="rId55"/>
    <sheet name="TC84-BU3 SO" sheetId="64" r:id="rId56"/>
    <sheet name="TC85-BU1 PO" sheetId="65" r:id="rId57"/>
    <sheet name="TC86-BU1 SO" sheetId="66" r:id="rId58"/>
    <sheet name="TC87-Customer CO" sheetId="67" r:id="rId59"/>
    <sheet name="TC88-Sup1 SellerGI Invoice" sheetId="61" r:id="rId60"/>
    <sheet name="TC90-Sup1 Revise Shipment" sheetId="68" r:id="rId61"/>
    <sheet name="TC93.1-Customer Cargo Tracking" sheetId="86" r:id="rId62"/>
    <sheet name="TC93.2-Customer Cargo Tracking" sheetId="87" r:id="rId63"/>
    <sheet name="TC93.3-Customer Cargo Tracking" sheetId="88" r:id="rId64"/>
    <sheet name="TC97-DC3 Inbound Details" sheetId="70" r:id="rId65"/>
    <sheet name="TC98-Sup1 SO" sheetId="71" r:id="rId66"/>
    <sheet name="TC99-BU3 PO" sheetId="72" r:id="rId67"/>
    <sheet name="TC100-BU3 SO" sheetId="73" r:id="rId68"/>
    <sheet name="TC101-BU1 PO" sheetId="74" r:id="rId69"/>
    <sheet name="TC102-BU1 SO" sheetId="75" r:id="rId70"/>
    <sheet name="TC103-DC3 Revise Shipment" sheetId="76" r:id="rId71"/>
    <sheet name="TC106.1-Sup1 Cargo Tracking" sheetId="89" r:id="rId72"/>
    <sheet name="TC106.2-Sup1 Cargo Tracking" sheetId="90" r:id="rId73"/>
    <sheet name="TC106.3-Sup1 Cargo Tracking" sheetId="91" r:id="rId74"/>
    <sheet name="TC111-DC3 Outbound Details" sheetId="79" r:id="rId75"/>
    <sheet name="TC111-OutboundNo" sheetId="80" r:id="rId76"/>
    <sheet name="TC112-BU3 SO" sheetId="96" r:id="rId77"/>
    <sheet name="TC113-BU1 PO" sheetId="97" r:id="rId78"/>
    <sheet name="TC115-Customer CO" sheetId="99" r:id="rId79"/>
    <sheet name="TC116.1-Customer Cargo Tracking" sheetId="92" r:id="rId80"/>
    <sheet name="TC116.2-Customer Cargo Tracking" sheetId="93" r:id="rId81"/>
    <sheet name="TC116.3-Customer Cargo Tracking" sheetId="94" r:id="rId82"/>
    <sheet name="TC116.4-Customer Cargo Tracking" sheetId="95" r:id="rId83"/>
    <sheet name="TC120-DC3 Shipping Details" sheetId="81" r:id="rId84"/>
    <sheet name="TC124-DC3 Revise Shipment" sheetId="82" r:id="rId85"/>
    <sheet name="TC128.1-Customer Cargo Tracking" sheetId="100" r:id="rId86"/>
    <sheet name="TC128.2-Customer Cargo Tracking" sheetId="101" r:id="rId87"/>
    <sheet name="TC128.3-Customer Cargo Tracking" sheetId="102" r:id="rId88"/>
    <sheet name="TC128.4-Customer Cargo Tracking" sheetId="103" r:id="rId89"/>
    <sheet name="TC132-BU2 SellerGI Invoice" sheetId="83" r:id="rId90"/>
    <sheet name="TC136-BU3 Cargo Tracking" sheetId="104" r:id="rId91"/>
    <sheet name="TC138-BU1 Cargo Tracking" sheetId="105" r:id="rId92"/>
    <sheet name="TC142-Sup2 Outbound Details" sheetId="106" r:id="rId93"/>
    <sheet name="TC142-OutboundNo" sheetId="107" r:id="rId94"/>
    <sheet name="TC143" sheetId="141" r:id="rId95"/>
    <sheet name="TC143-Parts Detail" sheetId="143" r:id="rId96"/>
    <sheet name="TC144" sheetId="144" r:id="rId97"/>
    <sheet name="TC144-Shipping Info" sheetId="145" r:id="rId98"/>
    <sheet name="TC145" sheetId="146" r:id="rId99"/>
    <sheet name="TC145-Parts Detail" sheetId="147" r:id="rId100"/>
    <sheet name="TC146" sheetId="148" r:id="rId101"/>
    <sheet name="TC146-Shipping Info" sheetId="149" r:id="rId102"/>
    <sheet name="TC147" sheetId="162" r:id="rId103"/>
    <sheet name="TC147-Parts Detail" sheetId="163" r:id="rId104"/>
    <sheet name="TC148" sheetId="152" r:id="rId105"/>
    <sheet name="TC148-Shipping Plan List" sheetId="153" r:id="rId106"/>
    <sheet name="TC149-Customer Cargo Tracking" sheetId="108" r:id="rId107"/>
    <sheet name="TC151-BU2 Cargo Tracking" sheetId="109" r:id="rId108"/>
    <sheet name="TC156-Sup2 SellerGI Invoice" sheetId="110" r:id="rId109"/>
    <sheet name="TC159-Sup2 Revise Shipment" sheetId="111" r:id="rId110"/>
    <sheet name="TC162-Customer Cargo Tracking" sheetId="112" r:id="rId111"/>
    <sheet name="TC165-Customer Cargo Tracking" sheetId="113" r:id="rId112"/>
    <sheet name="TC168-DC2 Inbound Details" sheetId="114" r:id="rId113"/>
    <sheet name="TC169-Sup2 SO" sheetId="117" r:id="rId114"/>
    <sheet name="TC170-BU2 PO" sheetId="118" r:id="rId115"/>
    <sheet name="TC171-BU2 SO" sheetId="119" r:id="rId116"/>
    <sheet name="TC172-BU1 PO" sheetId="120" r:id="rId117"/>
    <sheet name="TC173-BU1 SO" sheetId="121" r:id="rId118"/>
    <sheet name="TC174-DC2 Outbound Details" sheetId="115" r:id="rId119"/>
    <sheet name="TC174-OutboundNo" sheetId="116" r:id="rId120"/>
    <sheet name="TC175" sheetId="154" r:id="rId121"/>
    <sheet name="TC175-Parts Detail" sheetId="155" r:id="rId122"/>
    <sheet name="TC176" sheetId="156" r:id="rId123"/>
    <sheet name="TC176-Shipping Info" sheetId="157" r:id="rId124"/>
    <sheet name="TC177" sheetId="150" r:id="rId125"/>
    <sheet name="TC178-Customer Cargo Tracking" sheetId="168" r:id="rId126"/>
    <sheet name="TC177-Parts Detail" sheetId="151" r:id="rId127"/>
    <sheet name="TC186-BU2 SellerGI Invoice" sheetId="123" r:id="rId128"/>
    <sheet name="TC189-Customer Cargo Tracking" sheetId="124" r:id="rId129"/>
    <sheet name="TC192-DC1 Inbound Details" sheetId="125" r:id="rId130"/>
    <sheet name="TC193" sheetId="158" r:id="rId131"/>
    <sheet name="TC193-Parts Detail" sheetId="159" r:id="rId132"/>
    <sheet name="TC194" sheetId="160" r:id="rId133"/>
    <sheet name="TC194-Shipping Info" sheetId="161" r:id="rId134"/>
    <sheet name="TC195" sheetId="164" r:id="rId135"/>
    <sheet name="TC195-Parts Detail" sheetId="165" r:id="rId136"/>
    <sheet name="TC196" sheetId="166" r:id="rId137"/>
    <sheet name="TC196-Shipping Plan List" sheetId="167" r:id="rId138"/>
    <sheet name="TC197-DC1 Shipping Detail" sheetId="126" r:id="rId139"/>
    <sheet name="TC198-Customer Cargo Tracking" sheetId="127" r:id="rId140"/>
    <sheet name="TC202.1-BU3 Cargo Tracking" sheetId="131" r:id="rId141"/>
    <sheet name="TC202.2-BU3 Cargo Tracking" sheetId="132" r:id="rId142"/>
    <sheet name="TC202.3-BU3 Cargo Tracking" sheetId="133" r:id="rId143"/>
    <sheet name="TC202.4-BU3 Cargo Tracking" sheetId="134" r:id="rId144"/>
    <sheet name="TC204-DC1 Outbound Details" sheetId="135" r:id="rId145"/>
    <sheet name="TC204-OutboundNo" sheetId="136" r:id="rId146"/>
    <sheet name="TC205.1-BU1 SO-Regular" sheetId="137" r:id="rId147"/>
    <sheet name="TC205.2-BU1 SO-Spot" sheetId="98" r:id="rId148"/>
    <sheet name="TC206.1-Customer CO-Regular" sheetId="139" r:id="rId149"/>
    <sheet name="TC206.2-Customer CO-Spot" sheetId="140" r:id="rId150"/>
  </sheets>
  <externalReferences>
    <externalReference r:id="rId151"/>
    <externalReference r:id="rId152"/>
    <externalReference r:id="rId153"/>
  </externalReferences>
  <definedNames>
    <definedName name="activeFlagListArr" localSheetId="71">[1]activeFlagListArr!$A$1:$A$2</definedName>
    <definedName name="activeFlagListArr" localSheetId="72">[1]activeFlagListArr!$A$1:$A$2</definedName>
    <definedName name="activeFlagListArr" localSheetId="73">[1]activeFlagListArr!$A$1:$A$2</definedName>
    <definedName name="activeFlagListArr" localSheetId="19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81">[1]activeFlagListArr!$A$1:$A$2</definedName>
    <definedName name="activeFlagListArr" localSheetId="82">[1]activeFlagListArr!$A$1:$A$2</definedName>
    <definedName name="activeFlagListArr" localSheetId="20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21">[1]activeFlagListArr!$A$1:$A$2</definedName>
    <definedName name="activeFlagListArr" localSheetId="90">[1]activeFlagListArr!$A$1:$A$2</definedName>
    <definedName name="activeFlagListArr" localSheetId="91">[1]activeFlagListArr!$A$1:$A$2</definedName>
    <definedName name="activeFlagListArr" localSheetId="22">[1]activeFlagListArr!$A$1:$A$2</definedName>
    <definedName name="activeFlagListArr" localSheetId="106">[1]activeFlagListArr!$A$1:$A$2</definedName>
    <definedName name="activeFlagListArr" localSheetId="23">[1]activeFlagListArr!$A$1:$A$2</definedName>
    <definedName name="activeFlagListArr" localSheetId="107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25">[1]activeFlagListArr!$A$1:$A$2</definedName>
    <definedName name="activeFlagListArr" localSheetId="128">[1]activeFlagListArr!$A$1:$A$2</definedName>
    <definedName name="activeFlagListArr" localSheetId="139">[1]activeFlagListArr!$A$1:$A$2</definedName>
    <definedName name="activeFlagListArr" localSheetId="140">[1]activeFlagListArr!$A$1:$A$2</definedName>
    <definedName name="activeFlagListArr" localSheetId="141">[1]activeFlagListArr!$A$1:$A$2</definedName>
    <definedName name="activeFlagListArr" localSheetId="142">[1]activeFlagListArr!$A$1:$A$2</definedName>
    <definedName name="activeFlagListArr" localSheetId="143">[1]activeFlagListArr!$A$1:$A$2</definedName>
    <definedName name="activeFlagListArr" localSheetId="50">[1]activeFlagListArr!$A$1:$A$2</definedName>
    <definedName name="activeFlagListArr" localSheetId="51">[1]activeFlagListArr!$A$1:$A$2</definedName>
    <definedName name="activeFlagListArr" localSheetId="52">[1]activeFlagListArr!$A$1:$A$2</definedName>
    <definedName name="activeFlagListArr" localSheetId="61">[1]activeFlagListArr!$A$1:$A$2</definedName>
    <definedName name="activeFlagListArr" localSheetId="62">[1]activeFlagListArr!$A$1:$A$2</definedName>
    <definedName name="activeFlagListArr" localSheetId="63">[1]activeFlagListArr!$A$1:$A$2</definedName>
    <definedName name="activeFlagListArr">#REF!</definedName>
    <definedName name="activeFlagStrArr" localSheetId="71">[2]activeFlagStrArr!$A$1:$A$2</definedName>
    <definedName name="activeFlagStrArr" localSheetId="72">[2]activeFlagStrArr!$A$1:$A$2</definedName>
    <definedName name="activeFlagStrArr" localSheetId="73">[2]activeFlagStrArr!$A$1:$A$2</definedName>
    <definedName name="activeFlagStrArr" localSheetId="19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81">[2]activeFlagStrArr!$A$1:$A$2</definedName>
    <definedName name="activeFlagStrArr" localSheetId="82">[2]activeFlagStrArr!$A$1:$A$2</definedName>
    <definedName name="activeFlagStrArr" localSheetId="20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21">[2]activeFlagStrArr!$A$1:$A$2</definedName>
    <definedName name="activeFlagStrArr" localSheetId="90">[2]activeFlagStrArr!$A$1:$A$2</definedName>
    <definedName name="activeFlagStrArr" localSheetId="91">[2]activeFlagStrArr!$A$1:$A$2</definedName>
    <definedName name="activeFlagStrArr" localSheetId="22">[2]activeFlagStrArr!$A$1:$A$2</definedName>
    <definedName name="activeFlagStrArr" localSheetId="106">[2]activeFlagStrArr!$A$1:$A$2</definedName>
    <definedName name="activeFlagStrArr" localSheetId="23">[2]activeFlagStrArr!$A$1:$A$2</definedName>
    <definedName name="activeFlagStrArr" localSheetId="107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25">[2]activeFlagStrArr!$A$1:$A$2</definedName>
    <definedName name="activeFlagStrArr" localSheetId="128">[2]activeFlagStrArr!$A$1:$A$2</definedName>
    <definedName name="activeFlagStrArr" localSheetId="139">[2]activeFlagStrArr!$A$1:$A$2</definedName>
    <definedName name="activeFlagStrArr" localSheetId="140">[2]activeFlagStrArr!$A$1:$A$2</definedName>
    <definedName name="activeFlagStrArr" localSheetId="141">[2]activeFlagStrArr!$A$1:$A$2</definedName>
    <definedName name="activeFlagStrArr" localSheetId="142">[2]activeFlagStrArr!$A$1:$A$2</definedName>
    <definedName name="activeFlagStrArr" localSheetId="143">[2]activeFlagStrArr!$A$1:$A$2</definedName>
    <definedName name="activeFlagStrArr" localSheetId="50">[2]activeFlagStrArr!$A$1:$A$2</definedName>
    <definedName name="activeFlagStrArr" localSheetId="51">[2]activeFlagStrArr!$A$1:$A$2</definedName>
    <definedName name="activeFlagStrArr" localSheetId="52">[2]activeFlagStrArr!$A$1:$A$2</definedName>
    <definedName name="activeFlagStrArr" localSheetId="61">[2]activeFlagStrArr!$A$1:$A$2</definedName>
    <definedName name="activeFlagStrArr" localSheetId="62">[2]activeFlagStrArr!$A$1:$A$2</definedName>
    <definedName name="activeFlagStrArr" localSheetId="63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1">[3]CURRENCY_CODE!$A$1:$A$13</definedName>
    <definedName name="CURRENCY_CODE" localSheetId="72">[3]CURRENCY_CODE!$A$1:$A$13</definedName>
    <definedName name="CURRENCY_CODE" localSheetId="73">[3]CURRENCY_CODE!$A$1:$A$13</definedName>
    <definedName name="CURRENCY_CODE" localSheetId="19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81">[3]CURRENCY_CODE!$A$1:$A$13</definedName>
    <definedName name="CURRENCY_CODE" localSheetId="82">[3]CURRENCY_CODE!$A$1:$A$13</definedName>
    <definedName name="CURRENCY_CODE" localSheetId="20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21">[3]CURRENCY_CODE!$A$1:$A$13</definedName>
    <definedName name="CURRENCY_CODE" localSheetId="90">[3]CURRENCY_CODE!$A$1:$A$13</definedName>
    <definedName name="CURRENCY_CODE" localSheetId="91">[3]CURRENCY_CODE!$A$1:$A$13</definedName>
    <definedName name="CURRENCY_CODE" localSheetId="22">[3]CURRENCY_CODE!$A$1:$A$13</definedName>
    <definedName name="CURRENCY_CODE" localSheetId="106">[3]CURRENCY_CODE!$A$1:$A$13</definedName>
    <definedName name="CURRENCY_CODE" localSheetId="23">[3]CURRENCY_CODE!$A$1:$A$13</definedName>
    <definedName name="CURRENCY_CODE" localSheetId="107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25">[3]CURRENCY_CODE!$A$1:$A$13</definedName>
    <definedName name="CURRENCY_CODE" localSheetId="128">[3]CURRENCY_CODE!$A$1:$A$13</definedName>
    <definedName name="CURRENCY_CODE" localSheetId="139">[3]CURRENCY_CODE!$A$1:$A$13</definedName>
    <definedName name="CURRENCY_CODE" localSheetId="140">[3]CURRENCY_CODE!$A$1:$A$13</definedName>
    <definedName name="CURRENCY_CODE" localSheetId="141">[3]CURRENCY_CODE!$A$1:$A$13</definedName>
    <definedName name="CURRENCY_CODE" localSheetId="142">[3]CURRENCY_CODE!$A$1:$A$13</definedName>
    <definedName name="CURRENCY_CODE" localSheetId="143">[3]CURRENCY_CODE!$A$1:$A$13</definedName>
    <definedName name="CURRENCY_CODE" localSheetId="50">[3]CURRENCY_CODE!$A$1:$A$13</definedName>
    <definedName name="CURRENCY_CODE" localSheetId="51">[3]CURRENCY_CODE!$A$1:$A$13</definedName>
    <definedName name="CURRENCY_CODE" localSheetId="52">[3]CURRENCY_CODE!$A$1:$A$13</definedName>
    <definedName name="CURRENCY_CODE" localSheetId="61">[3]CURRENCY_CODE!$A$1:$A$13</definedName>
    <definedName name="CURRENCY_CODE" localSheetId="62">[3]CURRENCY_CODE!$A$1:$A$13</definedName>
    <definedName name="CURRENCY_CODE" localSheetId="63">[3]CURRENCY_CODE!$A$1:$A$13</definedName>
    <definedName name="CURRENCY_CODE">#REF!</definedName>
    <definedName name="findAllUomArr" localSheetId="71">[1]findAllUomArr!$A$1:$A$29</definedName>
    <definedName name="findAllUomArr" localSheetId="72">[1]findAllUomArr!$A$1:$A$29</definedName>
    <definedName name="findAllUomArr" localSheetId="73">[1]findAllUomArr!$A$1:$A$29</definedName>
    <definedName name="findAllUomArr" localSheetId="19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81">[1]findAllUomArr!$A$1:$A$29</definedName>
    <definedName name="findAllUomArr" localSheetId="82">[1]findAllUomArr!$A$1:$A$29</definedName>
    <definedName name="findAllUomArr" localSheetId="20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21">[1]findAllUomArr!$A$1:$A$29</definedName>
    <definedName name="findAllUomArr" localSheetId="90">[1]findAllUomArr!$A$1:$A$29</definedName>
    <definedName name="findAllUomArr" localSheetId="91">[1]findAllUomArr!$A$1:$A$29</definedName>
    <definedName name="findAllUomArr" localSheetId="22">[1]findAllUomArr!$A$1:$A$29</definedName>
    <definedName name="findAllUomArr" localSheetId="106">[1]findAllUomArr!$A$1:$A$29</definedName>
    <definedName name="findAllUomArr" localSheetId="23">[1]findAllUomArr!$A$1:$A$29</definedName>
    <definedName name="findAllUomArr" localSheetId="107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25">[1]findAllUomArr!$A$1:$A$29</definedName>
    <definedName name="findAllUomArr" localSheetId="128">[1]findAllUomArr!$A$1:$A$29</definedName>
    <definedName name="findAllUomArr" localSheetId="139">[1]findAllUomArr!$A$1:$A$29</definedName>
    <definedName name="findAllUomArr" localSheetId="140">[1]findAllUomArr!$A$1:$A$29</definedName>
    <definedName name="findAllUomArr" localSheetId="141">[1]findAllUomArr!$A$1:$A$29</definedName>
    <definedName name="findAllUomArr" localSheetId="142">[1]findAllUomArr!$A$1:$A$29</definedName>
    <definedName name="findAllUomArr" localSheetId="143">[1]findAllUomArr!$A$1:$A$29</definedName>
    <definedName name="findAllUomArr" localSheetId="50">[1]findAllUomArr!$A$1:$A$29</definedName>
    <definedName name="findAllUomArr" localSheetId="51">[1]findAllUomArr!$A$1:$A$29</definedName>
    <definedName name="findAllUomArr" localSheetId="52">[1]findAllUomArr!$A$1:$A$29</definedName>
    <definedName name="findAllUomArr" localSheetId="61">[1]findAllUomArr!$A$1:$A$29</definedName>
    <definedName name="findAllUomArr" localSheetId="62">[1]findAllUomArr!$A$1:$A$29</definedName>
    <definedName name="findAllUomArr" localSheetId="63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1">#REF!</definedName>
    <definedName name="PAIRED_FLAG" localSheetId="72">#REF!</definedName>
    <definedName name="PAIRED_FLAG" localSheetId="73">#REF!</definedName>
    <definedName name="PAIRED_FLAG" localSheetId="19">#REF!</definedName>
    <definedName name="PAIRED_FLAG" localSheetId="79">#REF!</definedName>
    <definedName name="PAIRED_FLAG" localSheetId="80">#REF!</definedName>
    <definedName name="PAIRED_FLAG" localSheetId="81">#REF!</definedName>
    <definedName name="PAIRED_FLAG" localSheetId="82">#REF!</definedName>
    <definedName name="PAIRED_FLAG" localSheetId="20">#REF!</definedName>
    <definedName name="PAIRED_FLAG" localSheetId="85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21">#REF!</definedName>
    <definedName name="PAIRED_FLAG" localSheetId="90">#REF!</definedName>
    <definedName name="PAIRED_FLAG" localSheetId="91">#REF!</definedName>
    <definedName name="PAIRED_FLAG" localSheetId="22">#REF!</definedName>
    <definedName name="PAIRED_FLAG" localSheetId="106">#REF!</definedName>
    <definedName name="PAIRED_FLAG" localSheetId="23">#REF!</definedName>
    <definedName name="PAIRED_FLAG" localSheetId="107">#REF!</definedName>
    <definedName name="PAIRED_FLAG" localSheetId="110">#REF!</definedName>
    <definedName name="PAIRED_FLAG" localSheetId="111">#REF!</definedName>
    <definedName name="PAIRED_FLAG" localSheetId="125">#REF!</definedName>
    <definedName name="PAIRED_FLAG" localSheetId="128">#REF!</definedName>
    <definedName name="PAIRED_FLAG" localSheetId="139">#REF!</definedName>
    <definedName name="PAIRED_FLAG" localSheetId="140">#REF!</definedName>
    <definedName name="PAIRED_FLAG" localSheetId="141">#REF!</definedName>
    <definedName name="PAIRED_FLAG" localSheetId="142">#REF!</definedName>
    <definedName name="PAIRED_FLAG" localSheetId="143">#REF!</definedName>
    <definedName name="PAIRED_FLAG" localSheetId="50">#REF!</definedName>
    <definedName name="PAIRED_FLAG" localSheetId="51">#REF!</definedName>
    <definedName name="PAIRED_FLAG" localSheetId="52">#REF!</definedName>
    <definedName name="PAIRED_FLAG" localSheetId="61">#REF!</definedName>
    <definedName name="PAIRED_FLAG" localSheetId="62">#REF!</definedName>
    <definedName name="PAIRED_FLAG" localSheetId="63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1">#REF!</definedName>
    <definedName name="PAIRED_ORDER_FLAG" localSheetId="72">#REF!</definedName>
    <definedName name="PAIRED_ORDER_FLAG" localSheetId="73">#REF!</definedName>
    <definedName name="PAIRED_ORDER_FLAG" localSheetId="19">#REF!</definedName>
    <definedName name="PAIRED_ORDER_FLAG" localSheetId="79">#REF!</definedName>
    <definedName name="PAIRED_ORDER_FLAG" localSheetId="80">#REF!</definedName>
    <definedName name="PAIRED_ORDER_FLAG" localSheetId="81">#REF!</definedName>
    <definedName name="PAIRED_ORDER_FLAG" localSheetId="82">#REF!</definedName>
    <definedName name="PAIRED_ORDER_FLAG" localSheetId="20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21">#REF!</definedName>
    <definedName name="PAIRED_ORDER_FLAG" localSheetId="90">#REF!</definedName>
    <definedName name="PAIRED_ORDER_FLAG" localSheetId="91">#REF!</definedName>
    <definedName name="PAIRED_ORDER_FLAG" localSheetId="22">#REF!</definedName>
    <definedName name="PAIRED_ORDER_FLAG" localSheetId="106">#REF!</definedName>
    <definedName name="PAIRED_ORDER_FLAG" localSheetId="23">#REF!</definedName>
    <definedName name="PAIRED_ORDER_FLAG" localSheetId="107">#REF!</definedName>
    <definedName name="PAIRED_ORDER_FLAG" localSheetId="110">#REF!</definedName>
    <definedName name="PAIRED_ORDER_FLAG" localSheetId="111">#REF!</definedName>
    <definedName name="PAIRED_ORDER_FLAG" localSheetId="125">#REF!</definedName>
    <definedName name="PAIRED_ORDER_FLAG" localSheetId="128">#REF!</definedName>
    <definedName name="PAIRED_ORDER_FLAG" localSheetId="139">#REF!</definedName>
    <definedName name="PAIRED_ORDER_FLAG" localSheetId="140">#REF!</definedName>
    <definedName name="PAIRED_ORDER_FLAG" localSheetId="141">#REF!</definedName>
    <definedName name="PAIRED_ORDER_FLAG" localSheetId="142">#REF!</definedName>
    <definedName name="PAIRED_ORDER_FLAG" localSheetId="143">#REF!</definedName>
    <definedName name="PAIRED_ORDER_FLAG" localSheetId="50">#REF!</definedName>
    <definedName name="PAIRED_ORDER_FLAG" localSheetId="51">#REF!</definedName>
    <definedName name="PAIRED_ORDER_FLAG" localSheetId="52">#REF!</definedName>
    <definedName name="PAIRED_ORDER_FLAG" localSheetId="61">#REF!</definedName>
    <definedName name="PAIRED_ORDER_FLAG" localSheetId="62">#REF!</definedName>
    <definedName name="PAIRED_ORDER_FLAG" localSheetId="63">#REF!</definedName>
    <definedName name="PAIRED_ORDER_FLAG">#REF!</definedName>
    <definedName name="pairedPartsFlagStrArr" localSheetId="71">[2]pairedPartsFlagStrArr!$A$1:$A$2</definedName>
    <definedName name="pairedPartsFlagStrArr" localSheetId="72">[2]pairedPartsFlagStrArr!$A$1:$A$2</definedName>
    <definedName name="pairedPartsFlagStrArr" localSheetId="73">[2]pairedPartsFlagStrArr!$A$1:$A$2</definedName>
    <definedName name="pairedPartsFlagStrArr" localSheetId="19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81">[2]pairedPartsFlagStrArr!$A$1:$A$2</definedName>
    <definedName name="pairedPartsFlagStrArr" localSheetId="82">[2]pairedPartsFlagStrArr!$A$1:$A$2</definedName>
    <definedName name="pairedPartsFlagStrArr" localSheetId="20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21">[2]pairedPartsFlagStrArr!$A$1:$A$2</definedName>
    <definedName name="pairedPartsFlagStrArr" localSheetId="90">[2]pairedPartsFlagStrArr!$A$1:$A$2</definedName>
    <definedName name="pairedPartsFlagStrArr" localSheetId="91">[2]pairedPartsFlagStrArr!$A$1:$A$2</definedName>
    <definedName name="pairedPartsFlagStrArr" localSheetId="22">[2]pairedPartsFlagStrArr!$A$1:$A$2</definedName>
    <definedName name="pairedPartsFlagStrArr" localSheetId="106">[2]pairedPartsFlagStrArr!$A$1:$A$2</definedName>
    <definedName name="pairedPartsFlagStrArr" localSheetId="23">[2]pairedPartsFlagStrArr!$A$1:$A$2</definedName>
    <definedName name="pairedPartsFlagStrArr" localSheetId="107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25">[2]pairedPartsFlagStrArr!$A$1:$A$2</definedName>
    <definedName name="pairedPartsFlagStrArr" localSheetId="128">[2]pairedPartsFlagStrArr!$A$1:$A$2</definedName>
    <definedName name="pairedPartsFlagStrArr" localSheetId="139">[2]pairedPartsFlagStrArr!$A$1:$A$2</definedName>
    <definedName name="pairedPartsFlagStrArr" localSheetId="140">[2]pairedPartsFlagStrArr!$A$1:$A$2</definedName>
    <definedName name="pairedPartsFlagStrArr" localSheetId="141">[2]pairedPartsFlagStrArr!$A$1:$A$2</definedName>
    <definedName name="pairedPartsFlagStrArr" localSheetId="142">[2]pairedPartsFlagStrArr!$A$1:$A$2</definedName>
    <definedName name="pairedPartsFlagStrArr" localSheetId="143">[2]pairedPartsFlagStrArr!$A$1:$A$2</definedName>
    <definedName name="pairedPartsFlagStrArr" localSheetId="50">[2]pairedPartsFlagStrArr!$A$1:$A$2</definedName>
    <definedName name="pairedPartsFlagStrArr" localSheetId="51">[2]pairedPartsFlagStrArr!$A$1:$A$2</definedName>
    <definedName name="pairedPartsFlagStrArr" localSheetId="52">[2]pairedPartsFlagStrArr!$A$1:$A$2</definedName>
    <definedName name="pairedPartsFlagStrArr" localSheetId="61">[2]pairedPartsFlagStrArr!$A$1:$A$2</definedName>
    <definedName name="pairedPartsFlagStrArr" localSheetId="62">[2]pairedPartsFlagStrArr!$A$1:$A$2</definedName>
    <definedName name="pairedPartsFlagStrArr" localSheetId="63">[2]pairedPartsFlagStrArr!$A$1:$A$2</definedName>
    <definedName name="pairedPartsFlagStrArr">#REF!</definedName>
    <definedName name="partsTypeArr" localSheetId="71">[1]partsTypeArr!$A$1:$A$4</definedName>
    <definedName name="partsTypeArr" localSheetId="72">[1]partsTypeArr!$A$1:$A$4</definedName>
    <definedName name="partsTypeArr" localSheetId="73">[1]partsTypeArr!$A$1:$A$4</definedName>
    <definedName name="partsTypeArr" localSheetId="19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81">[1]partsTypeArr!$A$1:$A$4</definedName>
    <definedName name="partsTypeArr" localSheetId="82">[1]partsTypeArr!$A$1:$A$4</definedName>
    <definedName name="partsTypeArr" localSheetId="20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21">[1]partsTypeArr!$A$1:$A$4</definedName>
    <definedName name="partsTypeArr" localSheetId="90">[1]partsTypeArr!$A$1:$A$4</definedName>
    <definedName name="partsTypeArr" localSheetId="91">[1]partsTypeArr!$A$1:$A$4</definedName>
    <definedName name="partsTypeArr" localSheetId="22">[1]partsTypeArr!$A$1:$A$4</definedName>
    <definedName name="partsTypeArr" localSheetId="106">[1]partsTypeArr!$A$1:$A$4</definedName>
    <definedName name="partsTypeArr" localSheetId="23">[1]partsTypeArr!$A$1:$A$4</definedName>
    <definedName name="partsTypeArr" localSheetId="107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25">[1]partsTypeArr!$A$1:$A$4</definedName>
    <definedName name="partsTypeArr" localSheetId="128">[1]partsTypeArr!$A$1:$A$4</definedName>
    <definedName name="partsTypeArr" localSheetId="139">[1]partsTypeArr!$A$1:$A$4</definedName>
    <definedName name="partsTypeArr" localSheetId="140">[1]partsTypeArr!$A$1:$A$4</definedName>
    <definedName name="partsTypeArr" localSheetId="141">[1]partsTypeArr!$A$1:$A$4</definedName>
    <definedName name="partsTypeArr" localSheetId="142">[1]partsTypeArr!$A$1:$A$4</definedName>
    <definedName name="partsTypeArr" localSheetId="143">[1]partsTypeArr!$A$1:$A$4</definedName>
    <definedName name="partsTypeArr" localSheetId="50">[1]partsTypeArr!$A$1:$A$4</definedName>
    <definedName name="partsTypeArr" localSheetId="51">[1]partsTypeArr!$A$1:$A$4</definedName>
    <definedName name="partsTypeArr" localSheetId="52">[1]partsTypeArr!$A$1:$A$4</definedName>
    <definedName name="partsTypeArr" localSheetId="61">[1]partsTypeArr!$A$1:$A$4</definedName>
    <definedName name="partsTypeArr" localSheetId="62">[1]partsTypeArr!$A$1:$A$4</definedName>
    <definedName name="partsTypeArr" localSheetId="63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1">#REF!</definedName>
    <definedName name="REPACKING_TYPE" localSheetId="72">#REF!</definedName>
    <definedName name="REPACKING_TYPE" localSheetId="73">#REF!</definedName>
    <definedName name="REPACKING_TYPE" localSheetId="19">#REF!</definedName>
    <definedName name="REPACKING_TYPE" localSheetId="79">#REF!</definedName>
    <definedName name="REPACKING_TYPE" localSheetId="80">#REF!</definedName>
    <definedName name="REPACKING_TYPE" localSheetId="81">#REF!</definedName>
    <definedName name="REPACKING_TYPE" localSheetId="82">#REF!</definedName>
    <definedName name="REPACKING_TYPE" localSheetId="20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21">#REF!</definedName>
    <definedName name="REPACKING_TYPE" localSheetId="90">#REF!</definedName>
    <definedName name="REPACKING_TYPE" localSheetId="91">#REF!</definedName>
    <definedName name="REPACKING_TYPE" localSheetId="22">#REF!</definedName>
    <definedName name="REPACKING_TYPE" localSheetId="106">#REF!</definedName>
    <definedName name="REPACKING_TYPE" localSheetId="23">#REF!</definedName>
    <definedName name="REPACKING_TYPE" localSheetId="107">#REF!</definedName>
    <definedName name="REPACKING_TYPE" localSheetId="110">#REF!</definedName>
    <definedName name="REPACKING_TYPE" localSheetId="111">#REF!</definedName>
    <definedName name="REPACKING_TYPE" localSheetId="125">#REF!</definedName>
    <definedName name="REPACKING_TYPE" localSheetId="128">#REF!</definedName>
    <definedName name="REPACKING_TYPE" localSheetId="139">#REF!</definedName>
    <definedName name="REPACKING_TYPE" localSheetId="140">#REF!</definedName>
    <definedName name="REPACKING_TYPE" localSheetId="141">#REF!</definedName>
    <definedName name="REPACKING_TYPE" localSheetId="142">#REF!</definedName>
    <definedName name="REPACKING_TYPE" localSheetId="143">#REF!</definedName>
    <definedName name="REPACKING_TYPE" localSheetId="50">#REF!</definedName>
    <definedName name="REPACKING_TYPE" localSheetId="51">#REF!</definedName>
    <definedName name="REPACKING_TYPE" localSheetId="52">#REF!</definedName>
    <definedName name="REPACKING_TYPE" localSheetId="61">#REF!</definedName>
    <definedName name="REPACKING_TYPE" localSheetId="62">#REF!</definedName>
    <definedName name="REPACKING_TYPE" localSheetId="63">#REF!</definedName>
    <definedName name="REPACKING_TYPE">#REF!</definedName>
    <definedName name="rolledPartsFlagArr" localSheetId="71">[1]rolledPartsFlagArr!$A$1:$A$2</definedName>
    <definedName name="rolledPartsFlagArr" localSheetId="72">[1]rolledPartsFlagArr!$A$1:$A$2</definedName>
    <definedName name="rolledPartsFlagArr" localSheetId="73">[1]rolledPartsFlagArr!$A$1:$A$2</definedName>
    <definedName name="rolledPartsFlagArr" localSheetId="19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81">[1]rolledPartsFlagArr!$A$1:$A$2</definedName>
    <definedName name="rolledPartsFlagArr" localSheetId="82">[1]rolledPartsFlagArr!$A$1:$A$2</definedName>
    <definedName name="rolledPartsFlagArr" localSheetId="20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21">[1]rolledPartsFlagArr!$A$1:$A$2</definedName>
    <definedName name="rolledPartsFlagArr" localSheetId="90">[1]rolledPartsFlagArr!$A$1:$A$2</definedName>
    <definedName name="rolledPartsFlagArr" localSheetId="91">[1]rolledPartsFlagArr!$A$1:$A$2</definedName>
    <definedName name="rolledPartsFlagArr" localSheetId="22">[1]rolledPartsFlagArr!$A$1:$A$2</definedName>
    <definedName name="rolledPartsFlagArr" localSheetId="106">[1]rolledPartsFlagArr!$A$1:$A$2</definedName>
    <definedName name="rolledPartsFlagArr" localSheetId="23">[1]rolledPartsFlagArr!$A$1:$A$2</definedName>
    <definedName name="rolledPartsFlagArr" localSheetId="107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25">[1]rolledPartsFlagArr!$A$1:$A$2</definedName>
    <definedName name="rolledPartsFlagArr" localSheetId="128">[1]rolledPartsFlagArr!$A$1:$A$2</definedName>
    <definedName name="rolledPartsFlagArr" localSheetId="139">[1]rolledPartsFlagArr!$A$1:$A$2</definedName>
    <definedName name="rolledPartsFlagArr" localSheetId="140">[1]rolledPartsFlagArr!$A$1:$A$2</definedName>
    <definedName name="rolledPartsFlagArr" localSheetId="141">[1]rolledPartsFlagArr!$A$1:$A$2</definedName>
    <definedName name="rolledPartsFlagArr" localSheetId="142">[1]rolledPartsFlagArr!$A$1:$A$2</definedName>
    <definedName name="rolledPartsFlagArr" localSheetId="143">[1]rolledPartsFlagArr!$A$1:$A$2</definedName>
    <definedName name="rolledPartsFlagArr" localSheetId="50">[1]rolledPartsFlagArr!$A$1:$A$2</definedName>
    <definedName name="rolledPartsFlagArr" localSheetId="51">[1]rolledPartsFlagArr!$A$1:$A$2</definedName>
    <definedName name="rolledPartsFlagArr" localSheetId="52">[1]rolledPartsFlagArr!$A$1:$A$2</definedName>
    <definedName name="rolledPartsFlagArr" localSheetId="61">[1]rolledPartsFlagArr!$A$1:$A$2</definedName>
    <definedName name="rolledPartsFlagArr" localSheetId="62">[1]rolledPartsFlagArr!$A$1:$A$2</definedName>
    <definedName name="rolledPartsFlagArr" localSheetId="63">[1]rolledPartsFlagArr!$A$1:$A$2</definedName>
    <definedName name="rolledPartsFlagArr">#REF!</definedName>
    <definedName name="rolledPartsUomArr" localSheetId="71">[1]rolledPartsUomArr!$A$1:$A$29</definedName>
    <definedName name="rolledPartsUomArr" localSheetId="72">[1]rolledPartsUomArr!$A$1:$A$29</definedName>
    <definedName name="rolledPartsUomArr" localSheetId="73">[1]rolledPartsUomArr!$A$1:$A$29</definedName>
    <definedName name="rolledPartsUomArr" localSheetId="19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81">[1]rolledPartsUomArr!$A$1:$A$29</definedName>
    <definedName name="rolledPartsUomArr" localSheetId="82">[1]rolledPartsUomArr!$A$1:$A$29</definedName>
    <definedName name="rolledPartsUomArr" localSheetId="20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21">[1]rolledPartsUomArr!$A$1:$A$29</definedName>
    <definedName name="rolledPartsUomArr" localSheetId="90">[1]rolledPartsUomArr!$A$1:$A$29</definedName>
    <definedName name="rolledPartsUomArr" localSheetId="91">[1]rolledPartsUomArr!$A$1:$A$29</definedName>
    <definedName name="rolledPartsUomArr" localSheetId="22">[1]rolledPartsUomArr!$A$1:$A$29</definedName>
    <definedName name="rolledPartsUomArr" localSheetId="106">[1]rolledPartsUomArr!$A$1:$A$29</definedName>
    <definedName name="rolledPartsUomArr" localSheetId="23">[1]rolledPartsUomArr!$A$1:$A$29</definedName>
    <definedName name="rolledPartsUomArr" localSheetId="107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25">[1]rolledPartsUomArr!$A$1:$A$29</definedName>
    <definedName name="rolledPartsUomArr" localSheetId="128">[1]rolledPartsUomArr!$A$1:$A$29</definedName>
    <definedName name="rolledPartsUomArr" localSheetId="139">[1]rolledPartsUomArr!$A$1:$A$29</definedName>
    <definedName name="rolledPartsUomArr" localSheetId="140">[1]rolledPartsUomArr!$A$1:$A$29</definedName>
    <definedName name="rolledPartsUomArr" localSheetId="141">[1]rolledPartsUomArr!$A$1:$A$29</definedName>
    <definedName name="rolledPartsUomArr" localSheetId="142">[1]rolledPartsUomArr!$A$1:$A$29</definedName>
    <definedName name="rolledPartsUomArr" localSheetId="143">[1]rolledPartsUomArr!$A$1:$A$29</definedName>
    <definedName name="rolledPartsUomArr" localSheetId="50">[1]rolledPartsUomArr!$A$1:$A$29</definedName>
    <definedName name="rolledPartsUomArr" localSheetId="51">[1]rolledPartsUomArr!$A$1:$A$29</definedName>
    <definedName name="rolledPartsUomArr" localSheetId="52">[1]rolledPartsUomArr!$A$1:$A$29</definedName>
    <definedName name="rolledPartsUomArr" localSheetId="61">[1]rolledPartsUomArr!$A$1:$A$29</definedName>
    <definedName name="rolledPartsUomArr" localSheetId="62">[1]rolledPartsUomArr!$A$1:$A$29</definedName>
    <definedName name="rolledPartsUomArr" localSheetId="63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1">#REF!</definedName>
    <definedName name="UOM_CODE" localSheetId="72">#REF!</definedName>
    <definedName name="UOM_CODE" localSheetId="73">#REF!</definedName>
    <definedName name="UOM_CODE" localSheetId="19">#REF!</definedName>
    <definedName name="UOM_CODE" localSheetId="79">#REF!</definedName>
    <definedName name="UOM_CODE" localSheetId="80">#REF!</definedName>
    <definedName name="UOM_CODE" localSheetId="81">#REF!</definedName>
    <definedName name="UOM_CODE" localSheetId="82">#REF!</definedName>
    <definedName name="UOM_CODE" localSheetId="20">#REF!</definedName>
    <definedName name="UOM_CODE" localSheetId="85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21">#REF!</definedName>
    <definedName name="UOM_CODE" localSheetId="90">#REF!</definedName>
    <definedName name="UOM_CODE" localSheetId="91">#REF!</definedName>
    <definedName name="UOM_CODE" localSheetId="22">#REF!</definedName>
    <definedName name="UOM_CODE" localSheetId="106">#REF!</definedName>
    <definedName name="UOM_CODE" localSheetId="23">#REF!</definedName>
    <definedName name="UOM_CODE" localSheetId="107">#REF!</definedName>
    <definedName name="UOM_CODE" localSheetId="110">#REF!</definedName>
    <definedName name="UOM_CODE" localSheetId="111">#REF!</definedName>
    <definedName name="UOM_CODE" localSheetId="125">#REF!</definedName>
    <definedName name="UOM_CODE" localSheetId="128">#REF!</definedName>
    <definedName name="UOM_CODE" localSheetId="139">#REF!</definedName>
    <definedName name="UOM_CODE" localSheetId="140">#REF!</definedName>
    <definedName name="UOM_CODE" localSheetId="141">#REF!</definedName>
    <definedName name="UOM_CODE" localSheetId="142">#REF!</definedName>
    <definedName name="UOM_CODE" localSheetId="143">#REF!</definedName>
    <definedName name="UOM_CODE" localSheetId="50">#REF!</definedName>
    <definedName name="UOM_CODE" localSheetId="51">#REF!</definedName>
    <definedName name="UOM_CODE" localSheetId="52">#REF!</definedName>
    <definedName name="UOM_CODE" localSheetId="61">#REF!</definedName>
    <definedName name="UOM_CODE" localSheetId="62">#REF!</definedName>
    <definedName name="UOM_CODE" localSheetId="63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68" l="1"/>
  <c r="B7" i="168"/>
  <c r="B6" i="168"/>
  <c r="B5" i="168"/>
  <c r="B4" i="168"/>
  <c r="B3" i="168"/>
  <c r="B2" i="168"/>
  <c r="E2" i="115" l="1"/>
  <c r="A2" i="127" l="1"/>
  <c r="A2" i="168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C9" i="135"/>
  <c r="A7" i="136" s="1"/>
  <c r="V9" i="135"/>
  <c r="V8" i="135"/>
  <c r="V7" i="135"/>
  <c r="V4" i="135"/>
  <c r="V3" i="135"/>
  <c r="V2" i="135"/>
  <c r="Q9" i="135"/>
  <c r="Q8" i="135"/>
  <c r="Q7" i="135"/>
  <c r="Q6" i="135"/>
  <c r="Q5" i="135"/>
  <c r="Q4" i="135"/>
  <c r="Q3" i="135"/>
  <c r="Q2" i="135"/>
  <c r="E9" i="135"/>
  <c r="E8" i="135"/>
  <c r="E7" i="135"/>
  <c r="E6" i="135"/>
  <c r="E4" i="135"/>
  <c r="E3" i="135"/>
  <c r="E2" i="135"/>
  <c r="D9" i="135"/>
  <c r="D8" i="135"/>
  <c r="D7" i="135"/>
  <c r="D6" i="135"/>
  <c r="C8" i="135"/>
  <c r="A6" i="136" s="1"/>
  <c r="C7" i="135"/>
  <c r="A5" i="136" s="1"/>
  <c r="C6" i="135"/>
  <c r="A4" i="136" s="1"/>
  <c r="C5" i="135"/>
  <c r="A3" i="136" s="1"/>
  <c r="C4" i="135"/>
  <c r="A2" i="136" s="1"/>
  <c r="C3" i="135"/>
  <c r="C2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A3" i="125"/>
  <c r="A4" i="125"/>
  <c r="A5" i="125"/>
  <c r="A2" i="125"/>
  <c r="A9" i="125"/>
  <c r="A8" i="125"/>
  <c r="A7" i="125"/>
  <c r="A6" i="125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X2" i="115"/>
  <c r="X3" i="115"/>
  <c r="X4" i="115"/>
  <c r="S4" i="115"/>
  <c r="S3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S5" i="115"/>
  <c r="S2" i="115"/>
  <c r="D2" i="115"/>
  <c r="E4" i="115"/>
  <c r="E3" i="115"/>
  <c r="A2" i="124"/>
  <c r="D5" i="115"/>
  <c r="C5" i="115"/>
  <c r="A3" i="116" s="1"/>
  <c r="C4" i="115"/>
  <c r="A2" i="116" s="1"/>
  <c r="C3" i="115"/>
  <c r="C2" i="115"/>
  <c r="A2" i="114"/>
  <c r="D4" i="115"/>
  <c r="D3" i="115"/>
  <c r="A5" i="114"/>
  <c r="A4" i="114"/>
  <c r="A3" i="114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E3" i="106"/>
  <c r="S5" i="106"/>
  <c r="S3" i="106"/>
  <c r="S2" i="106"/>
  <c r="N5" i="106"/>
  <c r="N4" i="106"/>
  <c r="N3" i="106"/>
  <c r="N2" i="106"/>
  <c r="E2" i="106"/>
  <c r="C4" i="106"/>
  <c r="A3" i="107" s="1"/>
  <c r="C5" i="106"/>
  <c r="C3" i="106"/>
  <c r="C2" i="106"/>
  <c r="A2" i="107" s="1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A3" i="124" l="1"/>
  <c r="A3" i="168"/>
  <c r="A4" i="124"/>
  <c r="A4" i="168"/>
  <c r="A2" i="108"/>
  <c r="A6" i="168"/>
  <c r="A3" i="108"/>
  <c r="A7" i="168"/>
  <c r="D2" i="137"/>
  <c r="D4" i="137"/>
  <c r="D6" i="137"/>
  <c r="D3" i="137"/>
  <c r="D5" i="137"/>
  <c r="D7" i="137"/>
  <c r="A4" i="127"/>
  <c r="A6" i="127"/>
  <c r="A7" i="127"/>
  <c r="A3" i="127"/>
  <c r="A4" i="126"/>
  <c r="A3" i="126"/>
  <c r="A2" i="126"/>
  <c r="A6" i="124"/>
  <c r="A7" i="124"/>
  <c r="D7" i="121"/>
  <c r="D6" i="121"/>
  <c r="D5" i="121"/>
  <c r="D4" i="121"/>
  <c r="D3" i="121"/>
  <c r="A2" i="113"/>
  <c r="A3" i="113"/>
  <c r="A2" i="112"/>
  <c r="A3" i="112"/>
  <c r="A4" i="111"/>
  <c r="A5" i="111"/>
  <c r="A2" i="109"/>
  <c r="A3" i="109"/>
  <c r="B2" i="57"/>
  <c r="B5" i="52"/>
  <c r="A5" i="52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I1" i="39"/>
  <c r="A2" i="39" s="1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G2" i="39"/>
  <c r="F2" i="39"/>
  <c r="E2" i="39"/>
  <c r="D2" i="39"/>
  <c r="D4" i="117" s="1"/>
  <c r="C2" i="39"/>
  <c r="B3" i="39"/>
  <c r="B2" i="39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40" l="1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2" i="131" l="1"/>
  <c r="A2" i="92"/>
  <c r="A2" i="105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F2" i="33" s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J2" i="27" l="1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<sst xmlns="http://schemas.openxmlformats.org/spreadsheetml/2006/main" count="5853" uniqueCount="540">
  <si>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</si>
  <si>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</si>
  <si>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</si>
  <si>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</si>
  <si>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</si>
  <si>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</si>
  <si>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</si>
  <si>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</si>
  <si>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</si>
  <si>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</si>
  <si>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</si>
  <si>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</si>
  <si>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</si>
  <si>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</si>
  <si>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</si>
  <si>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</si>
  <si>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</si>
  <si>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</si>
  <si>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</si>
  <si>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</si>
  <si>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</si>
  <si>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</si>
  <si>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</si>
  <si>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</si>
  <si>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</si>
  <si>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</si>
  <si>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</si>
  <si>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</si>
  <si>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</si>
  <si>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</si>
  <si>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</si>
  <si>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</si>
  <si>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</si>
  <si>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</si>
  <si>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</si>
  <si>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</si>
  <si>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</si>
  <si>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</si>
  <si>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</si>
  <si>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</si>
  <si>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</si>
  <si>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</si>
  <si>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</si>
  <si>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</si>
  <si>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</si>
  <si>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</si>
  <si>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</si>
  <si>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</si>
  <si>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</si>
  <si>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</si>
  <si>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</si>
  <si>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</si>
  <si>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</si>
  <si>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</si>
  <si>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</si>
  <si>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</si>
  <si>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</si>
  <si>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</si>
  <si>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</si>
  <si>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</si>
  <si>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</si>
  <si>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</si>
  <si>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</si>
  <si>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</si>
  <si>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</si>
  <si>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</si>
  <si>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</si>
  <si>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</si>
  <si>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</si>
  <si>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</si>
  <si>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</si>
  <si>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</si>
  <si>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</si>
  <si>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</si>
  <si>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</si>
  <si>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</si>
  <si>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</si>
  <si>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</si>
  <si>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</si>
  <si>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</si>
  <si>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</si>
  <si>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</si>
  <si>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</si>
  <si>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</si>
  <si>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</si>
  <si>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</si>
  <si>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</si>
  <si>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</si>
  <si>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</si>
  <si>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</si>
  <si>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</si>
  <si>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</si>
  <si>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</si>
  <si>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</si>
  <si>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</si>
  <si>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</si>
  <si>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</si>
  <si>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</si>
  <si>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</si>
  <si>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</si>
  <si>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</si>
  <si>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</si>
  <si>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</si>
  <si>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</si>
  <si>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</si>
  <si>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</si>
  <si>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</si>
  <si>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</si>
  <si>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</si>
  <si>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</si>
  <si>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</si>
  <si>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</si>
  <si>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</si>
  <si>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</si>
  <si>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</si>
  <si>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</si>
  <si>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</si>
  <si>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</si>
  <si>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</si>
  <si>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</si>
  <si>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</si>
  <si>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</si>
  <si>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</si>
  <si>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</si>
  <si>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</si>
  <si>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</si>
  <si>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</si>
  <si>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</si>
  <si>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</si>
  <si>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</si>
  <si>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</si>
  <si>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</si>
  <si>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</si>
  <si>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</si>
  <si>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</si>
  <si>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</si>
  <si>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</si>
  <si>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</si>
  <si>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</si>
  <si>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</si>
  <si>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</si>
  <si>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</si>
  <si>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</si>
  <si>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</si>
  <si>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</si>
  <si>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</si>
  <si>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</si>
  <si>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</si>
  <si>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</si>
  <si>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</si>
  <si>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</si>
  <si>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</si>
  <si>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</si>
  <si>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</si>
  <si>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</si>
  <si>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</si>
  <si>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</si>
  <si>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</si>
  <si>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</si>
  <si>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</si>
  <si>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</si>
  <si>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</si>
  <si>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</si>
  <si>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</si>
  <si>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</si>
  <si>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</si>
  <si>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</si>
  <si>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</si>
  <si>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</si>
  <si>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</si>
  <si>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</si>
  <si>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</si>
  <si>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</si>
  <si>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</si>
  <si>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</si>
  <si>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</si>
  <si>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</si>
  <si>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</si>
  <si>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</si>
  <si>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</si>
  <si>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</si>
  <si>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</si>
  <si>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</si>
  <si>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</si>
  <si>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</si>
  <si>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</si>
  <si>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</si>
  <si>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</si>
  <si>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</si>
  <si>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</si>
  <si>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</si>
  <si>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</si>
  <si>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</si>
  <si>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</si>
  <si>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</si>
  <si>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</si>
  <si>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</si>
  <si>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</si>
  <si>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</si>
  <si>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</si>
  <si>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</si>
  <si>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</si>
  <si>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</si>
  <si>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</si>
  <si>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</si>
  <si>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</si>
  <si>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</si>
  <si>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</si>
  <si>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</si>
  <si>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</si>
  <si>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</si>
  <si>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</si>
  <si>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</si>
  <si>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</si>
  <si>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</si>
  <si>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</si>
  <si>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</si>
  <si>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</si>
  <si>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</si>
  <si>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</si>
  <si>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</si>
  <si>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</si>
  <si>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</si>
  <si>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</si>
  <si>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</si>
  <si>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</si>
  <si>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</si>
  <si>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</si>
  <si>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</si>
  <si>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</si>
  <si>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</si>
  <si>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</si>
  <si>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</si>
  <si>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</si>
  <si>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</si>
  <si>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</si>
  <si>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</si>
  <si>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</si>
  <si>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</si>
  <si>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</si>
  <si>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</si>
  <si>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</si>
  <si>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</si>
  <si>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</si>
  <si>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</si>
  <si>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</si>
  <si>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</si>
  <si>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</si>
  <si>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</si>
  <si>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</si>
  <si>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</si>
  <si>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</si>
  <si>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</si>
  <si>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</si>
  <si>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</si>
  <si>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</si>
  <si>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</si>
  <si>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</si>
  <si>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</si>
  <si>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</si>
  <si>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</si>
  <si>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</si>
  <si>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</si>
  <si>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</si>
  <si>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</si>
  <si>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</si>
  <si>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</si>
  <si>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</si>
  <si>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</si>
  <si>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</si>
  <si>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</si>
  <si>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</si>
  <si>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</si>
  <si>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</si>
  <si>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</si>
  <si>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</si>
  <si>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</si>
  <si>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</si>
  <si>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</si>
  <si>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</si>
  <si>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</si>
  <si>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</si>
  <si>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</si>
  <si>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</si>
  <si>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</si>
  <si>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</si>
  <si>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</si>
  <si>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</si>
  <si>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</si>
  <si>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</si>
  <si>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</si>
  <si>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</si>
  <si>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</si>
  <si>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</si>
  <si>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</si>
  <si>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</si>
  <si>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</si>
  <si>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</si>
  <si>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</si>
  <si>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</si>
  <si>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</si>
  <si>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</si>
  <si>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</si>
  <si>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</si>
  <si>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</si>
  <si>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</si>
  <si>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</si>
  <si>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</si>
  <si>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</si>
  <si>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</si>
  <si>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</si>
  <si>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</si>
  <si>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</si>
  <si>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</si>
  <si>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</si>
  <si>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</si>
  <si>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</si>
  <si>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</si>
  <si>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</si>
  <si>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</si>
  <si>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</si>
  <si>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</si>
  <si>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</si>
  <si>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</si>
  <si>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</si>
  <si>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</si>
  <si>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</si>
  <si>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</si>
  <si>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</si>
  <si>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</si>
  <si>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</si>
  <si>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</si>
  <si>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</si>
  <si>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</si>
  <si>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</si>
  <si>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</si>
  <si>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</si>
  <si>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</si>
  <si>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</si>
  <si>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</si>
  <si>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</si>
  <si>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</si>
  <si>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</si>
  <si>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</si>
  <si>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</si>
  <si>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</si>
  <si>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</si>
  <si>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</si>
  <si>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</si>
  <si>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</si>
  <si>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</si>
  <si>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</si>
  <si>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</si>
  <si>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</si>
  <si>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</si>
  <si>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</si>
  <si>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</si>
  <si>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</si>
  <si>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</si>
  <si>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</si>
  <si>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</si>
  <si>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</si>
  <si>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</si>
  <si>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</si>
  <si>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</si>
  <si>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</si>
  <si>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</si>
  <si>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</si>
  <si>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</si>
  <si>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</si>
  <si>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</si>
  <si>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</si>
  <si>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</si>
  <si>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</si>
  <si>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</si>
  <si>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</si>
  <si>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</si>
  <si>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</si>
  <si>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</si>
  <si>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</si>
  <si>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</si>
  <si>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</si>
  <si>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</si>
  <si>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</si>
  <si>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</si>
  <si>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</si>
  <si>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</si>
  <si>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</si>
  <si>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</si>
  <si>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</si>
  <si>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</si>
  <si>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</si>
  <si>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</si>
  <si>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</si>
  <si>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</si>
  <si>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</si>
  <si>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</si>
  <si>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</si>
  <si>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</si>
  <si>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</si>
  <si>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</si>
  <si>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</si>
  <si>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</si>
  <si>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</si>
  <si>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</si>
  <si>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</si>
  <si>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</si>
  <si>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</si>
  <si>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</si>
  <si>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</si>
  <si>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</si>
  <si>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</si>
  <si>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06</t>
  </si>
  <si>
    <t>R-PK-CUS-POC-2310075</t>
  </si>
  <si>
    <t>CR-PK-CUS-POC-2310039</t>
  </si>
  <si>
    <t>R-PK-CUS-TTAP-2310049</t>
  </si>
  <si>
    <t>R-MY-PNA-BU-2310054</t>
  </si>
  <si>
    <t>ContractRouteID</t>
  </si>
  <si>
    <t>rcPB106-2310001-02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</si>
  <si>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</si>
  <si>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</si>
  <si>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</si>
  <si>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</si>
  <si>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</si>
  <si>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</si>
  <si>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</si>
  <si>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</si>
  <si>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</si>
  <si>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</si>
  <si>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</si>
  <si>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</si>
  <si>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</si>
  <si>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</si>
  <si>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</si>
  <si>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</si>
  <si>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</si>
  <si>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</si>
  <si>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</si>
  <si>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</si>
  <si>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</si>
  <si>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</si>
  <si>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</si>
  <si>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</si>
  <si>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</si>
  <si>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</si>
  <si>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</si>
  <si>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</si>
  <si>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</si>
  <si>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</si>
  <si>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</si>
  <si>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</si>
  <si>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</si>
  <si>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</si>
  <si>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</si>
  <si>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</si>
  <si>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</si>
  <si>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</si>
  <si>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</si>
  <si>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</si>
  <si>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</si>
  <si>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</si>
  <si>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</si>
  <si>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</si>
  <si>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</si>
  <si>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</si>
  <si>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</si>
  <si>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</si>
  <si>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</si>
  <si>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</si>
  <si>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</si>
  <si>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</si>
  <si>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</si>
  <si>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</si>
  <si>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</si>
  <si>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</si>
  <si>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</si>
  <si>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sCS201-2311001</t>
  </si>
  <si>
    <t>SONumber</t>
  </si>
  <si>
    <t>pCS201-2311001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</si>
  <si>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</si>
  <si>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</si>
  <si>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</si>
  <si>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</si>
  <si>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</si>
  <si>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</si>
  <si>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</si>
  <si>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</si>
  <si>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</si>
  <si>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</si>
  <si>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sCB201-2311001</t>
  </si>
  <si>
    <t>EstimatedInboundQty</t>
  </si>
  <si>
    <t>pCB201-2311001</t>
  </si>
  <si>
    <t>PlanInOutDatePlan1</t>
  </si>
  <si>
    <t>PlanInOutDatePlan2</t>
  </si>
  <si>
    <t>PlanInOutDateStatus2</t>
  </si>
  <si>
    <t>PlanInOutDateStatus1</t>
  </si>
  <si>
    <t>EstimatedInOutPlan2</t>
  </si>
  <si>
    <t>EstimatedInOutPlan1</t>
  </si>
  <si>
    <t>sCB101-2311001</t>
  </si>
  <si>
    <t>EstimatedInboundDate1</t>
  </si>
  <si>
    <t>EstimatedInboundDate2</t>
  </si>
  <si>
    <t>InboundPlanDatePlan1</t>
  </si>
  <si>
    <t>InboundPlanDateStatus1</t>
  </si>
  <si>
    <t>InboundPlanDateStatus2</t>
  </si>
  <si>
    <t>InboundPlanDatePlan2</t>
  </si>
  <si>
    <t>cCB101-2311001</t>
  </si>
  <si>
    <t>PlanInOutDatePlan3</t>
  </si>
  <si>
    <t>PlanInOutDateStatus3</t>
  </si>
  <si>
    <t>CustomerPartsNo</t>
  </si>
  <si>
    <t>InboundPlanDatePlan3</t>
  </si>
  <si>
    <t>InboundPlanDateStatus3</t>
  </si>
  <si>
    <t>CONumber</t>
  </si>
  <si>
    <t>scenario1220230504001</t>
  </si>
  <si>
    <t>scenario1220230504002</t>
  </si>
  <si>
    <t>scenario1220230504003</t>
  </si>
  <si>
    <t>scenario1220230504004</t>
  </si>
  <si>
    <t>scenario1220230504005</t>
  </si>
  <si>
    <t>SG-TTVP:20230504-001</t>
  </si>
  <si>
    <t>SG-TTVP:20230504-002</t>
  </si>
  <si>
    <t>SG-TTVP:20230504-003</t>
  </si>
  <si>
    <t>SG-TTVP:20230504-004</t>
  </si>
  <si>
    <t>SG-TTVP:20230504-005</t>
  </si>
  <si>
    <t>SG-TTVP:20230504-006</t>
  </si>
  <si>
    <t>scenario1220230504006</t>
  </si>
  <si>
    <t>BN001</t>
  </si>
  <si>
    <t>BN002</t>
  </si>
  <si>
    <t>BN003</t>
  </si>
  <si>
    <t>BN004</t>
  </si>
  <si>
    <t>BN005</t>
  </si>
  <si>
    <t>BN006</t>
  </si>
  <si>
    <t>cAB01-2311001</t>
  </si>
  <si>
    <t>VN-TTVN</t>
  </si>
  <si>
    <t>PlanInOutDatePlan4</t>
  </si>
  <si>
    <t>PlanInOutDateStatus4</t>
  </si>
  <si>
    <t>sAB01-2311001</t>
  </si>
  <si>
    <t>pCB301-2311002</t>
  </si>
  <si>
    <t>sCB101-2311002</t>
  </si>
  <si>
    <t>sCB101-2311003</t>
  </si>
  <si>
    <t>sCB101-2311004</t>
  </si>
  <si>
    <t>cCB101-2311002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</si>
</sst>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1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170" fontId="0" fillId="0" borderId="12" xfId="5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20" fillId="0" borderId="1" xfId="3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49" fontId="20" fillId="0" borderId="9" xfId="3" applyNumberFormat="1" applyFont="1" applyBorder="1" applyAlignment="1">
      <alignment horizontal="center" vertical="center"/>
    </xf>
    <xf numFmtId="3" fontId="13" fillId="0" borderId="10" xfId="0" applyNumberFormat="1" applyFont="1" applyBorder="1" applyAlignment="1">
      <alignment horizontal="center" vertical="center"/>
    </xf>
    <xf numFmtId="49" fontId="20" fillId="0" borderId="11" xfId="3" applyNumberFormat="1" applyFont="1" applyBorder="1" applyAlignment="1">
      <alignment horizontal="center" vertical="center"/>
    </xf>
    <xf numFmtId="49" fontId="20" fillId="0" borderId="12" xfId="3" applyNumberFormat="1" applyFont="1" applyBorder="1" applyAlignment="1">
      <alignment horizontal="center" vertical="center"/>
    </xf>
    <xf numFmtId="3" fontId="13" fillId="0" borderId="12" xfId="0" applyNumberFormat="1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49" fontId="20" fillId="0" borderId="14" xfId="3" applyNumberFormat="1" applyFont="1" applyBorder="1" applyAlignment="1">
      <alignment horizontal="center" vertical="center"/>
    </xf>
    <xf numFmtId="49" fontId="20" fillId="0" borderId="15" xfId="3" applyNumberFormat="1" applyFont="1" applyBorder="1" applyAlignment="1">
      <alignment horizontal="center" vertical="center"/>
    </xf>
    <xf numFmtId="3" fontId="13" fillId="0" borderId="15" xfId="0" applyNumberFormat="1" applyFont="1" applyBorder="1" applyAlignment="1">
      <alignment horizontal="center" vertical="center"/>
    </xf>
    <xf numFmtId="3" fontId="13" fillId="0" borderId="16" xfId="0" applyNumberFormat="1" applyFont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9" fillId="7" borderId="7" xfId="4" applyFont="1" applyFill="1" applyBorder="1" applyAlignment="1">
      <alignment horizontal="center" vertical="center" wrapText="1"/>
    </xf>
    <xf numFmtId="0" fontId="19" fillId="7" borderId="17" xfId="4" applyFont="1" applyFill="1" applyBorder="1" applyAlignment="1">
      <alignment horizontal="center" vertical="center" wrapText="1"/>
    </xf>
    <xf numFmtId="0" fontId="19" fillId="7" borderId="18" xfId="4" applyFont="1" applyFill="1" applyBorder="1" applyAlignment="1">
      <alignment horizontal="center" vertical="center" wrapText="1"/>
    </xf>
    <xf numFmtId="0" fontId="19" fillId="7" borderId="8" xfId="4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9" fillId="7" borderId="1" xfId="4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 wrapText="1"/>
    </xf>
    <xf numFmtId="49" fontId="21" fillId="0" borderId="9" xfId="3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49" fontId="21" fillId="0" borderId="11" xfId="3" applyNumberFormat="1" applyFont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 wrapText="1"/>
    </xf>
    <xf numFmtId="3" fontId="21" fillId="0" borderId="12" xfId="0" applyNumberFormat="1" applyFont="1" applyBorder="1" applyAlignment="1">
      <alignment horizontal="center" vertical="center"/>
    </xf>
    <xf numFmtId="4" fontId="21" fillId="0" borderId="12" xfId="0" applyNumberFormat="1" applyFont="1" applyBorder="1" applyAlignment="1">
      <alignment horizontal="center" vertical="center"/>
    </xf>
    <xf numFmtId="3" fontId="21" fillId="0" borderId="13" xfId="0" applyNumberFormat="1" applyFont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7" xfId="4" applyFont="1" applyFill="1" applyBorder="1" applyAlignment="1">
      <alignment horizontal="center" vertical="center" wrapText="1"/>
    </xf>
    <xf numFmtId="0" fontId="22" fillId="7" borderId="8" xfId="4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/>
    </xf>
    <xf numFmtId="174" fontId="13" fillId="0" borderId="15" xfId="0" applyNumberFormat="1" applyFont="1" applyBorder="1" applyAlignment="1">
      <alignment horizontal="center" vertical="center"/>
    </xf>
    <xf numFmtId="174" fontId="13" fillId="0" borderId="1" xfId="0" applyNumberFormat="1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174" fontId="13" fillId="0" borderId="12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0" fillId="0" borderId="4" xfId="3" applyNumberFormat="1" applyFont="1" applyBorder="1" applyAlignment="1">
      <alignment horizontal="center" vertical="center"/>
    </xf>
    <xf numFmtId="3" fontId="13" fillId="0" borderId="4" xfId="0" applyNumberFormat="1" applyFont="1" applyBorder="1" applyAlignment="1">
      <alignment horizontal="center" vertic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customXml" Target="../customXml/item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styles" Target="styles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externalLink" Target="externalLinks/externalLink1.xml"/><Relationship Id="rId156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externalLink" Target="externalLinks/externalLink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theme" Target="theme/theme1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E11" sqref="E11:E1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412</v>
      </c>
      <c r="B2" s="28" t="s">
        <v>283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PB1-06</v>
      </c>
      <c r="D3" s="29" t="str">
        <f>B2&amp;D2&amp;"-"&amp;A2</f>
        <v>PB2-06</v>
      </c>
      <c r="E3" s="29" t="str">
        <f>B2&amp;E2&amp;"-"&amp;A2</f>
        <v>PB3-06</v>
      </c>
      <c r="F3" s="29" t="str">
        <f>B2&amp;F2&amp;"-"&amp;A2</f>
        <v>PS2-06</v>
      </c>
      <c r="G3" s="29" t="str">
        <f>B2&amp;G2&amp;"-"&amp;A2</f>
        <v>PS1-06</v>
      </c>
    </row>
    <row r="4" spans="1:7" x14ac:dyDescent="0.3">
      <c r="A4" s="3"/>
      <c r="B4" s="27" t="s">
        <v>189</v>
      </c>
      <c r="C4" s="29" t="str">
        <f>"PKTTAP-PKCUS-"&amp;C3</f>
        <v>PKTTAP-PKCUS-PB1-06</v>
      </c>
      <c r="D4" s="29" t="str">
        <f>"SGTTAP-PKTTAP-"&amp;D3</f>
        <v>SGTTAP-PKTTAP-PB2-06</v>
      </c>
      <c r="E4" s="29" t="str">
        <f>"MYPNA-PKTTAP-"&amp;E3</f>
        <v>MYPNA-PKTTAP-PB3-06</v>
      </c>
      <c r="F4" s="29" t="str">
        <f>"CNTWSUP-SGTTAP-"&amp;F3</f>
        <v>CNTWSUP-SGTTAP-PS2-06</v>
      </c>
      <c r="G4" s="29" t="str">
        <f>"MYELASUP-MYPNA-"&amp;G3</f>
        <v>MYELASUP-MYPNA-PS1-06</v>
      </c>
    </row>
    <row r="5" spans="1:7" x14ac:dyDescent="0.3">
      <c r="A5" s="3"/>
      <c r="B5" s="27" t="s">
        <v>211</v>
      </c>
      <c r="C5" s="29" t="str">
        <f>"CSS-"&amp;C3</f>
        <v>CSS-PB1-06</v>
      </c>
      <c r="D5" s="29" t="str">
        <f t="shared" ref="D5:G5" si="0">"CSS-"&amp;D3</f>
        <v>CSS-PB2-06</v>
      </c>
      <c r="E5" s="29" t="str">
        <f t="shared" si="0"/>
        <v>CSS-PB3-06</v>
      </c>
      <c r="F5" s="29" t="str">
        <f t="shared" si="0"/>
        <v>CSS-PS2-06</v>
      </c>
      <c r="G5" s="29" t="str">
        <f t="shared" si="0"/>
        <v>CSS-PS1-06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147" t="s">
        <v>109</v>
      </c>
      <c r="E11" s="147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147"/>
      <c r="E12" s="147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147"/>
      <c r="E13" s="147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147" t="s">
        <v>109</v>
      </c>
      <c r="E16" s="147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147"/>
      <c r="E17" s="147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147"/>
      <c r="E18" s="147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topLeftCell="O1"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416</v>
      </c>
      <c r="C2" t="str">
        <f>AutoIncrement!D4</f>
        <v>SGTTAP-PKTTAP-PB2-06</v>
      </c>
      <c r="D2" t="s">
        <v>68</v>
      </c>
      <c r="E2" t="str">
        <f>AutoIncrement!D3</f>
        <v>PB2-06</v>
      </c>
      <c r="F2" t="str">
        <f>"CD-"&amp;E2</f>
        <v>CD-PB2-06</v>
      </c>
      <c r="G2" t="str">
        <f>"Payment-"&amp;E2</f>
        <v>Payment-PB2-06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Payment-PB2-06(By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CR-PK-CUS-POC-2310039</v>
      </c>
      <c r="W2" t="str">
        <f>"SP2toBU2-"&amp;E2</f>
        <v>SP2toBU2-PB2-06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3E45-228C-486A-A54E-DEDEFC34B6FA}">
  <dimension ref="A1:T4"/>
  <sheetViews>
    <sheetView workbookViewId="0">
      <selection activeCell="H14" sqref="H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8988-FAD3-4FF1-963D-648A7CD2DF70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F4C5-C5FD-4D2D-B2FA-BAAE93E18D54}">
  <dimension ref="A1:S4"/>
  <sheetViews>
    <sheetView workbookViewId="0">
      <selection activeCell="G16" sqref="G16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honeticPr fontId="8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CC68-0837-4E74-AD8C-B903D38816EA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454D-F961-4A72-AE4A-49C0154ECB37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0345-2417-481E-B696-13ED77393902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505</v>
      </c>
      <c r="C2" s="76" t="s">
        <v>383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874-5A6B-462E-A888-DBF933730E9F}">
  <dimension ref="A1:U7"/>
  <sheetViews>
    <sheetView workbookViewId="0">
      <selection activeCell="B1" sqref="B1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9" width="24.21875" customWidth="1"/>
    <col min="20" max="21" width="21.77734375" bestFit="1" customWidth="1"/>
    <col min="22" max="22" width="21.33203125" bestFit="1" customWidth="1"/>
  </cols>
  <sheetData>
    <row r="1" spans="1:21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0" t="s">
        <v>503</v>
      </c>
      <c r="R1" s="140" t="s">
        <v>509</v>
      </c>
      <c r="S1" s="140" t="s">
        <v>510</v>
      </c>
      <c r="T1" s="140" t="s">
        <v>497</v>
      </c>
      <c r="U1" s="141" t="s">
        <v>496</v>
      </c>
    </row>
    <row r="2" spans="1:21" s="80" customFormat="1" x14ac:dyDescent="0.3">
      <c r="A2" s="131" t="s">
        <v>290</v>
      </c>
      <c r="B2" s="132" t="s">
        <v>284</v>
      </c>
      <c r="C2" s="132" t="s">
        <v>19</v>
      </c>
      <c r="D2" s="133" t="s">
        <v>498</v>
      </c>
      <c r="E2" s="134" t="s">
        <v>93</v>
      </c>
      <c r="F2" s="135">
        <v>10</v>
      </c>
      <c r="G2" s="135">
        <v>10</v>
      </c>
      <c r="H2" s="135">
        <v>1620</v>
      </c>
      <c r="I2" s="135">
        <v>0</v>
      </c>
      <c r="J2" s="136">
        <v>2.0499999999999998</v>
      </c>
      <c r="K2" s="132" t="s">
        <v>147</v>
      </c>
      <c r="L2" s="132" t="s">
        <v>381</v>
      </c>
      <c r="M2" s="135">
        <v>1620</v>
      </c>
      <c r="N2" s="135">
        <v>1620</v>
      </c>
      <c r="O2" s="135" t="s">
        <v>264</v>
      </c>
      <c r="P2" s="135">
        <v>0</v>
      </c>
      <c r="Q2" s="135" t="s">
        <v>264</v>
      </c>
      <c r="R2" s="135">
        <v>0</v>
      </c>
      <c r="S2" s="135" t="s">
        <v>264</v>
      </c>
      <c r="T2" s="135">
        <v>0</v>
      </c>
      <c r="U2" s="137">
        <v>0</v>
      </c>
    </row>
    <row r="3" spans="1:21" x14ac:dyDescent="0.3">
      <c r="A3" s="122" t="s">
        <v>291</v>
      </c>
      <c r="B3" s="117" t="s">
        <v>285</v>
      </c>
      <c r="C3" s="117" t="s">
        <v>468</v>
      </c>
      <c r="D3" s="133" t="s">
        <v>498</v>
      </c>
      <c r="E3" s="121" t="s">
        <v>93</v>
      </c>
      <c r="F3" s="118">
        <v>10</v>
      </c>
      <c r="G3" s="118">
        <v>10</v>
      </c>
      <c r="H3" s="118">
        <v>1620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1620</v>
      </c>
      <c r="N3" s="118">
        <v>1620</v>
      </c>
      <c r="O3" s="118" t="s">
        <v>264</v>
      </c>
      <c r="P3" s="118">
        <v>0</v>
      </c>
      <c r="Q3" s="118" t="s">
        <v>264</v>
      </c>
      <c r="R3" s="118">
        <v>0</v>
      </c>
      <c r="S3" s="118" t="s">
        <v>264</v>
      </c>
      <c r="T3" s="118">
        <v>0</v>
      </c>
      <c r="U3" s="123">
        <v>0</v>
      </c>
    </row>
    <row r="4" spans="1:21" x14ac:dyDescent="0.3">
      <c r="A4" s="122" t="s">
        <v>292</v>
      </c>
      <c r="B4" s="117" t="s">
        <v>286</v>
      </c>
      <c r="C4" s="117" t="s">
        <v>23</v>
      </c>
      <c r="D4" s="133" t="s">
        <v>498</v>
      </c>
      <c r="E4" s="120" t="s">
        <v>79</v>
      </c>
      <c r="F4" s="121">
        <v>5</v>
      </c>
      <c r="G4" s="118">
        <v>10</v>
      </c>
      <c r="H4" s="118">
        <v>620</v>
      </c>
      <c r="I4" s="118">
        <v>0</v>
      </c>
      <c r="J4" s="119">
        <v>2.0499999999999998</v>
      </c>
      <c r="K4" s="117" t="s">
        <v>147</v>
      </c>
      <c r="L4" s="117" t="s">
        <v>263</v>
      </c>
      <c r="M4" s="118">
        <v>0</v>
      </c>
      <c r="N4" s="118">
        <v>620</v>
      </c>
      <c r="O4" s="118" t="s">
        <v>264</v>
      </c>
      <c r="P4" s="118">
        <v>0</v>
      </c>
      <c r="Q4" s="118" t="s">
        <v>264</v>
      </c>
      <c r="R4" s="118">
        <v>0</v>
      </c>
      <c r="S4" s="118" t="s">
        <v>264</v>
      </c>
      <c r="T4" s="118">
        <v>0</v>
      </c>
      <c r="U4" s="123">
        <v>0</v>
      </c>
    </row>
    <row r="5" spans="1:21" x14ac:dyDescent="0.3">
      <c r="A5" s="122" t="s">
        <v>293</v>
      </c>
      <c r="B5" s="117" t="s">
        <v>287</v>
      </c>
      <c r="C5" s="117" t="s">
        <v>25</v>
      </c>
      <c r="D5" s="133" t="s">
        <v>498</v>
      </c>
      <c r="E5" s="120" t="s">
        <v>79</v>
      </c>
      <c r="F5" s="121">
        <v>5</v>
      </c>
      <c r="G5" s="118">
        <v>10</v>
      </c>
      <c r="H5" s="118">
        <v>620</v>
      </c>
      <c r="I5" s="118">
        <v>0</v>
      </c>
      <c r="J5" s="119">
        <v>2.0499999999999998</v>
      </c>
      <c r="K5" s="117" t="s">
        <v>147</v>
      </c>
      <c r="L5" s="117" t="s">
        <v>263</v>
      </c>
      <c r="M5" s="118">
        <v>0</v>
      </c>
      <c r="N5" s="118">
        <v>620</v>
      </c>
      <c r="O5" s="118" t="s">
        <v>264</v>
      </c>
      <c r="P5" s="118">
        <v>0</v>
      </c>
      <c r="Q5" s="118" t="s">
        <v>264</v>
      </c>
      <c r="R5" s="118">
        <v>0</v>
      </c>
      <c r="S5" s="118" t="s">
        <v>264</v>
      </c>
      <c r="T5" s="118">
        <v>0</v>
      </c>
      <c r="U5" s="123">
        <v>0</v>
      </c>
    </row>
    <row r="6" spans="1:21" x14ac:dyDescent="0.3">
      <c r="A6" s="122" t="s">
        <v>294</v>
      </c>
      <c r="B6" s="117" t="s">
        <v>288</v>
      </c>
      <c r="C6" s="117" t="s">
        <v>27</v>
      </c>
      <c r="D6" s="133" t="s">
        <v>498</v>
      </c>
      <c r="E6" s="121" t="s">
        <v>93</v>
      </c>
      <c r="F6" s="121">
        <v>5</v>
      </c>
      <c r="G6" s="118">
        <v>10</v>
      </c>
      <c r="H6" s="118">
        <v>800</v>
      </c>
      <c r="I6" s="118">
        <v>0</v>
      </c>
      <c r="J6" s="119">
        <v>2.0499999999999998</v>
      </c>
      <c r="K6" s="117" t="s">
        <v>147</v>
      </c>
      <c r="L6" s="117" t="s">
        <v>383</v>
      </c>
      <c r="M6" s="118">
        <v>600</v>
      </c>
      <c r="N6" s="118">
        <v>600</v>
      </c>
      <c r="O6" s="118" t="s">
        <v>264</v>
      </c>
      <c r="P6" s="118">
        <v>0</v>
      </c>
      <c r="Q6" s="118" t="s">
        <v>264</v>
      </c>
      <c r="R6" s="118">
        <v>200</v>
      </c>
      <c r="S6" s="118" t="s">
        <v>264</v>
      </c>
      <c r="T6" s="118">
        <v>200</v>
      </c>
      <c r="U6" s="123">
        <v>200</v>
      </c>
    </row>
    <row r="7" spans="1:21" ht="15" thickBot="1" x14ac:dyDescent="0.35">
      <c r="A7" s="124" t="s">
        <v>295</v>
      </c>
      <c r="B7" s="125" t="s">
        <v>289</v>
      </c>
      <c r="C7" s="125" t="s">
        <v>34</v>
      </c>
      <c r="D7" s="142" t="s">
        <v>498</v>
      </c>
      <c r="E7" s="126" t="s">
        <v>79</v>
      </c>
      <c r="F7" s="127">
        <v>5</v>
      </c>
      <c r="G7" s="128">
        <v>10</v>
      </c>
      <c r="H7" s="128">
        <v>820</v>
      </c>
      <c r="I7" s="128">
        <v>0</v>
      </c>
      <c r="J7" s="129">
        <v>2.0499999999999998</v>
      </c>
      <c r="K7" s="125" t="s">
        <v>147</v>
      </c>
      <c r="L7" s="125" t="s">
        <v>263</v>
      </c>
      <c r="M7" s="128">
        <v>0</v>
      </c>
      <c r="N7" s="128">
        <v>620</v>
      </c>
      <c r="O7" s="128" t="s">
        <v>264</v>
      </c>
      <c r="P7" s="128">
        <v>200</v>
      </c>
      <c r="Q7" s="128" t="s">
        <v>264</v>
      </c>
      <c r="R7" s="128">
        <v>0</v>
      </c>
      <c r="S7" s="128" t="s">
        <v>264</v>
      </c>
      <c r="T7" s="128">
        <v>0</v>
      </c>
      <c r="U7" s="130">
        <v>0</v>
      </c>
    </row>
  </sheetData>
  <phoneticPr fontId="8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367</v>
      </c>
      <c r="E5" s="58" t="s">
        <v>368</v>
      </c>
      <c r="F5" s="58" t="s">
        <v>368</v>
      </c>
      <c r="G5" s="58" t="s">
        <v>368</v>
      </c>
      <c r="H5" s="58" t="s">
        <v>368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topLeftCell="A7"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'TC142-OutboundNo'!B2</f>
        <v>o-CNTW-SUP-POC-231024001</v>
      </c>
      <c r="B2" t="s">
        <v>448</v>
      </c>
    </row>
    <row r="3" spans="1:2" x14ac:dyDescent="0.3">
      <c r="A3" t="str">
        <f>'TC142-OutboundNo'!B3</f>
        <v>o-CNTW-SUP-POC-231024002</v>
      </c>
      <c r="B3" t="s">
        <v>449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354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354</v>
      </c>
    </row>
    <row r="4" spans="1:9" x14ac:dyDescent="0.3">
      <c r="A4" t="str">
        <f ca="1">'TC142-Sup2 Outbound Details'!E3</f>
        <v>SP2-PS2-06-2311001</v>
      </c>
      <c r="B4" t="str">
        <f>'TC142-Sup2 Outbound Details'!M3</f>
        <v>ONEU1162511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354</v>
      </c>
    </row>
    <row r="5" spans="1:9" x14ac:dyDescent="0.3">
      <c r="A5" t="str">
        <f ca="1">'TC142-Sup2 Outbound Details'!E2</f>
        <v>SP2-PS2-06-2311001</v>
      </c>
      <c r="B5" t="str">
        <f>'TC142-Sup2 Outbound Details'!M2</f>
        <v>CAIU9500009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354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367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367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367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367</v>
      </c>
      <c r="I5" s="58" t="s">
        <v>368</v>
      </c>
      <c r="J5" s="58" t="s">
        <v>368</v>
      </c>
      <c r="K5" s="58" t="s">
        <v>368</v>
      </c>
      <c r="L5" s="58" t="s">
        <v>368</v>
      </c>
      <c r="M5" s="58" t="s">
        <v>368</v>
      </c>
      <c r="N5" s="58" t="s">
        <v>368</v>
      </c>
      <c r="O5" s="58" t="s">
        <v>368</v>
      </c>
      <c r="P5" s="58" t="s">
        <v>368</v>
      </c>
      <c r="Q5" s="58" t="s">
        <v>368</v>
      </c>
      <c r="R5" s="58" t="s">
        <v>368</v>
      </c>
      <c r="S5" s="58" t="s">
        <v>368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2" t="str">
        <f ca="1">'TC142-Sup2 Outbound Details'!E2</f>
        <v>SP2-PS2-06-2311001</v>
      </c>
      <c r="B2" s="8" t="str">
        <f>'TC142-Sup2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2" t="str">
        <f ca="1">'TC142-Sup2 Outbound Details'!E3</f>
        <v>SP2-PS2-06-2311001</v>
      </c>
      <c r="B3" s="8" t="str">
        <f>'TC142-Sup2 Outbound Details'!M3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B4" s="2" t="str">
        <f>'TC142-Sup2 Outbound Details'!M4</f>
        <v>ONEU1162511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Details'!M5</f>
        <v>CNTW-SUP-C-230704001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"i-SG-TTAP-DC-"&amp;AutoIncrement!F3&amp;"-"&amp;TEXT(DATE(YEAR(TODAY()), MONTH(TODAY()), DAY(TODAY())), "yymm")&amp;"001"</f>
        <v>i-SG-TTAP-DC-PS2-06-2311001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"i-SG-TTAP-DC-"&amp;AutoIncrement!F3&amp;"-"&amp;TEXT(DATE(YEAR(TODAY()), MONTH(TODAY()), DAY(TODAY())), "yymm")&amp;"001"</f>
        <v>i-SG-TTAP-DC-PS2-06-2311001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"i-SG-TTAP-DC-"&amp;AutoIncrement!F3&amp;"-"&amp;TEXT(DATE(YEAR(TODAY()), MONTH(TODAY()), DAY(TODAY())), "yymm")&amp;"001"</f>
        <v>i-SG-TTAP-DC-PS2-06-2311001</v>
      </c>
      <c r="B4" t="str">
        <f t="shared" ca="1" si="0"/>
        <v>09 Nov 2023</v>
      </c>
    </row>
    <row r="5" spans="1:2" x14ac:dyDescent="0.3">
      <c r="A5" t="str">
        <f ca="1">"i-SG-TTAP-DC-"&amp;AutoIncrement!F3&amp;"-"&amp;TEXT(DATE(YEAR(TODAY()), MONTH(TODAY()), DAY(TODAY())), "yymm")&amp;"002"</f>
        <v>i-SG-TTAP-DC-PS2-06-2311002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pPS206-2311001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381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pPS206-2311001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381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pPS206-2311001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381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D2" sqref="D2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sPB206-2311001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381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sPB206-2311001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381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sPB206-2311001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383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pPB206-2311001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pPB206-2311001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pPB206-2311001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sPB106-2311001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sPB106-2311001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sPB106-2311001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383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workbookViewId="0">
      <selection activeCell="E2" sqref="E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450</v>
      </c>
      <c r="N1" s="68" t="s">
        <v>393</v>
      </c>
      <c r="O1" s="68" t="s">
        <v>333</v>
      </c>
      <c r="P1" s="68" t="s">
        <v>452</v>
      </c>
      <c r="Q1" s="68" t="s">
        <v>453</v>
      </c>
      <c r="R1" s="68" t="s">
        <v>454</v>
      </c>
      <c r="S1" s="68" t="s">
        <v>337</v>
      </c>
      <c r="T1" s="68" t="s">
        <v>320</v>
      </c>
      <c r="U1" s="68" t="s">
        <v>339</v>
      </c>
      <c r="V1" s="68" t="s">
        <v>340</v>
      </c>
      <c r="W1" s="68" t="s">
        <v>341</v>
      </c>
      <c r="X1" s="68" t="s">
        <v>338</v>
      </c>
      <c r="Y1" s="68" t="s">
        <v>321</v>
      </c>
      <c r="Z1" s="68" t="s">
        <v>342</v>
      </c>
      <c r="AA1" s="68" t="s">
        <v>343</v>
      </c>
      <c r="AB1" s="68" t="s">
        <v>344</v>
      </c>
      <c r="AC1" s="68" t="s">
        <v>345</v>
      </c>
      <c r="AD1" s="68" t="s">
        <v>322</v>
      </c>
      <c r="AE1" s="68" t="s">
        <v>131</v>
      </c>
      <c r="AF1" s="68" t="s">
        <v>323</v>
      </c>
      <c r="AG1" s="68" t="s">
        <v>324</v>
      </c>
      <c r="AH1" s="68" t="s">
        <v>325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o-SG-TTAP-DC-PS2-06-2311001</v>
      </c>
      <c r="D2" s="68" t="str">
        <f ca="1">TEXT(DATE(YEAR(TODAY()), MONTH(TODAY()), DAY(TODAY())), "dd MMM yyyy")</f>
        <v>09 Nov 2023</v>
      </c>
      <c r="E2" s="68" t="str">
        <f ca="1">"DC2-"&amp;AutoIncrement!F3&amp;"-"&amp;TEXT(DATE(YEAR(TODAY()), MONTH(TODAY()), DAY(TODAY())), "yymm")&amp;"001"</f>
        <v>DC2-PS2-06-2311001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68</v>
      </c>
      <c r="L2" s="68" t="s">
        <v>89</v>
      </c>
      <c r="M2" s="68" t="str">
        <f ca="1">TEXT(DATE(YEAR(TODAY()), MONTH(TODAY())+1, DAY(TODAY())), "dd MMM yyyy")</f>
        <v>09 Dec 2023</v>
      </c>
      <c r="N2" s="68" t="str">
        <f ca="1">TEXT(DATE(YEAR(TODAY()), MONTH(TODAY())+1, DAY(TODAY())+1), "dd MMM yyyy")</f>
        <v>10 Dec 2023</v>
      </c>
      <c r="O2" s="70" t="s">
        <v>451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DC2-OP-PS2-06-2311-01</v>
      </c>
      <c r="T2" s="68" t="s">
        <v>455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DC2-IP-PS2-06-2311-01</v>
      </c>
      <c r="Y2" s="71" t="s">
        <v>456</v>
      </c>
      <c r="Z2" s="67">
        <v>162</v>
      </c>
      <c r="AA2" s="71">
        <v>162</v>
      </c>
      <c r="AB2" s="67">
        <v>162</v>
      </c>
      <c r="AC2" s="68" t="str">
        <f ca="1">'TC20-Autogen SOPO'!C2</f>
        <v>sPB206-2311001</v>
      </c>
      <c r="AD2" s="68" t="s">
        <v>90</v>
      </c>
      <c r="AE2" s="72" t="s">
        <v>302</v>
      </c>
      <c r="AF2" s="72" t="s">
        <v>302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o-SG-TTAP-DC-PS2-06-2311001</v>
      </c>
      <c r="D3" s="68" t="str">
        <f t="shared" ref="D3:D5" ca="1" si="0">TEXT(DATE(YEAR(TODAY()), MONTH(TODAY()), DAY(TODAY())), "dd MMM yyyy")</f>
        <v>09 Nov 2023</v>
      </c>
      <c r="E3" s="68" t="str">
        <f ca="1">"DC2-"&amp;AutoIncrement!F3&amp;"-"&amp;TEXT(DATE(YEAR(TODAY()), MONTH(TODAY()), DAY(TODAY())), "yymm")&amp;"001"</f>
        <v>DC2-PS2-06-2311001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68</v>
      </c>
      <c r="L3" s="68" t="s">
        <v>89</v>
      </c>
      <c r="M3" s="68" t="str">
        <f ca="1">TEXT(DATE(YEAR(TODAY()), MONTH(TODAY())+1, DAY(TODAY())), "dd MMM yyyy")</f>
        <v>09 Dec 2023</v>
      </c>
      <c r="N3" s="68" t="str">
        <f ca="1">TEXT(DATE(YEAR(TODAY()), MONTH(TODAY())+1, DAY(TODAY())+1), "dd MMM yyyy")</f>
        <v>10 Dec 2023</v>
      </c>
      <c r="O3" s="70" t="s">
        <v>444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DC2-OP-PS2-06-2311-01</v>
      </c>
      <c r="T3" s="68" t="s">
        <v>455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DC2-IP-PS2-06-2311-02</v>
      </c>
      <c r="Y3" s="71" t="s">
        <v>457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sPB206-2311001</v>
      </c>
      <c r="AD3" s="68" t="s">
        <v>90</v>
      </c>
      <c r="AE3" s="72" t="s">
        <v>303</v>
      </c>
      <c r="AF3" s="72" t="s">
        <v>303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o-SG-TTAP-DC-PS2-06-2311001</v>
      </c>
      <c r="D4" s="68" t="str">
        <f t="shared" ca="1" si="0"/>
        <v>09 Nov 2023</v>
      </c>
      <c r="E4" s="68" t="str">
        <f ca="1">"DC2-"&amp;AutoIncrement!F3&amp;"-"&amp;TEXT(DATE(YEAR(TODAY()), MONTH(TODAY()), DAY(TODAY())), "yymm")&amp;"001"</f>
        <v>DC2-PS2-06-2311001</v>
      </c>
      <c r="F4" s="68" t="s">
        <v>294</v>
      </c>
      <c r="G4" s="69" t="s">
        <v>21</v>
      </c>
      <c r="H4" s="67">
        <v>300</v>
      </c>
      <c r="I4" s="68" t="s">
        <v>70</v>
      </c>
      <c r="J4" s="68" t="s">
        <v>328</v>
      </c>
      <c r="K4" s="68" t="s">
        <v>68</v>
      </c>
      <c r="L4" s="68" t="s">
        <v>89</v>
      </c>
      <c r="M4" s="68" t="str">
        <f ca="1">TEXT(DATE(YEAR(TODAY()), MONTH(TODAY())+1, DAY(TODAY())), "dd MMM yyyy")</f>
        <v>09 Dec 2023</v>
      </c>
      <c r="N4" s="68" t="str">
        <f ca="1">TEXT(DATE(YEAR(TODAY()), MONTH(TODAY())+1, DAY(TODAY())+1), "dd MMM yyyy")</f>
        <v>10 Dec 2023</v>
      </c>
      <c r="O4" s="70" t="s">
        <v>445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DC2-OP-PS2-06-2311-02</v>
      </c>
      <c r="T4" s="68" t="s">
        <v>335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DC2-IP-PS2-06-2311-02</v>
      </c>
      <c r="Y4" s="71" t="s">
        <v>457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sPB206-2311001</v>
      </c>
      <c r="AD4" s="68" t="s">
        <v>90</v>
      </c>
      <c r="AE4" s="72" t="s">
        <v>304</v>
      </c>
      <c r="AF4" s="72" t="s">
        <v>304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500</v>
      </c>
      <c r="I5" s="68" t="s">
        <v>70</v>
      </c>
      <c r="J5" s="68" t="s">
        <v>328</v>
      </c>
      <c r="K5" s="68" t="s">
        <v>68</v>
      </c>
      <c r="L5" s="68" t="s">
        <v>89</v>
      </c>
      <c r="M5" s="68" t="str">
        <f ca="1">TEXT(DATE(YEAR(TODAY()), MONTH(TODAY())+1, DAY(TODAY())), "dd MMM yyyy")</f>
        <v>09 Dec 2023</v>
      </c>
      <c r="N5" s="68" t="str">
        <f ca="1">TEXT(DATE(YEAR(TODAY()), MONTH(TODAY())+1, DAY(TODAY())+1), "dd MMM yyyy")</f>
        <v>10 Dec 2023</v>
      </c>
      <c r="O5" s="70" t="s">
        <v>444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DC2-OP-PS2-06-2311-01</v>
      </c>
      <c r="T5" s="68" t="s">
        <v>336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sPB206-2311001</v>
      </c>
      <c r="AD5" s="68" t="s">
        <v>90</v>
      </c>
      <c r="AE5" s="72" t="s">
        <v>304</v>
      </c>
      <c r="AF5" s="72" t="s">
        <v>304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305</v>
      </c>
      <c r="B2" s="8" t="s">
        <v>305</v>
      </c>
      <c r="C2" s="16" t="str">
        <f>AutoIncrement!F4</f>
        <v>CNTWSUP-SGTTAP-PS2-06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306</v>
      </c>
      <c r="B3" s="8" t="s">
        <v>306</v>
      </c>
      <c r="C3" s="16" t="str">
        <f>AutoIncrement!F4</f>
        <v>CNTWSUP-SGTTAP-PS2-06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307</v>
      </c>
      <c r="B4" s="8" t="s">
        <v>307</v>
      </c>
      <c r="C4" s="16" t="str">
        <f>AutoIncrement!F4</f>
        <v>CNTWSUP-SGTTAP-PS2-06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A2" sqref="A2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'TC174-DC2 Outbound Details'!C4</f>
        <v>o-SG-TTAP-DC-PS2-06-2311001</v>
      </c>
      <c r="B2" t="s">
        <v>462</v>
      </c>
    </row>
    <row r="3" spans="1:2" x14ac:dyDescent="0.3">
      <c r="A3" t="str">
        <f ca="1">'TC174-DC2 Outbound Details'!C5</f>
        <v>o-SG-TTAP-DC-PS2-06-2311002</v>
      </c>
      <c r="B3" t="s">
        <v>463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D9D44-5A09-4247-8EE1-3E005AEA89DD}">
  <dimension ref="A1:C2"/>
  <sheetViews>
    <sheetView workbookViewId="0">
      <selection activeCell="B9" activeCellId="1" sqref="B2 B9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09F41-A3F4-4974-8E31-95BC1AC0972B}">
  <dimension ref="A1:T4"/>
  <sheetViews>
    <sheetView workbookViewId="0">
      <selection activeCell="D13" sqref="D13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20" width="21.77734375" bestFit="1" customWidth="1"/>
    <col min="21" max="21" width="21.33203125" bestFit="1" customWidth="1"/>
  </cols>
  <sheetData>
    <row r="1" spans="1:20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1" t="s">
        <v>492</v>
      </c>
      <c r="P1" s="112" t="s">
        <v>495</v>
      </c>
      <c r="Q1" s="111" t="s">
        <v>493</v>
      </c>
      <c r="R1" s="112" t="s">
        <v>494</v>
      </c>
      <c r="S1" s="110" t="s">
        <v>497</v>
      </c>
      <c r="T1" s="113" t="s">
        <v>496</v>
      </c>
    </row>
    <row r="2" spans="1:20" s="80" customFormat="1" x14ac:dyDescent="0.3">
      <c r="A2" s="104" t="s">
        <v>290</v>
      </c>
      <c r="B2" s="105" t="s">
        <v>302</v>
      </c>
      <c r="C2" s="105"/>
      <c r="D2" s="105" t="s">
        <v>491</v>
      </c>
      <c r="E2" s="105" t="s">
        <v>69</v>
      </c>
      <c r="F2" s="106">
        <v>10</v>
      </c>
      <c r="G2" s="106">
        <v>10</v>
      </c>
      <c r="H2" s="106">
        <v>1620</v>
      </c>
      <c r="I2" s="106">
        <v>10</v>
      </c>
      <c r="J2" s="105" t="s">
        <v>165</v>
      </c>
      <c r="K2" s="105" t="s">
        <v>381</v>
      </c>
      <c r="L2" s="106">
        <v>1620</v>
      </c>
      <c r="M2" s="106">
        <v>0</v>
      </c>
      <c r="N2" s="106">
        <v>1620</v>
      </c>
      <c r="O2" s="106">
        <v>1620</v>
      </c>
      <c r="P2" s="106" t="s">
        <v>264</v>
      </c>
      <c r="Q2" s="106">
        <v>0</v>
      </c>
      <c r="R2" s="106" t="s">
        <v>264</v>
      </c>
      <c r="S2" s="106">
        <v>0</v>
      </c>
      <c r="T2" s="107">
        <v>0</v>
      </c>
    </row>
    <row r="3" spans="1:20" x14ac:dyDescent="0.3">
      <c r="A3" s="98" t="s">
        <v>291</v>
      </c>
      <c r="B3" s="96" t="s">
        <v>303</v>
      </c>
      <c r="C3" s="96"/>
      <c r="D3" s="96" t="s">
        <v>491</v>
      </c>
      <c r="E3" s="96" t="s">
        <v>69</v>
      </c>
      <c r="F3" s="97">
        <v>10</v>
      </c>
      <c r="G3" s="97">
        <v>10</v>
      </c>
      <c r="H3" s="97">
        <v>1620</v>
      </c>
      <c r="I3" s="97">
        <v>10</v>
      </c>
      <c r="J3" s="96" t="s">
        <v>165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9">
        <v>0</v>
      </c>
    </row>
    <row r="4" spans="1:20" ht="15" thickBot="1" x14ac:dyDescent="0.35">
      <c r="A4" s="100" t="s">
        <v>294</v>
      </c>
      <c r="B4" s="101" t="s">
        <v>304</v>
      </c>
      <c r="C4" s="101"/>
      <c r="D4" s="101" t="s">
        <v>491</v>
      </c>
      <c r="E4" s="101" t="s">
        <v>69</v>
      </c>
      <c r="F4" s="102">
        <v>5</v>
      </c>
      <c r="G4" s="102">
        <v>10</v>
      </c>
      <c r="H4" s="102">
        <v>800</v>
      </c>
      <c r="I4" s="102">
        <v>10</v>
      </c>
      <c r="J4" s="101" t="s">
        <v>165</v>
      </c>
      <c r="K4" s="101" t="s">
        <v>383</v>
      </c>
      <c r="L4" s="102">
        <v>600</v>
      </c>
      <c r="M4" s="102">
        <v>0</v>
      </c>
      <c r="N4" s="102">
        <v>600</v>
      </c>
      <c r="O4" s="102">
        <v>600</v>
      </c>
      <c r="P4" s="102" t="s">
        <v>264</v>
      </c>
      <c r="Q4" s="102">
        <v>200</v>
      </c>
      <c r="R4" s="102" t="s">
        <v>264</v>
      </c>
      <c r="S4" s="102">
        <v>200</v>
      </c>
      <c r="T4" s="103">
        <v>200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7C41-DF89-4ADC-B024-C8CB34B49AA8}">
  <dimension ref="A1:C2"/>
  <sheetViews>
    <sheetView workbookViewId="0">
      <selection activeCell="I8" sqref="I8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491</v>
      </c>
      <c r="C2" s="76" t="s">
        <v>383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4D6FD-8404-433F-B15A-60C280C2F71F}">
  <dimension ref="A1:S4"/>
  <sheetViews>
    <sheetView workbookViewId="0">
      <selection activeCell="C8" sqref="C8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  <col min="18" max="19" width="24.21875" customWidth="1"/>
  </cols>
  <sheetData>
    <row r="1" spans="1:19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0" t="s">
        <v>503</v>
      </c>
      <c r="R1" s="110" t="s">
        <v>499</v>
      </c>
      <c r="S1" s="113" t="s">
        <v>500</v>
      </c>
    </row>
    <row r="2" spans="1:19" s="80" customFormat="1" x14ac:dyDescent="0.3">
      <c r="A2" s="104" t="s">
        <v>290</v>
      </c>
      <c r="B2" s="105" t="s">
        <v>296</v>
      </c>
      <c r="C2" s="105"/>
      <c r="D2" s="105" t="s">
        <v>498</v>
      </c>
      <c r="E2" s="105" t="s">
        <v>93</v>
      </c>
      <c r="F2" s="105" t="s">
        <v>72</v>
      </c>
      <c r="G2" s="106">
        <v>10</v>
      </c>
      <c r="H2" s="106">
        <v>10</v>
      </c>
      <c r="I2" s="106">
        <v>1620</v>
      </c>
      <c r="J2" s="106">
        <v>10</v>
      </c>
      <c r="K2" s="105" t="s">
        <v>165</v>
      </c>
      <c r="L2" s="105" t="s">
        <v>381</v>
      </c>
      <c r="M2" s="106">
        <v>1620</v>
      </c>
      <c r="N2" s="106">
        <v>1620</v>
      </c>
      <c r="O2" s="106" t="s">
        <v>264</v>
      </c>
      <c r="P2" s="106">
        <v>0</v>
      </c>
      <c r="Q2" s="106" t="s">
        <v>264</v>
      </c>
      <c r="R2" s="106">
        <v>0</v>
      </c>
      <c r="S2" s="107">
        <v>0</v>
      </c>
    </row>
    <row r="3" spans="1:19" x14ac:dyDescent="0.3">
      <c r="A3" s="98" t="s">
        <v>291</v>
      </c>
      <c r="B3" s="96" t="s">
        <v>297</v>
      </c>
      <c r="C3" s="96"/>
      <c r="D3" s="96" t="s">
        <v>498</v>
      </c>
      <c r="E3" s="96" t="s">
        <v>93</v>
      </c>
      <c r="F3" s="96" t="s">
        <v>72</v>
      </c>
      <c r="G3" s="97">
        <v>10</v>
      </c>
      <c r="H3" s="97">
        <v>10</v>
      </c>
      <c r="I3" s="97">
        <v>1620</v>
      </c>
      <c r="J3" s="97">
        <v>10</v>
      </c>
      <c r="K3" s="96" t="s">
        <v>165</v>
      </c>
      <c r="L3" s="96" t="s">
        <v>381</v>
      </c>
      <c r="M3" s="97">
        <v>1620</v>
      </c>
      <c r="N3" s="97">
        <v>1620</v>
      </c>
      <c r="O3" s="97" t="s">
        <v>264</v>
      </c>
      <c r="P3" s="97">
        <v>0</v>
      </c>
      <c r="Q3" s="97" t="s">
        <v>264</v>
      </c>
      <c r="R3" s="97">
        <v>0</v>
      </c>
      <c r="S3" s="99">
        <v>0</v>
      </c>
    </row>
    <row r="4" spans="1:19" ht="15" thickBot="1" x14ac:dyDescent="0.35">
      <c r="A4" s="100" t="s">
        <v>294</v>
      </c>
      <c r="B4" s="101" t="s">
        <v>300</v>
      </c>
      <c r="C4" s="101"/>
      <c r="D4" s="101" t="s">
        <v>498</v>
      </c>
      <c r="E4" s="101" t="s">
        <v>93</v>
      </c>
      <c r="F4" s="101" t="s">
        <v>72</v>
      </c>
      <c r="G4" s="102">
        <v>5</v>
      </c>
      <c r="H4" s="102">
        <v>10</v>
      </c>
      <c r="I4" s="102">
        <v>800</v>
      </c>
      <c r="J4" s="102">
        <v>10</v>
      </c>
      <c r="K4" s="101" t="s">
        <v>165</v>
      </c>
      <c r="L4" s="101" t="s">
        <v>383</v>
      </c>
      <c r="M4" s="102">
        <v>600</v>
      </c>
      <c r="N4" s="102">
        <v>600</v>
      </c>
      <c r="O4" s="102" t="s">
        <v>264</v>
      </c>
      <c r="P4" s="102">
        <v>200</v>
      </c>
      <c r="Q4" s="102" t="s">
        <v>264</v>
      </c>
      <c r="R4" s="102">
        <v>200</v>
      </c>
      <c r="S4" s="103">
        <v>200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201A-5C74-4B6A-A4B6-09A7DE849D24}">
  <dimension ref="A1:C2"/>
  <sheetViews>
    <sheetView workbookViewId="0">
      <selection activeCell="C7" sqref="C7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498</v>
      </c>
      <c r="C2" s="76" t="s">
        <v>383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22D2-29C5-412B-95A7-CBC60927A2A7}">
  <dimension ref="A1:Z8"/>
  <sheetViews>
    <sheetView tabSelected="1" workbookViewId="0">
      <selection activeCell="C15" sqref="C15"/>
    </sheetView>
  </sheetViews>
  <sheetFormatPr defaultColWidth="8.88671875" defaultRowHeight="13.8" x14ac:dyDescent="0.3"/>
  <cols>
    <col min="1" max="2" width="25.6640625" style="2" customWidth="1" collapsed="1"/>
    <col min="3" max="4" width="20.6640625" style="2" customWidth="1" collapsed="1"/>
    <col min="5" max="5" width="21.109375" style="2" bestFit="1" customWidth="1" collapsed="1"/>
    <col min="6" max="6" width="22.109375" style="2" customWidth="1" collapsed="1"/>
    <col min="7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2B92-9D9B-4BD8-86BD-F69E37411166}">
  <dimension ref="A1:V7"/>
  <sheetViews>
    <sheetView workbookViewId="0">
      <selection activeCell="C7" sqref="C7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20" width="24.21875" customWidth="1"/>
    <col min="21" max="22" width="21.77734375" bestFit="1" customWidth="1"/>
    <col min="23" max="23" width="21.33203125" bestFit="1" customWidth="1"/>
  </cols>
  <sheetData>
    <row r="1" spans="1:22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  <c r="S1" s="115" t="s">
        <v>506</v>
      </c>
      <c r="T1" s="115" t="s">
        <v>507</v>
      </c>
      <c r="U1" s="115" t="s">
        <v>497</v>
      </c>
      <c r="V1" s="115" t="s">
        <v>496</v>
      </c>
    </row>
    <row r="2" spans="1:22" s="80" customFormat="1" x14ac:dyDescent="0.3">
      <c r="A2" s="96" t="s">
        <v>290</v>
      </c>
      <c r="B2" s="96" t="s">
        <v>296</v>
      </c>
      <c r="C2" s="96" t="s">
        <v>19</v>
      </c>
      <c r="D2" s="96" t="s">
        <v>505</v>
      </c>
      <c r="E2" s="96" t="s">
        <v>69</v>
      </c>
      <c r="F2" s="97">
        <v>10</v>
      </c>
      <c r="G2" s="97">
        <v>10</v>
      </c>
      <c r="H2" s="97">
        <v>1620</v>
      </c>
      <c r="I2" s="116">
        <v>2.0499999999999998</v>
      </c>
      <c r="J2" s="96" t="s">
        <v>147</v>
      </c>
      <c r="K2" s="96" t="s">
        <v>381</v>
      </c>
      <c r="L2" s="97">
        <v>1620</v>
      </c>
      <c r="M2" s="97">
        <v>0</v>
      </c>
      <c r="N2" s="97">
        <v>1620</v>
      </c>
      <c r="O2" s="97">
        <v>1620</v>
      </c>
      <c r="P2" s="97" t="s">
        <v>264</v>
      </c>
      <c r="Q2" s="97">
        <v>0</v>
      </c>
      <c r="R2" s="97" t="s">
        <v>264</v>
      </c>
      <c r="S2" s="97">
        <v>0</v>
      </c>
      <c r="T2" s="97" t="s">
        <v>264</v>
      </c>
      <c r="U2" s="97">
        <v>0</v>
      </c>
      <c r="V2" s="97">
        <v>0</v>
      </c>
    </row>
    <row r="3" spans="1:22" x14ac:dyDescent="0.3">
      <c r="A3" s="96" t="s">
        <v>291</v>
      </c>
      <c r="B3" s="96" t="s">
        <v>297</v>
      </c>
      <c r="C3" s="96" t="s">
        <v>468</v>
      </c>
      <c r="D3" s="96" t="s">
        <v>505</v>
      </c>
      <c r="E3" s="96" t="s">
        <v>69</v>
      </c>
      <c r="F3" s="97">
        <v>10</v>
      </c>
      <c r="G3" s="97">
        <v>10</v>
      </c>
      <c r="H3" s="97">
        <v>1620</v>
      </c>
      <c r="I3" s="116">
        <v>2.0499999999999998</v>
      </c>
      <c r="J3" s="96" t="s">
        <v>147</v>
      </c>
      <c r="K3" s="96" t="s">
        <v>381</v>
      </c>
      <c r="L3" s="97">
        <v>1620</v>
      </c>
      <c r="M3" s="97">
        <v>0</v>
      </c>
      <c r="N3" s="97">
        <v>1620</v>
      </c>
      <c r="O3" s="97">
        <v>1620</v>
      </c>
      <c r="P3" s="97" t="s">
        <v>264</v>
      </c>
      <c r="Q3" s="97">
        <v>0</v>
      </c>
      <c r="R3" s="97" t="s">
        <v>264</v>
      </c>
      <c r="S3" s="97">
        <v>0</v>
      </c>
      <c r="T3" s="97" t="s">
        <v>264</v>
      </c>
      <c r="U3" s="97">
        <v>0</v>
      </c>
      <c r="V3" s="97">
        <v>0</v>
      </c>
    </row>
    <row r="4" spans="1:22" x14ac:dyDescent="0.3">
      <c r="A4" s="96" t="s">
        <v>292</v>
      </c>
      <c r="B4" s="96" t="s">
        <v>298</v>
      </c>
      <c r="C4" s="96" t="s">
        <v>23</v>
      </c>
      <c r="D4" s="96" t="s">
        <v>505</v>
      </c>
      <c r="E4" s="96" t="s">
        <v>69</v>
      </c>
      <c r="F4" s="97">
        <v>5</v>
      </c>
      <c r="G4" s="97">
        <v>10</v>
      </c>
      <c r="H4" s="97">
        <v>620</v>
      </c>
      <c r="I4" s="116">
        <v>2.0499999999999998</v>
      </c>
      <c r="J4" s="96" t="s">
        <v>147</v>
      </c>
      <c r="K4" s="96" t="s">
        <v>263</v>
      </c>
      <c r="L4" s="97">
        <v>0</v>
      </c>
      <c r="M4" s="97">
        <v>0</v>
      </c>
      <c r="N4" s="97">
        <v>0</v>
      </c>
      <c r="O4" s="97">
        <v>620</v>
      </c>
      <c r="P4" s="97" t="s">
        <v>264</v>
      </c>
      <c r="Q4" s="97">
        <v>0</v>
      </c>
      <c r="R4" s="97" t="s">
        <v>264</v>
      </c>
      <c r="S4" s="97">
        <v>0</v>
      </c>
      <c r="T4" s="97" t="s">
        <v>264</v>
      </c>
      <c r="U4" s="97">
        <v>0</v>
      </c>
      <c r="V4" s="97">
        <v>0</v>
      </c>
    </row>
    <row r="5" spans="1:22" x14ac:dyDescent="0.3">
      <c r="A5" s="96" t="s">
        <v>293</v>
      </c>
      <c r="B5" s="96" t="s">
        <v>299</v>
      </c>
      <c r="C5" s="96" t="s">
        <v>25</v>
      </c>
      <c r="D5" s="96" t="s">
        <v>505</v>
      </c>
      <c r="E5" s="96" t="s">
        <v>69</v>
      </c>
      <c r="F5" s="97">
        <v>5</v>
      </c>
      <c r="G5" s="97">
        <v>10</v>
      </c>
      <c r="H5" s="97">
        <v>620</v>
      </c>
      <c r="I5" s="116">
        <v>2.0499999999999998</v>
      </c>
      <c r="J5" s="96" t="s">
        <v>147</v>
      </c>
      <c r="K5" s="96" t="s">
        <v>263</v>
      </c>
      <c r="L5" s="97">
        <v>0</v>
      </c>
      <c r="M5" s="97">
        <v>0</v>
      </c>
      <c r="N5" s="97">
        <v>0</v>
      </c>
      <c r="O5" s="97">
        <v>620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0</v>
      </c>
      <c r="V5" s="97">
        <v>0</v>
      </c>
    </row>
    <row r="6" spans="1:22" x14ac:dyDescent="0.3">
      <c r="A6" s="96" t="s">
        <v>294</v>
      </c>
      <c r="B6" s="96" t="s">
        <v>300</v>
      </c>
      <c r="C6" s="96" t="s">
        <v>27</v>
      </c>
      <c r="D6" s="96" t="s">
        <v>505</v>
      </c>
      <c r="E6" s="96" t="s">
        <v>69</v>
      </c>
      <c r="F6" s="97">
        <v>5</v>
      </c>
      <c r="G6" s="97">
        <v>10</v>
      </c>
      <c r="H6" s="97">
        <v>800</v>
      </c>
      <c r="I6" s="116">
        <v>2.0499999999999998</v>
      </c>
      <c r="J6" s="96" t="s">
        <v>147</v>
      </c>
      <c r="K6" s="96" t="s">
        <v>383</v>
      </c>
      <c r="L6" s="97">
        <v>600</v>
      </c>
      <c r="M6" s="97">
        <v>0</v>
      </c>
      <c r="N6" s="97">
        <v>600</v>
      </c>
      <c r="O6" s="97">
        <v>600</v>
      </c>
      <c r="P6" s="97" t="s">
        <v>264</v>
      </c>
      <c r="Q6" s="97">
        <v>0</v>
      </c>
      <c r="R6" s="97" t="s">
        <v>264</v>
      </c>
      <c r="S6" s="97">
        <v>200</v>
      </c>
      <c r="T6" s="97" t="s">
        <v>264</v>
      </c>
      <c r="U6" s="97">
        <v>200</v>
      </c>
      <c r="V6" s="97">
        <v>200</v>
      </c>
    </row>
    <row r="7" spans="1:22" x14ac:dyDescent="0.3">
      <c r="A7" s="96" t="s">
        <v>295</v>
      </c>
      <c r="B7" s="96" t="s">
        <v>301</v>
      </c>
      <c r="C7" s="96" t="s">
        <v>34</v>
      </c>
      <c r="D7" s="96" t="s">
        <v>505</v>
      </c>
      <c r="E7" s="96" t="s">
        <v>69</v>
      </c>
      <c r="F7" s="97">
        <v>5</v>
      </c>
      <c r="G7" s="97">
        <v>10</v>
      </c>
      <c r="H7" s="97">
        <v>820</v>
      </c>
      <c r="I7" s="116">
        <v>2.0499999999999998</v>
      </c>
      <c r="J7" s="96" t="s">
        <v>147</v>
      </c>
      <c r="K7" s="96" t="s">
        <v>263</v>
      </c>
      <c r="L7" s="97">
        <v>0</v>
      </c>
      <c r="M7" s="97">
        <v>0</v>
      </c>
      <c r="N7" s="97">
        <v>0</v>
      </c>
      <c r="O7" s="97">
        <v>620</v>
      </c>
      <c r="P7" s="97" t="s">
        <v>264</v>
      </c>
      <c r="Q7" s="97">
        <v>200</v>
      </c>
      <c r="R7" s="97" t="s">
        <v>264</v>
      </c>
      <c r="S7" s="97">
        <v>0</v>
      </c>
      <c r="T7" s="97" t="s">
        <v>264</v>
      </c>
      <c r="U7" s="97">
        <v>0</v>
      </c>
      <c r="V7" s="97">
        <v>0</v>
      </c>
    </row>
  </sheetData>
  <phoneticPr fontId="8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8" sqref="C18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'TC174-OutboundNo'!B2</f>
        <v>o-SG-TTAP-DC-231030001</v>
      </c>
      <c r="B2" t="s">
        <v>464</v>
      </c>
    </row>
    <row r="3" spans="1:2" x14ac:dyDescent="0.3">
      <c r="A3" t="str">
        <f>'TC174-OutboundNo'!B3</f>
        <v>o-SG-TTAP-DC-231030002</v>
      </c>
      <c r="B3" t="s">
        <v>465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367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CNTWSUP-SGTTAP-PS2-06</v>
      </c>
      <c r="D2" t="s">
        <v>72</v>
      </c>
      <c r="E2">
        <v>1</v>
      </c>
      <c r="F2">
        <v>1</v>
      </c>
      <c r="G2">
        <v>1</v>
      </c>
      <c r="H2" t="str">
        <f>AutoIncrement!F3</f>
        <v>PS2-06</v>
      </c>
      <c r="I2" t="str">
        <f>"CD-"&amp;H2</f>
        <v>CD-PS2-06</v>
      </c>
      <c r="J2" t="str">
        <f>"Payment-"&amp;H2</f>
        <v>Payment-PS2-06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Payment-PS2-06(By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CR-PK-CUS-POC-2310039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K9" sqref="K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"i-PK-CUS-DC-"&amp;AutoIncrement!F3&amp;"-"&amp;TEXT(DATE(YEAR(TODAY()), MONTH(TODAY()), DAY(TODAY())), "yymm")&amp;"003"</f>
        <v>i-PK-CUS-DC-PS2-06-2311003</v>
      </c>
      <c r="B2" t="str">
        <f ca="1">TEXT(DATE(YEAR(TODAY()), MONTH(TODAY()), DAY(TODAY())), "dd MMM yyyy")</f>
        <v>09 Nov 2023</v>
      </c>
    </row>
    <row r="3" spans="1:2" x14ac:dyDescent="0.3">
      <c r="A3" t="str">
        <f ca="1">"i-PK-CUS-DC-"&amp;AutoIncrement!F3&amp;"-"&amp;TEXT(DATE(YEAR(TODAY()), MONTH(TODAY()), DAY(TODAY())), "yymm")&amp;"004"</f>
        <v>i-PK-CUS-DC-PS2-06-2311004</v>
      </c>
      <c r="B3" t="str">
        <f t="shared" ref="B3:B9" ca="1" si="0">TEXT(DATE(YEAR(TODAY()), MONTH(TODAY()), DAY(TODAY())), "dd MMM yyyy")</f>
        <v>09 Nov 2023</v>
      </c>
    </row>
    <row r="4" spans="1:2" x14ac:dyDescent="0.3">
      <c r="A4" t="str">
        <f ca="1">"i-PK-CUS-DC-"&amp;AutoIncrement!F3&amp;"-"&amp;TEXT(DATE(YEAR(TODAY()), MONTH(TODAY()), DAY(TODAY())), "yymm")&amp;"005"</f>
        <v>i-PK-CUS-DC-PS2-06-2311005</v>
      </c>
      <c r="B4" t="str">
        <f t="shared" ca="1" si="0"/>
        <v>09 Nov 2023</v>
      </c>
    </row>
    <row r="5" spans="1:2" x14ac:dyDescent="0.3">
      <c r="A5" t="str">
        <f ca="1">"i-PK-CUS-DC-"&amp;AutoIncrement!F3&amp;"-"&amp;TEXT(DATE(YEAR(TODAY()), MONTH(TODAY()), DAY(TODAY())), "yymm")&amp;"005"</f>
        <v>i-PK-CUS-DC-PS2-06-2311005</v>
      </c>
      <c r="B5" t="str">
        <f t="shared" ca="1" si="0"/>
        <v>09 Nov 2023</v>
      </c>
    </row>
    <row r="6" spans="1:2" x14ac:dyDescent="0.3">
      <c r="A6" t="str">
        <f ca="1">"i-PK-CUS-DC-"&amp;AutoIncrement!F3&amp;"-"&amp;TEXT(DATE(YEAR(TODAY()), MONTH(TODAY()), DAY(TODAY())), "yymm")&amp;"001"</f>
        <v>i-PK-CUS-DC-PS2-06-2311001</v>
      </c>
      <c r="B6" t="str">
        <f t="shared" ca="1" si="0"/>
        <v>09 Nov 2023</v>
      </c>
    </row>
    <row r="7" spans="1:2" x14ac:dyDescent="0.3">
      <c r="A7" t="str">
        <f ca="1">"i-PK-CUS-DC-"&amp;AutoIncrement!F3&amp;"-"&amp;TEXT(DATE(YEAR(TODAY()), MONTH(TODAY()), DAY(TODAY())), "yymm")&amp;"001"</f>
        <v>i-PK-CUS-DC-PS2-06-2311001</v>
      </c>
      <c r="B7" t="str">
        <f t="shared" ca="1" si="0"/>
        <v>09 Nov 2023</v>
      </c>
    </row>
    <row r="8" spans="1:2" x14ac:dyDescent="0.3">
      <c r="A8" t="str">
        <f ca="1">"i-PK-CUS-DC-"&amp;AutoIncrement!F3&amp;"-"&amp;TEXT(DATE(YEAR(TODAY()), MONTH(TODAY()), DAY(TODAY())), "yymm")&amp;"001"</f>
        <v>i-PK-CUS-DC-PS2-06-2311001</v>
      </c>
      <c r="B8" t="str">
        <f t="shared" ca="1" si="0"/>
        <v>09 Nov 2023</v>
      </c>
    </row>
    <row r="9" spans="1:2" x14ac:dyDescent="0.3">
      <c r="A9" t="str">
        <f ca="1">"i-PK-CUS-DC-"&amp;AutoIncrement!F3&amp;"-"&amp;TEXT(DATE(YEAR(TODAY()), MONTH(TODAY()), DAY(TODAY())), "yymm")&amp;"002"</f>
        <v>i-PK-CUS-DC-PS2-06-2311002</v>
      </c>
      <c r="B9" t="str">
        <f t="shared" ca="1" si="0"/>
        <v>09 Nov 2023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D6C-1F57-4E91-89A5-BCC39E8550A4}">
  <dimension ref="A1:C2"/>
  <sheetViews>
    <sheetView workbookViewId="0">
      <selection activeCell="C1" sqref="C1"/>
    </sheetView>
  </sheetViews>
  <sheetFormatPr defaultRowHeight="14.4" x14ac:dyDescent="0.3"/>
  <cols>
    <col min="2" max="2" width="20.6640625" bestFit="1" customWidth="1"/>
    <col min="3" max="3" width="10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534</v>
      </c>
      <c r="C2" s="76" t="s">
        <v>381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ABD4-8177-4858-8814-0381415812C0}">
  <dimension ref="A1:V7"/>
  <sheetViews>
    <sheetView workbookViewId="0">
      <selection activeCell="E14" sqref="E14"/>
    </sheetView>
  </sheetViews>
  <sheetFormatPr defaultRowHeight="14.4" x14ac:dyDescent="0.3"/>
  <cols>
    <col min="1" max="1" width="21.3320312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  <col min="19" max="19" width="21.77734375" bestFit="1" customWidth="1"/>
    <col min="20" max="20" width="24.21875" customWidth="1"/>
    <col min="21" max="21" width="21.77734375" bestFit="1" customWidth="1"/>
    <col min="22" max="22" width="24.21875" customWidth="1"/>
    <col min="23" max="23" width="21.33203125" bestFit="1" customWidth="1"/>
  </cols>
  <sheetData>
    <row r="1" spans="1:22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250</v>
      </c>
      <c r="E1" s="109" t="s">
        <v>88</v>
      </c>
      <c r="F1" s="109" t="s">
        <v>12</v>
      </c>
      <c r="G1" s="109" t="s">
        <v>11</v>
      </c>
      <c r="H1" s="109" t="s">
        <v>251</v>
      </c>
      <c r="I1" s="109" t="s">
        <v>252</v>
      </c>
      <c r="J1" s="109" t="s">
        <v>122</v>
      </c>
      <c r="K1" s="110" t="s">
        <v>253</v>
      </c>
      <c r="L1" s="110" t="s">
        <v>254</v>
      </c>
      <c r="M1" s="110" t="s">
        <v>255</v>
      </c>
      <c r="N1" s="110" t="s">
        <v>256</v>
      </c>
      <c r="O1" s="110" t="s">
        <v>492</v>
      </c>
      <c r="P1" s="110" t="s">
        <v>495</v>
      </c>
      <c r="Q1" s="110" t="s">
        <v>493</v>
      </c>
      <c r="R1" s="110" t="s">
        <v>494</v>
      </c>
      <c r="S1" s="110" t="s">
        <v>506</v>
      </c>
      <c r="T1" s="110" t="s">
        <v>507</v>
      </c>
      <c r="U1" s="110" t="s">
        <v>532</v>
      </c>
      <c r="V1" s="113" t="s">
        <v>533</v>
      </c>
    </row>
    <row r="2" spans="1:22" s="80" customFormat="1" x14ac:dyDescent="0.3">
      <c r="A2" s="104" t="s">
        <v>512</v>
      </c>
      <c r="B2" s="105" t="s">
        <v>517</v>
      </c>
      <c r="C2" s="105" t="s">
        <v>524</v>
      </c>
      <c r="D2" s="105" t="s">
        <v>530</v>
      </c>
      <c r="E2" s="105" t="s">
        <v>531</v>
      </c>
      <c r="F2" s="106">
        <v>5</v>
      </c>
      <c r="G2" s="106">
        <v>10</v>
      </c>
      <c r="H2" s="106">
        <v>1000</v>
      </c>
      <c r="I2" s="143">
        <v>10.5</v>
      </c>
      <c r="J2" s="105" t="s">
        <v>174</v>
      </c>
      <c r="K2" s="105" t="s">
        <v>381</v>
      </c>
      <c r="L2" s="106">
        <v>1000</v>
      </c>
      <c r="M2" s="106">
        <v>0</v>
      </c>
      <c r="N2" s="106">
        <v>1000</v>
      </c>
      <c r="O2" s="106">
        <v>500</v>
      </c>
      <c r="P2" s="106" t="s">
        <v>264</v>
      </c>
      <c r="Q2" s="106">
        <v>500</v>
      </c>
      <c r="R2" s="106" t="s">
        <v>264</v>
      </c>
      <c r="S2" s="106">
        <v>0</v>
      </c>
      <c r="T2" s="106" t="s">
        <v>264</v>
      </c>
      <c r="U2" s="106">
        <v>0</v>
      </c>
      <c r="V2" s="107" t="s">
        <v>264</v>
      </c>
    </row>
    <row r="3" spans="1:22" x14ac:dyDescent="0.3">
      <c r="A3" s="98" t="s">
        <v>513</v>
      </c>
      <c r="B3" s="96" t="s">
        <v>518</v>
      </c>
      <c r="C3" s="96" t="s">
        <v>525</v>
      </c>
      <c r="D3" s="105" t="s">
        <v>530</v>
      </c>
      <c r="E3" s="96" t="s">
        <v>531</v>
      </c>
      <c r="F3" s="97">
        <v>5</v>
      </c>
      <c r="G3" s="97">
        <v>10</v>
      </c>
      <c r="H3" s="97">
        <v>800</v>
      </c>
      <c r="I3" s="144">
        <v>10.5</v>
      </c>
      <c r="J3" s="96" t="s">
        <v>174</v>
      </c>
      <c r="K3" s="96" t="s">
        <v>381</v>
      </c>
      <c r="L3" s="97">
        <v>800</v>
      </c>
      <c r="M3" s="97">
        <v>0</v>
      </c>
      <c r="N3" s="97">
        <v>800</v>
      </c>
      <c r="O3" s="97">
        <v>0</v>
      </c>
      <c r="P3" s="97" t="s">
        <v>264</v>
      </c>
      <c r="Q3" s="97">
        <v>800</v>
      </c>
      <c r="R3" s="97" t="s">
        <v>264</v>
      </c>
      <c r="S3" s="97">
        <v>0</v>
      </c>
      <c r="T3" s="97" t="s">
        <v>264</v>
      </c>
      <c r="U3" s="97">
        <v>0</v>
      </c>
      <c r="V3" s="99" t="s">
        <v>264</v>
      </c>
    </row>
    <row r="4" spans="1:22" x14ac:dyDescent="0.3">
      <c r="A4" s="98" t="s">
        <v>514</v>
      </c>
      <c r="B4" s="96" t="s">
        <v>519</v>
      </c>
      <c r="C4" s="96" t="s">
        <v>526</v>
      </c>
      <c r="D4" s="105" t="s">
        <v>530</v>
      </c>
      <c r="E4" s="96" t="s">
        <v>531</v>
      </c>
      <c r="F4" s="97">
        <v>5</v>
      </c>
      <c r="G4" s="97">
        <v>10</v>
      </c>
      <c r="H4" s="97">
        <v>900</v>
      </c>
      <c r="I4" s="144">
        <v>10.5</v>
      </c>
      <c r="J4" s="96" t="s">
        <v>174</v>
      </c>
      <c r="K4" s="96" t="s">
        <v>381</v>
      </c>
      <c r="L4" s="97">
        <v>900</v>
      </c>
      <c r="M4" s="97">
        <v>0</v>
      </c>
      <c r="N4" s="97">
        <v>900</v>
      </c>
      <c r="O4" s="97">
        <v>500</v>
      </c>
      <c r="P4" s="97" t="s">
        <v>264</v>
      </c>
      <c r="Q4" s="97">
        <v>400</v>
      </c>
      <c r="R4" s="97" t="s">
        <v>264</v>
      </c>
      <c r="S4" s="97">
        <v>0</v>
      </c>
      <c r="T4" s="97" t="s">
        <v>264</v>
      </c>
      <c r="U4" s="97">
        <v>0</v>
      </c>
      <c r="V4" s="99" t="s">
        <v>264</v>
      </c>
    </row>
    <row r="5" spans="1:22" x14ac:dyDescent="0.3">
      <c r="A5" s="98" t="s">
        <v>515</v>
      </c>
      <c r="B5" s="96" t="s">
        <v>520</v>
      </c>
      <c r="C5" s="96" t="s">
        <v>527</v>
      </c>
      <c r="D5" s="105" t="s">
        <v>530</v>
      </c>
      <c r="E5" s="96" t="s">
        <v>531</v>
      </c>
      <c r="F5" s="97">
        <v>5</v>
      </c>
      <c r="G5" s="97">
        <v>10</v>
      </c>
      <c r="H5" s="97">
        <v>1200</v>
      </c>
      <c r="I5" s="144">
        <v>10.5</v>
      </c>
      <c r="J5" s="96" t="s">
        <v>174</v>
      </c>
      <c r="K5" s="96" t="s">
        <v>381</v>
      </c>
      <c r="L5" s="97">
        <v>1200</v>
      </c>
      <c r="M5" s="97">
        <v>0</v>
      </c>
      <c r="N5" s="97">
        <v>1200</v>
      </c>
      <c r="O5" s="97">
        <v>1000</v>
      </c>
      <c r="P5" s="97" t="s">
        <v>264</v>
      </c>
      <c r="Q5" s="97">
        <v>0</v>
      </c>
      <c r="R5" s="97" t="s">
        <v>264</v>
      </c>
      <c r="S5" s="97">
        <v>0</v>
      </c>
      <c r="T5" s="97" t="s">
        <v>264</v>
      </c>
      <c r="U5" s="97">
        <v>200</v>
      </c>
      <c r="V5" s="99" t="s">
        <v>264</v>
      </c>
    </row>
    <row r="6" spans="1:22" x14ac:dyDescent="0.3">
      <c r="A6" s="98" t="s">
        <v>516</v>
      </c>
      <c r="B6" s="96" t="s">
        <v>521</v>
      </c>
      <c r="C6" s="96" t="s">
        <v>528</v>
      </c>
      <c r="D6" s="105" t="s">
        <v>530</v>
      </c>
      <c r="E6" s="96" t="s">
        <v>531</v>
      </c>
      <c r="F6" s="97">
        <v>10</v>
      </c>
      <c r="G6" s="97">
        <v>10</v>
      </c>
      <c r="H6" s="97">
        <v>1000</v>
      </c>
      <c r="I6" s="144">
        <v>10.5</v>
      </c>
      <c r="J6" s="96" t="s">
        <v>174</v>
      </c>
      <c r="K6" s="96" t="s">
        <v>381</v>
      </c>
      <c r="L6" s="97">
        <v>1000</v>
      </c>
      <c r="M6" s="97">
        <v>0</v>
      </c>
      <c r="N6" s="97">
        <v>1000</v>
      </c>
      <c r="O6" s="97">
        <v>500</v>
      </c>
      <c r="P6" s="97" t="s">
        <v>264</v>
      </c>
      <c r="Q6" s="97">
        <v>500</v>
      </c>
      <c r="R6" s="97" t="s">
        <v>264</v>
      </c>
      <c r="S6" s="97">
        <v>0</v>
      </c>
      <c r="T6" s="97" t="s">
        <v>264</v>
      </c>
      <c r="U6" s="97">
        <v>0</v>
      </c>
      <c r="V6" s="99" t="s">
        <v>264</v>
      </c>
    </row>
    <row r="7" spans="1:22" ht="15" thickBot="1" x14ac:dyDescent="0.35">
      <c r="A7" s="145" t="s">
        <v>523</v>
      </c>
      <c r="B7" s="101" t="s">
        <v>522</v>
      </c>
      <c r="C7" s="101" t="s">
        <v>529</v>
      </c>
      <c r="D7" s="105" t="s">
        <v>530</v>
      </c>
      <c r="E7" s="101" t="s">
        <v>531</v>
      </c>
      <c r="F7" s="102">
        <v>10</v>
      </c>
      <c r="G7" s="102">
        <v>10</v>
      </c>
      <c r="H7" s="102">
        <v>1100</v>
      </c>
      <c r="I7" s="146">
        <v>10.5</v>
      </c>
      <c r="J7" s="101" t="s">
        <v>174</v>
      </c>
      <c r="K7" s="101" t="s">
        <v>381</v>
      </c>
      <c r="L7" s="102">
        <v>1100</v>
      </c>
      <c r="M7" s="102">
        <v>0</v>
      </c>
      <c r="N7" s="102">
        <v>1100</v>
      </c>
      <c r="O7" s="102">
        <v>500</v>
      </c>
      <c r="P7" s="102" t="s">
        <v>264</v>
      </c>
      <c r="Q7" s="102">
        <v>500</v>
      </c>
      <c r="R7" s="102" t="s">
        <v>264</v>
      </c>
      <c r="S7" s="102">
        <v>100</v>
      </c>
      <c r="T7" s="102" t="s">
        <v>264</v>
      </c>
      <c r="U7" s="102">
        <v>0</v>
      </c>
      <c r="V7" s="103" t="s">
        <v>264</v>
      </c>
    </row>
  </sheetData>
  <phoneticPr fontId="8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75CED-8431-4A68-81A5-DDD69A3AACA5}">
  <dimension ref="A1:C2"/>
  <sheetViews>
    <sheetView workbookViewId="0">
      <selection activeCell="B2" sqref="B2"/>
    </sheetView>
  </sheetViews>
  <sheetFormatPr defaultRowHeight="14.4" x14ac:dyDescent="0.3"/>
  <cols>
    <col min="2" max="2" width="20.6640625" bestFit="1" customWidth="1"/>
    <col min="3" max="3" width="14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95" t="s">
        <v>535</v>
      </c>
      <c r="C2" s="76" t="s">
        <v>381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B03A-0012-4866-88DE-240EC1F1D147}">
  <dimension ref="A1:Q4"/>
  <sheetViews>
    <sheetView workbookViewId="0">
      <selection sqref="A1:Q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6.88671875" customWidth="1"/>
    <col min="6" max="6" width="15.44140625" bestFit="1" customWidth="1"/>
    <col min="9" max="9" width="9.33203125" bestFit="1" customWidth="1"/>
    <col min="12" max="12" width="11.5546875" customWidth="1"/>
    <col min="13" max="13" width="17.77734375" bestFit="1" customWidth="1"/>
    <col min="14" max="14" width="22.88671875" bestFit="1" customWidth="1"/>
    <col min="15" max="15" width="26.5546875" bestFit="1" customWidth="1"/>
    <col min="16" max="16" width="24.21875" bestFit="1" customWidth="1"/>
    <col min="17" max="17" width="26.5546875" bestFit="1" customWidth="1"/>
  </cols>
  <sheetData>
    <row r="1" spans="1:17" s="80" customFormat="1" ht="14.4" customHeight="1" thickBot="1" x14ac:dyDescent="0.35">
      <c r="A1" s="108" t="s">
        <v>2</v>
      </c>
      <c r="B1" s="109" t="s">
        <v>1</v>
      </c>
      <c r="C1" s="109" t="s">
        <v>5</v>
      </c>
      <c r="D1" s="109" t="s">
        <v>265</v>
      </c>
      <c r="E1" s="109" t="s">
        <v>231</v>
      </c>
      <c r="F1" s="109" t="s">
        <v>267</v>
      </c>
      <c r="G1" s="109" t="s">
        <v>12</v>
      </c>
      <c r="H1" s="109" t="s">
        <v>11</v>
      </c>
      <c r="I1" s="109" t="s">
        <v>251</v>
      </c>
      <c r="J1" s="109" t="s">
        <v>252</v>
      </c>
      <c r="K1" s="109" t="s">
        <v>122</v>
      </c>
      <c r="L1" s="110" t="s">
        <v>253</v>
      </c>
      <c r="M1" s="110" t="s">
        <v>268</v>
      </c>
      <c r="N1" s="110" t="s">
        <v>501</v>
      </c>
      <c r="O1" s="110" t="s">
        <v>502</v>
      </c>
      <c r="P1" s="110" t="s">
        <v>504</v>
      </c>
      <c r="Q1" s="113" t="s">
        <v>503</v>
      </c>
    </row>
    <row r="2" spans="1:17" s="80" customFormat="1" x14ac:dyDescent="0.3">
      <c r="A2" s="104" t="s">
        <v>292</v>
      </c>
      <c r="B2" s="105" t="s">
        <v>298</v>
      </c>
      <c r="C2" s="105"/>
      <c r="D2" s="105" t="s">
        <v>536</v>
      </c>
      <c r="E2" s="105" t="s">
        <v>79</v>
      </c>
      <c r="F2" s="105" t="s">
        <v>64</v>
      </c>
      <c r="G2" s="106">
        <v>5</v>
      </c>
      <c r="H2" s="106">
        <v>10</v>
      </c>
      <c r="I2" s="106">
        <v>660</v>
      </c>
      <c r="J2" s="106">
        <v>100</v>
      </c>
      <c r="K2" s="105" t="s">
        <v>147</v>
      </c>
      <c r="L2" s="105" t="s">
        <v>381</v>
      </c>
      <c r="M2" s="106">
        <v>660</v>
      </c>
      <c r="N2" s="106">
        <v>0</v>
      </c>
      <c r="O2" s="106" t="s">
        <v>264</v>
      </c>
      <c r="P2" s="106">
        <v>660</v>
      </c>
      <c r="Q2" s="107" t="s">
        <v>264</v>
      </c>
    </row>
    <row r="3" spans="1:17" x14ac:dyDescent="0.3">
      <c r="A3" s="98" t="s">
        <v>293</v>
      </c>
      <c r="B3" s="96" t="s">
        <v>299</v>
      </c>
      <c r="C3" s="96"/>
      <c r="D3" s="105" t="s">
        <v>537</v>
      </c>
      <c r="E3" s="105" t="s">
        <v>79</v>
      </c>
      <c r="F3" s="96" t="s">
        <v>64</v>
      </c>
      <c r="G3" s="106">
        <v>5</v>
      </c>
      <c r="H3" s="97">
        <v>10</v>
      </c>
      <c r="I3" s="106">
        <v>660</v>
      </c>
      <c r="J3" s="97">
        <v>100</v>
      </c>
      <c r="K3" s="105" t="s">
        <v>147</v>
      </c>
      <c r="L3" s="105" t="s">
        <v>381</v>
      </c>
      <c r="M3" s="106">
        <v>660</v>
      </c>
      <c r="N3" s="97">
        <v>660</v>
      </c>
      <c r="O3" s="97" t="s">
        <v>264</v>
      </c>
      <c r="P3" s="97">
        <v>0</v>
      </c>
      <c r="Q3" s="99" t="s">
        <v>264</v>
      </c>
    </row>
    <row r="4" spans="1:17" ht="15" thickBot="1" x14ac:dyDescent="0.35">
      <c r="A4" s="100" t="s">
        <v>295</v>
      </c>
      <c r="B4" s="101" t="s">
        <v>301</v>
      </c>
      <c r="C4" s="101"/>
      <c r="D4" s="149" t="s">
        <v>538</v>
      </c>
      <c r="E4" s="149" t="s">
        <v>79</v>
      </c>
      <c r="F4" s="101" t="s">
        <v>64</v>
      </c>
      <c r="G4" s="150">
        <v>5</v>
      </c>
      <c r="H4" s="102">
        <v>10</v>
      </c>
      <c r="I4" s="150">
        <v>660</v>
      </c>
      <c r="J4" s="102">
        <v>100</v>
      </c>
      <c r="K4" s="149" t="s">
        <v>147</v>
      </c>
      <c r="L4" s="149" t="s">
        <v>381</v>
      </c>
      <c r="M4" s="150">
        <v>660</v>
      </c>
      <c r="N4" s="102">
        <v>600</v>
      </c>
      <c r="O4" s="102" t="s">
        <v>264</v>
      </c>
      <c r="P4" s="102">
        <v>60</v>
      </c>
      <c r="Q4" s="103" t="s">
        <v>264</v>
      </c>
    </row>
  </sheetData>
  <phoneticPr fontId="8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73F4-F763-4C87-B4CA-E41BEABC7BEA}">
  <dimension ref="A1:C2"/>
  <sheetViews>
    <sheetView workbookViewId="0">
      <selection activeCell="E6" sqref="E6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536</v>
      </c>
      <c r="C2" s="76" t="s">
        <v>381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7435-A2D7-46CD-906D-B000366EFC1F}">
  <dimension ref="A1:R4"/>
  <sheetViews>
    <sheetView workbookViewId="0">
      <selection activeCell="F14" sqref="F14"/>
    </sheetView>
  </sheetViews>
  <sheetFormatPr defaultRowHeight="14.4" x14ac:dyDescent="0.3"/>
  <cols>
    <col min="1" max="1" width="9.218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1.88671875" customWidth="1"/>
    <col min="11" max="11" width="11.5546875" customWidth="1"/>
    <col min="12" max="12" width="17.77734375" bestFit="1" customWidth="1"/>
    <col min="13" max="13" width="16.44140625" bestFit="1" customWidth="1"/>
    <col min="14" max="14" width="21.109375" bestFit="1" customWidth="1"/>
    <col min="15" max="15" width="26.5546875" bestFit="1" customWidth="1"/>
    <col min="16" max="16" width="24.21875" bestFit="1" customWidth="1"/>
    <col min="17" max="18" width="24.21875" customWidth="1"/>
  </cols>
  <sheetData>
    <row r="1" spans="1:18" s="80" customFormat="1" ht="14.4" customHeight="1" x14ac:dyDescent="0.3">
      <c r="A1" s="114" t="s">
        <v>2</v>
      </c>
      <c r="B1" s="114" t="s">
        <v>1</v>
      </c>
      <c r="C1" s="114" t="s">
        <v>5</v>
      </c>
      <c r="D1" s="114" t="s">
        <v>250</v>
      </c>
      <c r="E1" s="114" t="s">
        <v>88</v>
      </c>
      <c r="F1" s="114" t="s">
        <v>12</v>
      </c>
      <c r="G1" s="114" t="s">
        <v>11</v>
      </c>
      <c r="H1" s="114" t="s">
        <v>251</v>
      </c>
      <c r="I1" s="114" t="s">
        <v>252</v>
      </c>
      <c r="J1" s="114" t="s">
        <v>122</v>
      </c>
      <c r="K1" s="115" t="s">
        <v>253</v>
      </c>
      <c r="L1" s="115" t="s">
        <v>254</v>
      </c>
      <c r="M1" s="115" t="s">
        <v>255</v>
      </c>
      <c r="N1" s="115" t="s">
        <v>256</v>
      </c>
      <c r="O1" s="115" t="s">
        <v>492</v>
      </c>
      <c r="P1" s="115" t="s">
        <v>495</v>
      </c>
      <c r="Q1" s="115" t="s">
        <v>493</v>
      </c>
      <c r="R1" s="115" t="s">
        <v>494</v>
      </c>
    </row>
    <row r="2" spans="1:18" x14ac:dyDescent="0.3">
      <c r="A2" s="96" t="s">
        <v>292</v>
      </c>
      <c r="B2" s="96" t="s">
        <v>298</v>
      </c>
      <c r="C2" s="96" t="s">
        <v>23</v>
      </c>
      <c r="D2" s="96" t="s">
        <v>539</v>
      </c>
      <c r="E2" s="96" t="s">
        <v>69</v>
      </c>
      <c r="F2" s="97">
        <v>5</v>
      </c>
      <c r="G2" s="97">
        <v>10</v>
      </c>
      <c r="H2" s="97">
        <v>660</v>
      </c>
      <c r="I2" s="116">
        <v>2.0499999999999998</v>
      </c>
      <c r="J2" s="96" t="s">
        <v>147</v>
      </c>
      <c r="K2" s="96" t="s">
        <v>381</v>
      </c>
      <c r="L2" s="97">
        <v>660</v>
      </c>
      <c r="M2" s="97">
        <v>0</v>
      </c>
      <c r="N2" s="97">
        <v>660</v>
      </c>
      <c r="O2" s="97">
        <v>0</v>
      </c>
      <c r="P2" s="97" t="s">
        <v>264</v>
      </c>
      <c r="Q2" s="97">
        <v>660</v>
      </c>
      <c r="R2" s="97" t="s">
        <v>264</v>
      </c>
    </row>
    <row r="3" spans="1:18" x14ac:dyDescent="0.3">
      <c r="A3" s="96" t="s">
        <v>293</v>
      </c>
      <c r="B3" s="96" t="s">
        <v>299</v>
      </c>
      <c r="C3" s="96" t="s">
        <v>25</v>
      </c>
      <c r="D3" s="96" t="s">
        <v>539</v>
      </c>
      <c r="E3" s="96" t="s">
        <v>69</v>
      </c>
      <c r="F3" s="97">
        <v>5</v>
      </c>
      <c r="G3" s="97">
        <v>10</v>
      </c>
      <c r="H3" s="97">
        <v>660</v>
      </c>
      <c r="I3" s="116">
        <v>2.0499999999999998</v>
      </c>
      <c r="J3" s="96" t="s">
        <v>147</v>
      </c>
      <c r="K3" s="96" t="s">
        <v>381</v>
      </c>
      <c r="L3" s="97">
        <v>660</v>
      </c>
      <c r="M3" s="97">
        <v>0</v>
      </c>
      <c r="N3" s="97">
        <v>660</v>
      </c>
      <c r="O3" s="97">
        <v>660</v>
      </c>
      <c r="P3" s="97" t="s">
        <v>264</v>
      </c>
      <c r="Q3" s="97">
        <v>0</v>
      </c>
      <c r="R3" s="97" t="s">
        <v>264</v>
      </c>
    </row>
    <row r="4" spans="1:18" x14ac:dyDescent="0.3">
      <c r="A4" s="96" t="s">
        <v>295</v>
      </c>
      <c r="B4" s="96" t="s">
        <v>301</v>
      </c>
      <c r="C4" s="96" t="s">
        <v>34</v>
      </c>
      <c r="D4" s="96" t="s">
        <v>539</v>
      </c>
      <c r="E4" s="96" t="s">
        <v>69</v>
      </c>
      <c r="F4" s="97">
        <v>5</v>
      </c>
      <c r="G4" s="97">
        <v>10</v>
      </c>
      <c r="H4" s="97">
        <v>660</v>
      </c>
      <c r="I4" s="116">
        <v>2.0499999999999998</v>
      </c>
      <c r="J4" s="96" t="s">
        <v>147</v>
      </c>
      <c r="K4" s="96" t="s">
        <v>381</v>
      </c>
      <c r="L4" s="97">
        <v>660</v>
      </c>
      <c r="M4" s="97">
        <v>0</v>
      </c>
      <c r="N4" s="97">
        <v>660</v>
      </c>
      <c r="O4" s="97">
        <v>600</v>
      </c>
      <c r="P4" s="97" t="s">
        <v>264</v>
      </c>
      <c r="Q4" s="97">
        <v>60</v>
      </c>
      <c r="R4" s="97" t="s">
        <v>264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062F-7462-4416-BE4B-5E065E4C3BE8}">
  <dimension ref="A1:C2"/>
  <sheetViews>
    <sheetView workbookViewId="0">
      <selection activeCell="E9" sqref="E9"/>
    </sheetView>
  </sheetViews>
  <sheetFormatPr defaultRowHeight="14.4" x14ac:dyDescent="0.3"/>
  <cols>
    <col min="2" max="2" width="20.6640625" bestFit="1" customWidth="1"/>
    <col min="3" max="3" width="9.88671875" bestFit="1" customWidth="1"/>
  </cols>
  <sheetData>
    <row r="1" spans="1:3" ht="15" thickBot="1" x14ac:dyDescent="0.35">
      <c r="A1" s="77" t="s">
        <v>0</v>
      </c>
      <c r="B1" s="78" t="s">
        <v>511</v>
      </c>
      <c r="C1" s="79" t="s">
        <v>253</v>
      </c>
    </row>
    <row r="2" spans="1:3" ht="15" thickBot="1" x14ac:dyDescent="0.35">
      <c r="A2" s="74">
        <v>1</v>
      </c>
      <c r="B2" s="95" t="s">
        <v>539</v>
      </c>
      <c r="C2" s="76" t="s">
        <v>381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36672-BD86-49A2-93C5-491F05D9AFF8}">
  <dimension ref="A1:Q4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0.5546875" bestFit="1" customWidth="1"/>
    <col min="4" max="4" width="16.88671875" bestFit="1" customWidth="1"/>
    <col min="5" max="5" width="14.21875" bestFit="1" customWidth="1"/>
    <col min="8" max="8" width="9.33203125" bestFit="1" customWidth="1"/>
    <col min="9" max="9" width="16.5546875" customWidth="1"/>
    <col min="10" max="10" width="11.88671875" customWidth="1"/>
    <col min="12" max="12" width="11.5546875" customWidth="1"/>
    <col min="13" max="13" width="21.109375" bestFit="1" customWidth="1"/>
    <col min="14" max="14" width="26.5546875" bestFit="1" customWidth="1"/>
    <col min="15" max="15" width="24.21875" bestFit="1" customWidth="1"/>
    <col min="16" max="17" width="24.21875" customWidth="1"/>
  </cols>
  <sheetData>
    <row r="1" spans="1:17" s="80" customFormat="1" ht="14.4" customHeight="1" thickBot="1" x14ac:dyDescent="0.35">
      <c r="A1" s="138" t="s">
        <v>2</v>
      </c>
      <c r="B1" s="139" t="s">
        <v>508</v>
      </c>
      <c r="C1" s="139" t="s">
        <v>5</v>
      </c>
      <c r="D1" s="139" t="s">
        <v>265</v>
      </c>
      <c r="E1" s="139" t="s">
        <v>231</v>
      </c>
      <c r="F1" s="139" t="s">
        <v>12</v>
      </c>
      <c r="G1" s="139" t="s">
        <v>11</v>
      </c>
      <c r="H1" s="139" t="s">
        <v>251</v>
      </c>
      <c r="I1" s="139" t="s">
        <v>275</v>
      </c>
      <c r="J1" s="139" t="s">
        <v>252</v>
      </c>
      <c r="K1" s="139" t="s">
        <v>122</v>
      </c>
      <c r="L1" s="140" t="s">
        <v>253</v>
      </c>
      <c r="M1" s="140" t="s">
        <v>268</v>
      </c>
      <c r="N1" s="140" t="s">
        <v>501</v>
      </c>
      <c r="O1" s="140" t="s">
        <v>502</v>
      </c>
      <c r="P1" s="140" t="s">
        <v>504</v>
      </c>
      <c r="Q1" s="141" t="s">
        <v>503</v>
      </c>
    </row>
    <row r="2" spans="1:17" x14ac:dyDescent="0.3">
      <c r="A2" s="122" t="s">
        <v>292</v>
      </c>
      <c r="B2" s="117" t="s">
        <v>286</v>
      </c>
      <c r="C2" s="117" t="s">
        <v>23</v>
      </c>
      <c r="D2" s="133" t="s">
        <v>536</v>
      </c>
      <c r="E2" s="120" t="s">
        <v>79</v>
      </c>
      <c r="F2" s="121">
        <v>5</v>
      </c>
      <c r="G2" s="118">
        <v>10</v>
      </c>
      <c r="H2" s="118">
        <v>660</v>
      </c>
      <c r="I2" s="118">
        <v>0</v>
      </c>
      <c r="J2" s="119">
        <v>2.0499999999999998</v>
      </c>
      <c r="K2" s="117" t="s">
        <v>147</v>
      </c>
      <c r="L2" s="117" t="s">
        <v>381</v>
      </c>
      <c r="M2" s="118">
        <v>660</v>
      </c>
      <c r="N2" s="118">
        <v>0</v>
      </c>
      <c r="O2" s="118" t="s">
        <v>264</v>
      </c>
      <c r="P2" s="118">
        <v>660</v>
      </c>
      <c r="Q2" s="123" t="s">
        <v>264</v>
      </c>
    </row>
    <row r="3" spans="1:17" x14ac:dyDescent="0.3">
      <c r="A3" s="122" t="s">
        <v>293</v>
      </c>
      <c r="B3" s="117" t="s">
        <v>287</v>
      </c>
      <c r="C3" s="117" t="s">
        <v>25</v>
      </c>
      <c r="D3" s="133" t="s">
        <v>536</v>
      </c>
      <c r="E3" s="120" t="s">
        <v>79</v>
      </c>
      <c r="F3" s="121">
        <v>5</v>
      </c>
      <c r="G3" s="118">
        <v>10</v>
      </c>
      <c r="H3" s="118">
        <v>660</v>
      </c>
      <c r="I3" s="118">
        <v>0</v>
      </c>
      <c r="J3" s="119">
        <v>2.0499999999999998</v>
      </c>
      <c r="K3" s="117" t="s">
        <v>147</v>
      </c>
      <c r="L3" s="117" t="s">
        <v>381</v>
      </c>
      <c r="M3" s="118">
        <v>660</v>
      </c>
      <c r="N3" s="118">
        <v>660</v>
      </c>
      <c r="O3" s="118" t="s">
        <v>264</v>
      </c>
      <c r="P3" s="118">
        <v>0</v>
      </c>
      <c r="Q3" s="123" t="s">
        <v>264</v>
      </c>
    </row>
    <row r="4" spans="1:17" ht="15" thickBot="1" x14ac:dyDescent="0.35">
      <c r="A4" s="124" t="s">
        <v>295</v>
      </c>
      <c r="B4" s="125" t="s">
        <v>289</v>
      </c>
      <c r="C4" s="125" t="s">
        <v>34</v>
      </c>
      <c r="D4" s="142" t="s">
        <v>536</v>
      </c>
      <c r="E4" s="126" t="s">
        <v>79</v>
      </c>
      <c r="F4" s="127">
        <v>5</v>
      </c>
      <c r="G4" s="128">
        <v>10</v>
      </c>
      <c r="H4" s="128">
        <v>660</v>
      </c>
      <c r="I4" s="128">
        <v>0</v>
      </c>
      <c r="J4" s="129">
        <v>2.0499999999999998</v>
      </c>
      <c r="K4" s="125" t="s">
        <v>147</v>
      </c>
      <c r="L4" s="125" t="s">
        <v>381</v>
      </c>
      <c r="M4" s="128">
        <v>660</v>
      </c>
      <c r="N4" s="128">
        <v>600</v>
      </c>
      <c r="O4" s="128" t="s">
        <v>264</v>
      </c>
      <c r="P4" s="128">
        <v>60</v>
      </c>
      <c r="Q4" s="130" t="s">
        <v>264</v>
      </c>
    </row>
  </sheetData>
  <phoneticPr fontId="8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A13" sqref="A1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'TC174-DC2 Outbound Details'!E2</f>
        <v>DC2-PS2-06-2311001</v>
      </c>
      <c r="B2" t="str">
        <f>'TC174-DC2 Outbound Details'!O2</f>
        <v>CAJU9500009</v>
      </c>
      <c r="C2" t="s">
        <v>365</v>
      </c>
    </row>
    <row r="3" spans="1:3" x14ac:dyDescent="0.3">
      <c r="A3" t="str">
        <f ca="1">'TC174-DC2 Outbound Details'!E3</f>
        <v>DC2-PS2-06-2311001</v>
      </c>
      <c r="B3" t="str">
        <f>'TC174-DC2 Outbound Details'!O3</f>
        <v>ONEU1162511</v>
      </c>
      <c r="C3" t="s">
        <v>365</v>
      </c>
    </row>
    <row r="4" spans="1:3" x14ac:dyDescent="0.3">
      <c r="A4" t="str">
        <f ca="1">'TC174-DC2 Outbound Details'!E4</f>
        <v>DC2-PS2-06-2311001</v>
      </c>
      <c r="B4" t="str">
        <f>'TC174-DC2 Outbound Details'!O4</f>
        <v>CNTW-SUP-C-230704001</v>
      </c>
      <c r="C4" t="s">
        <v>365</v>
      </c>
    </row>
    <row r="5" spans="1:3" x14ac:dyDescent="0.3">
      <c r="B5" t="str">
        <f>'TC174-DC2 Outbound Details'!O5</f>
        <v>ONEU1162511</v>
      </c>
      <c r="C5" t="s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9" t="s">
        <v>434</v>
      </c>
      <c r="P1" s="59" t="s">
        <v>435</v>
      </c>
      <c r="Q1" s="2" t="s">
        <v>436</v>
      </c>
      <c r="R1" s="2" t="s">
        <v>437</v>
      </c>
      <c r="S1" s="58" t="s">
        <v>362</v>
      </c>
      <c r="T1" s="58" t="s">
        <v>363</v>
      </c>
      <c r="U1" s="58" t="s">
        <v>364</v>
      </c>
      <c r="V1" s="58" t="s">
        <v>365</v>
      </c>
      <c r="W1" s="58" t="s">
        <v>362</v>
      </c>
      <c r="X1" s="58" t="s">
        <v>363</v>
      </c>
      <c r="Y1" s="58" t="s">
        <v>364</v>
      </c>
      <c r="Z1" s="58" t="s">
        <v>365</v>
      </c>
    </row>
    <row r="2" spans="1:26" x14ac:dyDescent="0.3">
      <c r="A2" s="57" t="str">
        <f ca="1">'TC174-DC2 Outbound Details'!E2</f>
        <v>DC2-PS2-06-2311001</v>
      </c>
      <c r="B2" s="2" t="str">
        <f>'TC174-DC2 Outbound Details'!O2</f>
        <v>CAJU9500009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367</v>
      </c>
      <c r="X2" s="58" t="s">
        <v>368</v>
      </c>
      <c r="Y2" s="58" t="s">
        <v>368</v>
      </c>
      <c r="Z2" s="58" t="s">
        <v>368</v>
      </c>
    </row>
    <row r="3" spans="1:26" x14ac:dyDescent="0.3">
      <c r="A3" s="57" t="str">
        <f ca="1">'TC174-DC2 Outbound Details'!E3</f>
        <v>DC2-PS2-06-2311001</v>
      </c>
      <c r="B3" s="2" t="str">
        <f>'TC174-DC2 Outbound Details'!O3</f>
        <v>ONEU1162511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405</v>
      </c>
      <c r="T3" s="58" t="s">
        <v>405</v>
      </c>
      <c r="U3" s="58" t="s">
        <v>405</v>
      </c>
      <c r="V3" s="58" t="s">
        <v>405</v>
      </c>
      <c r="W3" s="58" t="s">
        <v>367</v>
      </c>
      <c r="X3" s="58" t="s">
        <v>368</v>
      </c>
      <c r="Y3" s="58" t="s">
        <v>368</v>
      </c>
      <c r="Z3" s="58" t="s">
        <v>368</v>
      </c>
    </row>
    <row r="4" spans="1:26" x14ac:dyDescent="0.3">
      <c r="A4" s="57" t="str">
        <f ca="1">'TC174-DC2 Outbound Details'!E4</f>
        <v>DC2-PS2-06-2311001</v>
      </c>
      <c r="B4" s="2" t="str">
        <f>'TC174-DC2 Outbound Details'!O4</f>
        <v>CNTW-SUP-C-230704001</v>
      </c>
      <c r="C4" s="58" t="s">
        <v>366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367</v>
      </c>
      <c r="X4" s="58" t="s">
        <v>368</v>
      </c>
      <c r="Y4" s="58" t="s">
        <v>368</v>
      </c>
      <c r="Z4" s="58" t="s">
        <v>368</v>
      </c>
    </row>
    <row r="5" spans="1:26" x14ac:dyDescent="0.3">
      <c r="B5" s="2" t="str">
        <f>'TC142-Sup2 Outbound Details'!M4</f>
        <v>ONEU1162511</v>
      </c>
      <c r="C5" s="58" t="s">
        <v>366</v>
      </c>
      <c r="D5" s="58" t="s">
        <v>405</v>
      </c>
      <c r="E5" s="58" t="s">
        <v>405</v>
      </c>
      <c r="F5" s="58" t="s">
        <v>405</v>
      </c>
      <c r="G5" s="58" t="s">
        <v>405</v>
      </c>
      <c r="H5" s="58" t="s">
        <v>405</v>
      </c>
      <c r="I5" s="58" t="s">
        <v>405</v>
      </c>
      <c r="J5" s="58" t="s">
        <v>405</v>
      </c>
      <c r="K5" s="58" t="s">
        <v>405</v>
      </c>
      <c r="L5" s="58" t="s">
        <v>405</v>
      </c>
      <c r="M5" s="58" t="s">
        <v>405</v>
      </c>
      <c r="N5" s="58" t="s">
        <v>405</v>
      </c>
      <c r="O5" s="58" t="s">
        <v>405</v>
      </c>
      <c r="P5" s="58" t="s">
        <v>405</v>
      </c>
      <c r="Q5" s="58" t="s">
        <v>405</v>
      </c>
      <c r="R5" s="58" t="s">
        <v>405</v>
      </c>
      <c r="S5" s="58" t="s">
        <v>367</v>
      </c>
      <c r="T5" s="58" t="s">
        <v>368</v>
      </c>
      <c r="U5" s="58" t="s">
        <v>368</v>
      </c>
      <c r="V5" s="58" t="s">
        <v>368</v>
      </c>
      <c r="W5" s="58" t="s">
        <v>368</v>
      </c>
      <c r="X5" s="58" t="s">
        <v>368</v>
      </c>
      <c r="Y5" s="58" t="s">
        <v>368</v>
      </c>
      <c r="Z5" s="58" t="s">
        <v>368</v>
      </c>
    </row>
    <row r="6" spans="1:26" x14ac:dyDescent="0.3">
      <c r="A6" s="2" t="str">
        <f ca="1">'TC142-Sup2 Outbound Details'!E2</f>
        <v>SP2-PS2-06-2311001</v>
      </c>
      <c r="B6" s="8" t="str">
        <f>'TC142-Sup2 Outbound Details'!M2</f>
        <v>CAIU9500009</v>
      </c>
      <c r="C6" s="58" t="s">
        <v>410</v>
      </c>
      <c r="D6" s="58" t="s">
        <v>405</v>
      </c>
      <c r="E6" s="58" t="s">
        <v>405</v>
      </c>
      <c r="F6" s="58" t="s">
        <v>405</v>
      </c>
      <c r="G6" s="58" t="s">
        <v>405</v>
      </c>
      <c r="H6" s="58" t="s">
        <v>405</v>
      </c>
      <c r="I6" s="58" t="s">
        <v>405</v>
      </c>
      <c r="J6" s="58" t="s">
        <v>405</v>
      </c>
      <c r="K6" s="58" t="s">
        <v>405</v>
      </c>
      <c r="L6" s="58" t="s">
        <v>405</v>
      </c>
      <c r="M6" s="58" t="s">
        <v>405</v>
      </c>
      <c r="N6" s="58" t="s">
        <v>405</v>
      </c>
      <c r="O6" s="58" t="s">
        <v>405</v>
      </c>
      <c r="P6" s="58" t="s">
        <v>405</v>
      </c>
      <c r="Q6" s="58" t="s">
        <v>405</v>
      </c>
      <c r="R6" s="58" t="s">
        <v>405</v>
      </c>
      <c r="S6" s="58" t="s">
        <v>367</v>
      </c>
      <c r="T6" s="58" t="s">
        <v>368</v>
      </c>
      <c r="U6" s="58" t="s">
        <v>368</v>
      </c>
      <c r="V6" s="58" t="s">
        <v>368</v>
      </c>
      <c r="W6" s="58" t="s">
        <v>368</v>
      </c>
      <c r="X6" s="58" t="s">
        <v>368</v>
      </c>
      <c r="Y6" s="58" t="s">
        <v>368</v>
      </c>
      <c r="Z6" s="58" t="s">
        <v>368</v>
      </c>
    </row>
    <row r="7" spans="1:26" x14ac:dyDescent="0.3">
      <c r="A7" s="2" t="str">
        <f ca="1">'TC142-Sup2 Outbound Details'!E3</f>
        <v>SP2-PS2-06-2311001</v>
      </c>
      <c r="B7" s="8" t="str">
        <f>'TC142-Sup2 Outbound Details'!M3</f>
        <v>ONEU1162511</v>
      </c>
      <c r="C7" s="58" t="s">
        <v>366</v>
      </c>
      <c r="D7" s="58" t="s">
        <v>405</v>
      </c>
      <c r="E7" s="58" t="s">
        <v>405</v>
      </c>
      <c r="F7" s="58" t="s">
        <v>405</v>
      </c>
      <c r="G7" s="58" t="s">
        <v>405</v>
      </c>
      <c r="H7" s="58" t="s">
        <v>405</v>
      </c>
      <c r="I7" s="58" t="s">
        <v>405</v>
      </c>
      <c r="J7" s="58" t="s">
        <v>405</v>
      </c>
      <c r="K7" s="58" t="s">
        <v>405</v>
      </c>
      <c r="L7" s="58" t="s">
        <v>405</v>
      </c>
      <c r="M7" s="58" t="s">
        <v>405</v>
      </c>
      <c r="N7" s="58" t="s">
        <v>405</v>
      </c>
      <c r="O7" s="58" t="s">
        <v>405</v>
      </c>
      <c r="P7" s="58" t="s">
        <v>405</v>
      </c>
      <c r="Q7" s="58" t="s">
        <v>405</v>
      </c>
      <c r="R7" s="58" t="s">
        <v>405</v>
      </c>
      <c r="S7" s="58" t="s">
        <v>367</v>
      </c>
      <c r="T7" s="58" t="s">
        <v>368</v>
      </c>
      <c r="U7" s="58" t="s">
        <v>368</v>
      </c>
      <c r="V7" s="58" t="s">
        <v>368</v>
      </c>
      <c r="W7" s="58" t="s">
        <v>368</v>
      </c>
      <c r="X7" s="58" t="s">
        <v>368</v>
      </c>
      <c r="Y7" s="58" t="s">
        <v>368</v>
      </c>
      <c r="Z7" s="58" t="s">
        <v>368</v>
      </c>
    </row>
    <row r="8" spans="1:26" x14ac:dyDescent="0.3">
      <c r="B8" s="2" t="str">
        <f>'TC142-Sup2 Outbound Details'!M5</f>
        <v>CNTW-SUP-C-230704001</v>
      </c>
      <c r="C8" s="58" t="s">
        <v>366</v>
      </c>
      <c r="D8" s="58" t="s">
        <v>405</v>
      </c>
      <c r="E8" s="58" t="s">
        <v>405</v>
      </c>
      <c r="F8" s="58" t="s">
        <v>405</v>
      </c>
      <c r="G8" s="58" t="s">
        <v>405</v>
      </c>
      <c r="H8" s="58" t="s">
        <v>405</v>
      </c>
      <c r="I8" s="58" t="s">
        <v>405</v>
      </c>
      <c r="J8" s="58" t="s">
        <v>405</v>
      </c>
      <c r="K8" s="58" t="s">
        <v>405</v>
      </c>
      <c r="L8" s="58" t="s">
        <v>405</v>
      </c>
      <c r="M8" s="58" t="s">
        <v>405</v>
      </c>
      <c r="N8" s="58" t="s">
        <v>405</v>
      </c>
      <c r="O8" s="58" t="s">
        <v>405</v>
      </c>
      <c r="P8" s="58" t="s">
        <v>405</v>
      </c>
      <c r="Q8" s="58" t="s">
        <v>405</v>
      </c>
      <c r="R8" s="58" t="s">
        <v>405</v>
      </c>
      <c r="S8" s="58" t="s">
        <v>367</v>
      </c>
      <c r="T8" s="58" t="s">
        <v>368</v>
      </c>
      <c r="U8" s="58" t="s">
        <v>368</v>
      </c>
      <c r="V8" s="58" t="s">
        <v>368</v>
      </c>
      <c r="W8" s="58" t="s">
        <v>368</v>
      </c>
      <c r="X8" s="58" t="s">
        <v>368</v>
      </c>
      <c r="Y8" s="58" t="s">
        <v>368</v>
      </c>
      <c r="Z8" s="58" t="s">
        <v>368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G12" sqref="G12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326</v>
      </c>
      <c r="D1" s="68" t="s">
        <v>314</v>
      </c>
      <c r="E1" s="68" t="s">
        <v>327</v>
      </c>
      <c r="F1" s="68" t="s">
        <v>132</v>
      </c>
      <c r="G1" s="68" t="s">
        <v>315</v>
      </c>
      <c r="H1" s="68" t="s">
        <v>316</v>
      </c>
      <c r="I1" s="68" t="s">
        <v>317</v>
      </c>
      <c r="J1" s="68" t="s">
        <v>318</v>
      </c>
      <c r="K1" s="68" t="s">
        <v>319</v>
      </c>
      <c r="L1" s="68" t="s">
        <v>329</v>
      </c>
      <c r="M1" s="68" t="s">
        <v>333</v>
      </c>
      <c r="N1" s="68" t="s">
        <v>452</v>
      </c>
      <c r="O1" s="68" t="s">
        <v>453</v>
      </c>
      <c r="P1" s="68" t="s">
        <v>454</v>
      </c>
      <c r="Q1" s="68" t="s">
        <v>337</v>
      </c>
      <c r="R1" s="68" t="s">
        <v>320</v>
      </c>
      <c r="S1" s="68" t="s">
        <v>339</v>
      </c>
      <c r="T1" s="68" t="s">
        <v>340</v>
      </c>
      <c r="U1" s="68" t="s">
        <v>341</v>
      </c>
      <c r="V1" s="68" t="s">
        <v>338</v>
      </c>
      <c r="W1" s="68" t="s">
        <v>321</v>
      </c>
      <c r="X1" s="68" t="s">
        <v>342</v>
      </c>
      <c r="Y1" s="68" t="s">
        <v>343</v>
      </c>
      <c r="Z1" s="68" t="s">
        <v>344</v>
      </c>
      <c r="AA1" s="68" t="s">
        <v>345</v>
      </c>
      <c r="AB1" s="68" t="s">
        <v>322</v>
      </c>
      <c r="AC1" s="68" t="s">
        <v>131</v>
      </c>
      <c r="AD1" s="68" t="s">
        <v>323</v>
      </c>
      <c r="AE1" s="68" t="s">
        <v>469</v>
      </c>
      <c r="AF1" s="68" t="s">
        <v>324</v>
      </c>
      <c r="AG1" s="68" t="s">
        <v>325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o-PK-CUS-DC-PS2-06-2311001</v>
      </c>
      <c r="D2" s="68" t="str">
        <f ca="1">TEXT(DATE(YEAR(TODAY()), MONTH(TODAY()), DAY(TODAY())), "dd MMM yyyy")</f>
        <v>09 Nov 2023</v>
      </c>
      <c r="E2" s="68" t="str">
        <f ca="1">"DC1-"&amp;AutoIncrement!F3&amp;"-"&amp;TEXT(DATE(YEAR(TODAY()), MONTH(TODAY()), DAY(TODAY())), "yymm")&amp;"001"</f>
        <v>DC1-PS2-06-2311001</v>
      </c>
      <c r="F2" s="68" t="s">
        <v>290</v>
      </c>
      <c r="G2" s="69" t="s">
        <v>29</v>
      </c>
      <c r="H2" s="67">
        <v>1620</v>
      </c>
      <c r="I2" s="68" t="s">
        <v>70</v>
      </c>
      <c r="J2" s="68" t="s">
        <v>328</v>
      </c>
      <c r="K2" s="68" t="s">
        <v>69</v>
      </c>
      <c r="L2" s="68" t="s">
        <v>69</v>
      </c>
      <c r="M2" s="70" t="s">
        <v>451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DC1-OP-PS2-06-2311-01</v>
      </c>
      <c r="R2" s="68" t="s">
        <v>334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DC1-IP-PS2-06-2311-01</v>
      </c>
      <c r="W2" s="71" t="s">
        <v>456</v>
      </c>
      <c r="X2" s="67">
        <v>162</v>
      </c>
      <c r="Y2" s="71">
        <v>162</v>
      </c>
      <c r="Z2" s="67">
        <v>162</v>
      </c>
      <c r="AA2" s="68" t="str">
        <f ca="1">'TC20-Autogen SOPO'!A2</f>
        <v>sPB106-2311001</v>
      </c>
      <c r="AB2" s="68" t="s">
        <v>89</v>
      </c>
      <c r="AC2" s="72" t="s">
        <v>296</v>
      </c>
      <c r="AD2" s="72" t="s">
        <v>296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o-PK-CUS-DC-PS2-06-2311001</v>
      </c>
      <c r="D3" s="68" t="str">
        <f t="shared" ref="D3:D9" ca="1" si="0">TEXT(DATE(YEAR(TODAY()), MONTH(TODAY()), DAY(TODAY())), "dd MMM yyyy")</f>
        <v>09 Nov 2023</v>
      </c>
      <c r="E3" s="68" t="str">
        <f ca="1">"DC1-"&amp;AutoIncrement!F3&amp;"-"&amp;TEXT(DATE(YEAR(TODAY()), MONTH(TODAY()), DAY(TODAY())), "yymm")&amp;"001"</f>
        <v>DC1-PS2-06-2311001</v>
      </c>
      <c r="F3" s="68" t="s">
        <v>291</v>
      </c>
      <c r="G3" s="69" t="s">
        <v>29</v>
      </c>
      <c r="H3" s="67">
        <v>1620</v>
      </c>
      <c r="I3" s="68" t="s">
        <v>70</v>
      </c>
      <c r="J3" s="68" t="s">
        <v>328</v>
      </c>
      <c r="K3" s="68" t="s">
        <v>69</v>
      </c>
      <c r="L3" s="68" t="s">
        <v>69</v>
      </c>
      <c r="M3" s="70" t="s">
        <v>444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DC1-OP-PS2-06-2311-01</v>
      </c>
      <c r="R3" s="68" t="s">
        <v>466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DC1-IP-PS2-06-2311-02</v>
      </c>
      <c r="W3" s="71" t="s">
        <v>457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sPB106-2311001</v>
      </c>
      <c r="AB3" s="68" t="s">
        <v>89</v>
      </c>
      <c r="AC3" s="72" t="s">
        <v>297</v>
      </c>
      <c r="AD3" s="72" t="s">
        <v>297</v>
      </c>
      <c r="AE3" s="72" t="s">
        <v>468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o-PK-CUS-DC-PS2-06-2311001</v>
      </c>
      <c r="D4" s="68" t="str">
        <f t="shared" ca="1" si="0"/>
        <v>09 Nov 2023</v>
      </c>
      <c r="E4" s="68" t="str">
        <f ca="1">"DC1-"&amp;AutoIncrement!F3&amp;"-"&amp;TEXT(DATE(YEAR(TODAY()), MONTH(TODAY()), DAY(TODAY())), "yymm")&amp;"001"</f>
        <v>DC1-PS2-06-2311001</v>
      </c>
      <c r="F4" s="68" t="s">
        <v>294</v>
      </c>
      <c r="G4" s="69" t="s">
        <v>21</v>
      </c>
      <c r="H4" s="67">
        <v>500</v>
      </c>
      <c r="I4" s="68" t="s">
        <v>70</v>
      </c>
      <c r="J4" s="68" t="s">
        <v>328</v>
      </c>
      <c r="K4" s="68" t="s">
        <v>69</v>
      </c>
      <c r="L4" s="68" t="s">
        <v>69</v>
      </c>
      <c r="M4" s="70" t="s">
        <v>445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DC1-OP-PS2-06-2311-02</v>
      </c>
      <c r="R4" s="68" t="s">
        <v>334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DC1-IP-PS2-06-2311-02</v>
      </c>
      <c r="W4" s="71" t="s">
        <v>457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sPB106-2311001</v>
      </c>
      <c r="AB4" s="68" t="s">
        <v>89</v>
      </c>
      <c r="AC4" s="72" t="s">
        <v>300</v>
      </c>
      <c r="AD4" s="72" t="s">
        <v>300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o-PK-CUS-DC-PS2-06-2311002</v>
      </c>
      <c r="D5" s="68" t="str">
        <f t="shared" ca="1" si="0"/>
        <v>09 Nov 2023</v>
      </c>
      <c r="F5" s="68" t="s">
        <v>294</v>
      </c>
      <c r="G5" s="68" t="s">
        <v>21</v>
      </c>
      <c r="H5" s="67">
        <v>300</v>
      </c>
      <c r="I5" s="68" t="s">
        <v>70</v>
      </c>
      <c r="J5" s="68" t="s">
        <v>328</v>
      </c>
      <c r="K5" s="68" t="s">
        <v>69</v>
      </c>
      <c r="L5" s="68" t="s">
        <v>69</v>
      </c>
      <c r="M5" s="70" t="s">
        <v>444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DC1-OP-PS2-06-2311-01</v>
      </c>
      <c r="R5" s="68" t="s">
        <v>467</v>
      </c>
      <c r="S5" s="67">
        <v>100.001</v>
      </c>
      <c r="T5" s="71">
        <v>100.001</v>
      </c>
      <c r="U5" s="71">
        <v>100.001</v>
      </c>
      <c r="W5" s="71" t="s">
        <v>456</v>
      </c>
      <c r="X5" s="67"/>
      <c r="Y5" s="71"/>
      <c r="Z5" s="67"/>
      <c r="AA5" s="68" t="str">
        <f ca="1">'TC20-Autogen SOPO'!A2</f>
        <v>sPB106-2311001</v>
      </c>
      <c r="AB5" s="68" t="s">
        <v>89</v>
      </c>
      <c r="AC5" s="72" t="s">
        <v>300</v>
      </c>
      <c r="AD5" s="72" t="s">
        <v>300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o-PK-CUS-DC-PS2-06-2311003</v>
      </c>
      <c r="D6" s="68" t="str">
        <f t="shared" ca="1" si="0"/>
        <v>09 Nov 2023</v>
      </c>
      <c r="E6" s="68" t="str">
        <f ca="1">"DC1-"&amp;AutoIncrement!F3&amp;"-"&amp;TEXT(DATE(YEAR(TODAY()), MONTH(TODAY()), DAY(TODAY())), "yymm")&amp;"003"</f>
        <v>DC1-PS2-06-2311003</v>
      </c>
      <c r="F6" s="68" t="s">
        <v>292</v>
      </c>
      <c r="G6" s="68" t="s">
        <v>21</v>
      </c>
      <c r="H6" s="68">
        <v>660</v>
      </c>
      <c r="I6" s="68" t="s">
        <v>70</v>
      </c>
      <c r="J6" s="68" t="s">
        <v>328</v>
      </c>
      <c r="K6" s="68" t="s">
        <v>69</v>
      </c>
      <c r="L6" s="68" t="s">
        <v>69</v>
      </c>
      <c r="M6" s="68" t="s">
        <v>408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DC1-OP-PS2-06-2311-01</v>
      </c>
      <c r="R6" s="68" t="s">
        <v>336</v>
      </c>
      <c r="S6" s="68">
        <v>100.001</v>
      </c>
      <c r="T6" s="68">
        <v>100.001</v>
      </c>
      <c r="U6" s="68">
        <v>100.001</v>
      </c>
      <c r="W6" s="68" t="s">
        <v>457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sPB106-2311002</v>
      </c>
      <c r="AB6" s="68" t="s">
        <v>89</v>
      </c>
      <c r="AC6" s="68" t="s">
        <v>298</v>
      </c>
      <c r="AD6" s="68" t="s">
        <v>298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o-PK-CUS-DC-PS2-06-2311004</v>
      </c>
      <c r="D7" s="68" t="str">
        <f t="shared" ca="1" si="0"/>
        <v>09 Nov 2023</v>
      </c>
      <c r="E7" s="68" t="str">
        <f ca="1">"DC1-"&amp;AutoIncrement!F3&amp;"-"&amp;TEXT(DATE(YEAR(TODAY()), MONTH(TODAY()), DAY(TODAY())), "yymm")&amp;"004"</f>
        <v>DC1-PS2-06-2311004</v>
      </c>
      <c r="F7" s="68" t="s">
        <v>293</v>
      </c>
      <c r="G7" s="68" t="s">
        <v>21</v>
      </c>
      <c r="H7" s="68">
        <v>660</v>
      </c>
      <c r="I7" s="68" t="s">
        <v>70</v>
      </c>
      <c r="J7" s="68" t="s">
        <v>328</v>
      </c>
      <c r="K7" s="68" t="s">
        <v>69</v>
      </c>
      <c r="L7" s="68" t="s">
        <v>69</v>
      </c>
      <c r="M7" s="68" t="s">
        <v>330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DC1-OP-PS2-06-2311-01</v>
      </c>
      <c r="R7" s="68" t="s">
        <v>335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DC1-IP-PS2-06-2311-01</v>
      </c>
      <c r="W7" s="68" t="s">
        <v>457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sPB106-2311002</v>
      </c>
      <c r="AB7" s="68" t="s">
        <v>89</v>
      </c>
      <c r="AC7" s="68" t="s">
        <v>299</v>
      </c>
      <c r="AD7" s="68" t="s">
        <v>299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o-PK-CUS-DC-PS2-06-2311005</v>
      </c>
      <c r="D8" s="68" t="str">
        <f t="shared" ca="1" si="0"/>
        <v>09 Nov 2023</v>
      </c>
      <c r="E8" s="68" t="str">
        <f ca="1">"DC1-"&amp;AutoIncrement!F3&amp;"-"&amp;TEXT(DATE(YEAR(TODAY()), MONTH(TODAY()), DAY(TODAY())), "yymm")&amp;"005"</f>
        <v>DC1-PS2-06-2311005</v>
      </c>
      <c r="F8" s="68" t="s">
        <v>295</v>
      </c>
      <c r="G8" s="68" t="s">
        <v>21</v>
      </c>
      <c r="H8" s="68">
        <v>330</v>
      </c>
      <c r="I8" s="68" t="s">
        <v>70</v>
      </c>
      <c r="J8" s="68" t="s">
        <v>328</v>
      </c>
      <c r="K8" s="68" t="s">
        <v>69</v>
      </c>
      <c r="L8" s="68" t="s">
        <v>69</v>
      </c>
      <c r="M8" s="68" t="s">
        <v>408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DC1-OP-PS2-06-2311-02</v>
      </c>
      <c r="R8" s="68" t="s">
        <v>336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DC1-IP-PS2-06-2311-02</v>
      </c>
      <c r="W8" s="68" t="s">
        <v>457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sPB106-2311002</v>
      </c>
      <c r="AB8" s="68" t="s">
        <v>89</v>
      </c>
      <c r="AC8" s="68" t="s">
        <v>301</v>
      </c>
      <c r="AD8" s="68" t="s">
        <v>301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o-PK-CUS-DC-PS2-06-2311006</v>
      </c>
      <c r="D9" s="68" t="str">
        <f t="shared" ca="1" si="0"/>
        <v>09 Nov 2023</v>
      </c>
      <c r="E9" s="68" t="str">
        <f ca="1">"DC1-"&amp;AutoIncrement!F3&amp;"-"&amp;TEXT(DATE(YEAR(TODAY()), MONTH(TODAY()), DAY(TODAY())), "yymm")&amp;"005"</f>
        <v>DC1-PS2-06-2311005</v>
      </c>
      <c r="F9" s="68" t="s">
        <v>295</v>
      </c>
      <c r="G9" s="68" t="s">
        <v>21</v>
      </c>
      <c r="H9" s="68">
        <v>330</v>
      </c>
      <c r="I9" s="68" t="s">
        <v>70</v>
      </c>
      <c r="J9" s="68" t="s">
        <v>328</v>
      </c>
      <c r="K9" s="68" t="s">
        <v>69</v>
      </c>
      <c r="L9" s="68" t="s">
        <v>69</v>
      </c>
      <c r="M9" s="68" t="s">
        <v>408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DC1-OP-PS2-06-2311-02</v>
      </c>
      <c r="R9" s="68" t="s">
        <v>336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DC1-IP-PS2-06-2311-02</v>
      </c>
      <c r="W9" s="68" t="s">
        <v>457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sPB106-2311002</v>
      </c>
      <c r="AB9" s="68" t="s">
        <v>89</v>
      </c>
      <c r="AC9" s="68" t="s">
        <v>301</v>
      </c>
      <c r="AD9" s="68" t="s">
        <v>301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A8" sqref="A8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'TC204-DC1 Outbound Details'!C4</f>
        <v>o-PK-CUS-DC-PS2-06-2311001</v>
      </c>
      <c r="B2" t="s">
        <v>470</v>
      </c>
    </row>
    <row r="3" spans="1:2" x14ac:dyDescent="0.3">
      <c r="A3" t="str">
        <f ca="1">'TC204-DC1 Outbound Details'!C5</f>
        <v>o-PK-CUS-DC-PS2-06-2311002</v>
      </c>
      <c r="B3" t="s">
        <v>471</v>
      </c>
    </row>
    <row r="4" spans="1:2" x14ac:dyDescent="0.3">
      <c r="A4" t="str">
        <f ca="1">'TC204-DC1 Outbound Details'!C6</f>
        <v>o-PK-CUS-DC-PS2-06-2311003</v>
      </c>
      <c r="B4" t="s">
        <v>472</v>
      </c>
    </row>
    <row r="5" spans="1:2" x14ac:dyDescent="0.3">
      <c r="A5" t="str">
        <f ca="1">'TC204-DC1 Outbound Details'!C7</f>
        <v>o-PK-CUS-DC-PS2-06-2311004</v>
      </c>
      <c r="B5" t="s">
        <v>473</v>
      </c>
    </row>
    <row r="6" spans="1:2" x14ac:dyDescent="0.3">
      <c r="A6" t="str">
        <f ca="1">'TC204-DC1 Outbound Details'!C8</f>
        <v>o-PK-CUS-DC-PS2-06-2311005</v>
      </c>
      <c r="B6" t="s">
        <v>474</v>
      </c>
    </row>
    <row r="7" spans="1:2" x14ac:dyDescent="0.3">
      <c r="A7" t="str">
        <f ca="1">'TC204-DC1 Outbound Details'!C9</f>
        <v>o-PK-CUS-DC-PS2-06-2311006</v>
      </c>
      <c r="B7" t="s">
        <v>475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458</v>
      </c>
      <c r="T1" t="s">
        <v>459</v>
      </c>
      <c r="U1" t="s">
        <v>460</v>
      </c>
      <c r="V1" t="s">
        <v>461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381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381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383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Q26" sqref="Q2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Q7"/>
  <sheetViews>
    <sheetView topLeftCell="C1" workbookViewId="0">
      <selection activeCell="M16" sqref="M16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</row>
    <row r="5" spans="1:17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0</v>
      </c>
      <c r="Q5" t="s">
        <v>264</v>
      </c>
    </row>
    <row r="6" spans="1:17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383</v>
      </c>
      <c r="M6">
        <v>0</v>
      </c>
      <c r="N6">
        <v>600</v>
      </c>
      <c r="O6" t="s">
        <v>264</v>
      </c>
      <c r="P6">
        <v>0</v>
      </c>
      <c r="Q6" t="s">
        <v>264</v>
      </c>
    </row>
    <row r="7" spans="1:17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308</v>
      </c>
      <c r="B2" s="8" t="s">
        <v>308</v>
      </c>
      <c r="C2" s="16" t="str">
        <f>AutoIncrement!E4</f>
        <v>MYPNA-PKTTAP-PB3-06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309</v>
      </c>
      <c r="B3" s="8" t="s">
        <v>309</v>
      </c>
      <c r="C3" s="16" t="str">
        <f>AutoIncrement!E4</f>
        <v>MYPNA-PKTTAP-PB3-06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310</v>
      </c>
      <c r="B4" s="8" t="s">
        <v>310</v>
      </c>
      <c r="C4" s="16" t="str">
        <f>AutoIncrement!E4</f>
        <v>MYPNA-PKTTAP-PB3-06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workbookViewId="0">
      <selection activeCell="F35" sqref="F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topLeftCell="K1"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415</v>
      </c>
      <c r="C2" t="str">
        <f>AutoIncrement!E4</f>
        <v>MYPNA-PKTTAP-PB3-06</v>
      </c>
      <c r="D2" t="s">
        <v>68</v>
      </c>
      <c r="E2" t="str">
        <f>AutoIncrement!E3</f>
        <v>PB3-06</v>
      </c>
      <c r="F2" t="str">
        <f>"CD-"&amp;E2</f>
        <v>CD-PB3-06</v>
      </c>
      <c r="G2" t="str">
        <f>"Payment-"&amp;E2</f>
        <v>Payment-PB3-06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Payment-PB3-06(By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CR-PK-CUS-POC-2310039</v>
      </c>
      <c r="W2" t="str">
        <f>"SP1toBU3-"&amp;E2</f>
        <v>SP1toBU3-PB3-06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311</v>
      </c>
      <c r="B2" s="8" t="s">
        <v>311</v>
      </c>
      <c r="C2" s="16" t="str">
        <f>AutoIncrement!G4</f>
        <v>MYELASUP-MYPNA-PS1-06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312</v>
      </c>
      <c r="B3" s="8" t="s">
        <v>312</v>
      </c>
      <c r="C3" s="16" t="str">
        <f>AutoIncrement!G4</f>
        <v>MYELASUP-MYPNA-PS1-06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313</v>
      </c>
      <c r="B4" s="8" t="s">
        <v>313</v>
      </c>
      <c r="C4" s="16" t="str">
        <f>AutoIncrement!G4</f>
        <v>MYELASUP-MYPNA-PS1-06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MYELASUP-MYPNA-PS1-06</v>
      </c>
      <c r="D2" t="s">
        <v>64</v>
      </c>
      <c r="E2">
        <v>1</v>
      </c>
      <c r="F2">
        <v>1</v>
      </c>
      <c r="G2">
        <v>1</v>
      </c>
      <c r="H2" t="str">
        <f>AutoIncrement!G3</f>
        <v>PS1-06</v>
      </c>
      <c r="I2" t="str">
        <f>"CD-"&amp;H2</f>
        <v>CD-PS1-06</v>
      </c>
      <c r="J2" t="str">
        <f>"Payment-"&amp;H2</f>
        <v>Payment-PS1-06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Payment-PS1-06(By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284</v>
      </c>
      <c r="C2" s="9"/>
      <c r="D2" s="2" t="s">
        <v>284</v>
      </c>
      <c r="E2" s="11" t="s">
        <v>284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285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285</v>
      </c>
      <c r="C3" s="9"/>
      <c r="D3" s="2" t="s">
        <v>285</v>
      </c>
      <c r="E3" s="11" t="s">
        <v>285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284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286</v>
      </c>
      <c r="C4" s="9"/>
      <c r="D4" s="2" t="s">
        <v>286</v>
      </c>
      <c r="E4" s="11" t="s">
        <v>286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287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287</v>
      </c>
      <c r="C5" s="9"/>
      <c r="D5" s="2" t="s">
        <v>287</v>
      </c>
      <c r="E5" s="11" t="s">
        <v>287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286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288</v>
      </c>
      <c r="C6" s="9"/>
      <c r="D6" s="2" t="s">
        <v>288</v>
      </c>
      <c r="E6" s="11" t="s">
        <v>288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289</v>
      </c>
      <c r="C7" s="9"/>
      <c r="D7" s="2" t="s">
        <v>289</v>
      </c>
      <c r="E7" s="11" t="s">
        <v>289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CSS-PS2-06</v>
      </c>
      <c r="D2" s="46" t="s">
        <v>69</v>
      </c>
      <c r="E2" s="46" t="s">
        <v>210</v>
      </c>
      <c r="F2" s="46" t="str">
        <f>AutoIncrement!F4</f>
        <v>CNTWSUP-SGTTAP-PS2-06</v>
      </c>
    </row>
    <row r="3" spans="1:6" x14ac:dyDescent="0.3">
      <c r="A3" s="46" t="s">
        <v>93</v>
      </c>
      <c r="B3" s="46" t="s">
        <v>209</v>
      </c>
      <c r="C3" s="46" t="str">
        <f>AutoIncrement!F5</f>
        <v>CSS-PS2-06</v>
      </c>
      <c r="D3" s="46" t="s">
        <v>69</v>
      </c>
      <c r="E3" s="2" t="s">
        <v>243</v>
      </c>
      <c r="F3" s="46" t="str">
        <f>AutoIncrement!F4</f>
        <v>CNTWSUP-SGTTAP-PS2-06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AutoIncrement!D4</f>
        <v>SGTTAP-PKTTAP-PB2-06</v>
      </c>
    </row>
    <row r="3" spans="1:6" x14ac:dyDescent="0.3">
      <c r="A3" s="46" t="s">
        <v>90</v>
      </c>
      <c r="B3" s="46" t="s">
        <v>215</v>
      </c>
      <c r="C3" s="46" t="str">
        <f>AutoIncrement!D5</f>
        <v>CSS-PB2-06</v>
      </c>
      <c r="D3" s="46" t="s">
        <v>69</v>
      </c>
      <c r="E3" s="2" t="s">
        <v>243</v>
      </c>
      <c r="F3" s="46" t="str">
        <f>AutoIncrement!D4</f>
        <v>SGTTAP-PKTTAP-PB2-06</v>
      </c>
    </row>
    <row r="4" spans="1:6" x14ac:dyDescent="0.3">
      <c r="A4" s="46" t="s">
        <v>90</v>
      </c>
      <c r="B4" s="46" t="s">
        <v>215</v>
      </c>
      <c r="C4" s="46" t="str">
        <f>AutoIncrement!D5</f>
        <v>CSS-PB2-06</v>
      </c>
      <c r="D4" s="46" t="s">
        <v>69</v>
      </c>
      <c r="E4" s="46" t="s">
        <v>216</v>
      </c>
      <c r="F4" s="2" t="str">
        <f>AutoIncrement!F4</f>
        <v>CNTWSUP-SGTTAP-PS2-06</v>
      </c>
    </row>
    <row r="5" spans="1:6" x14ac:dyDescent="0.3">
      <c r="A5" s="46" t="s">
        <v>90</v>
      </c>
      <c r="B5" s="46" t="s">
        <v>215</v>
      </c>
      <c r="C5" s="46" t="str">
        <f>AutoIncrement!D5</f>
        <v>CSS-PB2-06</v>
      </c>
      <c r="D5" s="46" t="s">
        <v>69</v>
      </c>
      <c r="E5" s="2" t="s">
        <v>244</v>
      </c>
      <c r="F5" s="2" t="str">
        <f>AutoIncrement!F4</f>
        <v>CNTWSUP-SGTTAP-PS2-06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CSS-PB2-06</v>
      </c>
      <c r="D2" s="46" t="s">
        <v>69</v>
      </c>
      <c r="E2" s="46" t="s">
        <v>210</v>
      </c>
      <c r="F2" s="46" t="str">
        <f>AutoIncrement!G4</f>
        <v>MYELASUP-MYPNA-PS1-06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CSS-PB3-06</v>
      </c>
      <c r="D2" s="46" t="s">
        <v>69</v>
      </c>
      <c r="E2" s="46" t="s">
        <v>210</v>
      </c>
      <c r="F2" s="46" t="str">
        <f>AutoIncrement!E4</f>
        <v>MYPNA-PKTTAP-PB3-06</v>
      </c>
    </row>
    <row r="3" spans="1:6" x14ac:dyDescent="0.3">
      <c r="A3" s="46" t="s">
        <v>91</v>
      </c>
      <c r="B3" s="46" t="s">
        <v>218</v>
      </c>
      <c r="C3" s="46" t="str">
        <f>AutoIncrement!E5</f>
        <v>CSS-PB3-06</v>
      </c>
      <c r="D3" s="46" t="s">
        <v>69</v>
      </c>
      <c r="E3" s="2" t="s">
        <v>243</v>
      </c>
      <c r="F3" s="46" t="str">
        <f>AutoIncrement!E4</f>
        <v>MYPNA-PKTTAP-PB3-06</v>
      </c>
    </row>
    <row r="4" spans="1:6" x14ac:dyDescent="0.3">
      <c r="A4" s="46" t="s">
        <v>91</v>
      </c>
      <c r="B4" s="46" t="s">
        <v>218</v>
      </c>
      <c r="C4" s="46" t="str">
        <f>AutoIncrement!E5</f>
        <v>CSS-PB3-06</v>
      </c>
      <c r="D4" s="46" t="s">
        <v>69</v>
      </c>
      <c r="E4" s="46" t="s">
        <v>216</v>
      </c>
      <c r="F4" s="2" t="str">
        <f>AutoIncrement!G4</f>
        <v>MYELASUP-MYPNA-PS1-06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CSS-PB1-06</v>
      </c>
      <c r="D2" s="46" t="s">
        <v>69</v>
      </c>
      <c r="E2" s="46" t="s">
        <v>210</v>
      </c>
      <c r="F2" s="46" t="str">
        <f>AutoIncrement!C4</f>
        <v>PKTTAP-PKCUS-PB1-06</v>
      </c>
    </row>
    <row r="3" spans="1:6" x14ac:dyDescent="0.3">
      <c r="A3" s="46" t="s">
        <v>89</v>
      </c>
      <c r="B3" s="46" t="s">
        <v>89</v>
      </c>
      <c r="C3" s="46" t="str">
        <f>AutoIncrement!C5</f>
        <v>CSS-PB1-06</v>
      </c>
      <c r="D3" s="46" t="s">
        <v>69</v>
      </c>
      <c r="E3" s="46" t="s">
        <v>216</v>
      </c>
      <c r="F3" s="46" t="str">
        <f>AutoIncrement!D4</f>
        <v>SGTTAP-PKTTAP-PB2-06</v>
      </c>
    </row>
    <row r="4" spans="1:6" x14ac:dyDescent="0.3">
      <c r="A4" s="46" t="s">
        <v>89</v>
      </c>
      <c r="B4" s="46" t="s">
        <v>89</v>
      </c>
      <c r="C4" s="46" t="str">
        <f>AutoIncrement!C5</f>
        <v>CSS-PB1-06</v>
      </c>
      <c r="D4" s="46" t="s">
        <v>69</v>
      </c>
      <c r="E4" s="46" t="s">
        <v>216</v>
      </c>
      <c r="F4" s="2" t="str">
        <f>AutoIncrement!E4</f>
        <v>MYPNA-PKTTAP-PB3-06</v>
      </c>
    </row>
    <row r="5" spans="1:6" x14ac:dyDescent="0.3">
      <c r="A5" s="46" t="s">
        <v>89</v>
      </c>
      <c r="B5" s="46" t="s">
        <v>89</v>
      </c>
      <c r="C5" s="2" t="str">
        <f>AutoIncrement!C5</f>
        <v>CSS-PB1-06</v>
      </c>
      <c r="D5" s="46" t="s">
        <v>69</v>
      </c>
      <c r="E5" s="2" t="s">
        <v>244</v>
      </c>
      <c r="F5" s="2" t="str">
        <f>AutoIncrement!D4</f>
        <v>SGTTAP-PKTTAP-PB2-06</v>
      </c>
    </row>
    <row r="6" spans="1:6" x14ac:dyDescent="0.3">
      <c r="A6" s="46" t="s">
        <v>89</v>
      </c>
      <c r="B6" s="46" t="s">
        <v>89</v>
      </c>
      <c r="C6" s="2" t="str">
        <f>AutoIncrement!C5</f>
        <v>CSS-PB1-06</v>
      </c>
      <c r="D6" s="46" t="s">
        <v>69</v>
      </c>
      <c r="E6" s="2" t="s">
        <v>244</v>
      </c>
      <c r="F6" s="2" t="str">
        <f>AutoIncrement!E4</f>
        <v>MYPNA-PKTTAP-PB3-06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417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PKTTAP-PKCUS-PB1-06</v>
      </c>
      <c r="B2" s="44" t="str">
        <f>'TC2-BU1 to Customer Contract'!X2</f>
        <v>CR-PK-CUS-POC-2310039</v>
      </c>
      <c r="C2" s="45" t="s">
        <v>290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291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292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293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294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295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30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2311</v>
      </c>
    </row>
    <row r="2" spans="1:2" x14ac:dyDescent="0.3">
      <c r="A2" t="str">
        <f ca="1">"c"&amp;AutoIncrement!B2&amp;"B1"&amp;AutoIncrement!A2&amp;"-"&amp;B1&amp;"001"</f>
        <v>cPB106-2311001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290</v>
      </c>
      <c r="B2" s="62">
        <v>1620</v>
      </c>
      <c r="C2" s="62">
        <v>1620</v>
      </c>
      <c r="D2" s="62"/>
    </row>
    <row r="3" spans="1:4" x14ac:dyDescent="0.3">
      <c r="A3" s="45" t="s">
        <v>291</v>
      </c>
      <c r="B3" s="62">
        <v>1620</v>
      </c>
      <c r="C3" s="62">
        <v>1620</v>
      </c>
      <c r="D3" s="62"/>
    </row>
    <row r="4" spans="1:4" x14ac:dyDescent="0.3">
      <c r="A4" s="45" t="s">
        <v>292</v>
      </c>
      <c r="B4" s="62">
        <v>620</v>
      </c>
      <c r="C4" s="62">
        <v>620</v>
      </c>
      <c r="D4" s="62"/>
    </row>
    <row r="5" spans="1:4" x14ac:dyDescent="0.3">
      <c r="A5" s="45" t="s">
        <v>293</v>
      </c>
      <c r="B5" s="62">
        <v>620</v>
      </c>
      <c r="C5" s="62">
        <v>620</v>
      </c>
      <c r="D5" s="62"/>
    </row>
    <row r="6" spans="1:4" x14ac:dyDescent="0.3">
      <c r="A6" s="45" t="s">
        <v>294</v>
      </c>
      <c r="B6" s="62">
        <v>620</v>
      </c>
      <c r="C6" s="62">
        <v>620</v>
      </c>
      <c r="D6" s="62"/>
    </row>
    <row r="7" spans="1:4" x14ac:dyDescent="0.3">
      <c r="A7" s="45" t="s">
        <v>295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30 Dec 2023</v>
      </c>
      <c r="B2" s="49" t="str">
        <f ca="1">TEXT(DATE(YEAR(TODAY()), MONTH(TODAY())+2, DAY(TODAY())+1), "dd MMM yyyy")</f>
        <v>10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PB1-06-Request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2311</v>
      </c>
    </row>
    <row r="2" spans="1:2" x14ac:dyDescent="0.3">
      <c r="A2" s="2" t="str">
        <f ca="1">"rc"&amp;AutoIncrement!B2&amp;"B1"&amp;AutoIncrement!A2&amp;"-"&amp;B1&amp;"001"&amp;"-01"</f>
        <v>rcPB106-2311001-01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E16" sqref="E16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sPB106-2311001</v>
      </c>
      <c r="B2" t="str">
        <f ca="1">"p"&amp;AutoIncrement!B2&amp;"B2"&amp;AutoIncrement!A2&amp;"-"&amp;I1&amp;"001"</f>
        <v>pPB206-2311001</v>
      </c>
      <c r="C2" t="str">
        <f ca="1">"s"&amp;AutoIncrement!B2&amp;"B2"&amp;AutoIncrement!A2&amp;"-"&amp;I1&amp;"001"</f>
        <v>sPB206-2311001</v>
      </c>
      <c r="D2" t="str">
        <f ca="1">"p"&amp;AutoIncrement!B2&amp;"S2"&amp;AutoIncrement!A2&amp;"-"&amp;I1&amp;"001"</f>
        <v>pPS206-2311001</v>
      </c>
      <c r="E2" t="str">
        <f ca="1">"s"&amp;AutoIncrement!B2&amp;"B3"&amp;AutoIncrement!A2&amp;"-"&amp;I1&amp;"001"</f>
        <v>sPB306-2311001</v>
      </c>
      <c r="F2" t="str">
        <f ca="1">"p"&amp;AutoIncrement!B2&amp;"S1"&amp;AutoIncrement!A2&amp;"-"&amp;I1&amp;"001"</f>
        <v>pPS106-2311001</v>
      </c>
      <c r="G2" t="str">
        <f ca="1">"s"&amp;AutoIncrement!B2&amp;"S1"&amp;AutoIncrement!A2&amp;"-"&amp;I1&amp;"001"</f>
        <v>sPS106-2311001</v>
      </c>
      <c r="H2" t="str">
        <f ca="1">"s"&amp;AutoIncrement!B2&amp;"S2"&amp;AutoIncrement!A2&amp;"-"&amp;I1&amp;"001"</f>
        <v>sPS206-2311001</v>
      </c>
    </row>
    <row r="3" spans="1:9" x14ac:dyDescent="0.3">
      <c r="B3" t="str">
        <f ca="1">"p"&amp;AutoIncrement!B2&amp;"B3"&amp;AutoIncrement!A2&amp;"-"&amp;I1&amp;"001"</f>
        <v>pPB306-2311001</v>
      </c>
    </row>
    <row r="4" spans="1:9" x14ac:dyDescent="0.3">
      <c r="A4" s="148" t="s">
        <v>89</v>
      </c>
      <c r="B4" s="148"/>
      <c r="C4" s="148" t="s">
        <v>90</v>
      </c>
      <c r="D4" s="148"/>
      <c r="E4" s="148" t="s">
        <v>91</v>
      </c>
      <c r="F4" s="148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418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sPB106-2311001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sPB106-2311001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sPB106-2311001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413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sPB106-2311001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sPB106-2311001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sPB106-2311001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cPB106-2311001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cPB106-2311001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cPB106-2311001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cPB106-2311001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cPB106-2311001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cPB106-2311001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sPB106-2311001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sPB106-2311001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sPB106-2311001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sPB106-2311001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sPB106-2311001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sPB106-2311001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dimension ref="A1:D7"/>
  <sheetViews>
    <sheetView workbookViewId="0">
      <selection activeCell="C2" sqref="C2:D7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0</v>
      </c>
      <c r="C2" s="48"/>
      <c r="D2" s="48"/>
    </row>
    <row r="3" spans="1:4" x14ac:dyDescent="0.3">
      <c r="A3" s="8" t="s">
        <v>291</v>
      </c>
      <c r="B3" s="48">
        <v>0</v>
      </c>
      <c r="C3" s="48"/>
      <c r="D3" s="48"/>
    </row>
    <row r="4" spans="1:4" x14ac:dyDescent="0.3">
      <c r="A4" s="8" t="s">
        <v>292</v>
      </c>
      <c r="B4" s="48">
        <v>660</v>
      </c>
      <c r="C4" s="48"/>
      <c r="D4" s="48">
        <v>660</v>
      </c>
    </row>
    <row r="5" spans="1:4" x14ac:dyDescent="0.3">
      <c r="A5" s="8" t="s">
        <v>293</v>
      </c>
      <c r="B5" s="48">
        <v>660</v>
      </c>
      <c r="C5" s="48">
        <v>660</v>
      </c>
      <c r="D5" s="48"/>
    </row>
    <row r="6" spans="1:4" x14ac:dyDescent="0.3">
      <c r="A6" s="8" t="s">
        <v>294</v>
      </c>
      <c r="B6" s="48">
        <v>0</v>
      </c>
      <c r="C6" s="48"/>
      <c r="D6" s="48"/>
    </row>
    <row r="7" spans="1:4" x14ac:dyDescent="0.3">
      <c r="A7" s="8" t="s">
        <v>295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dimension ref="A1:B5"/>
  <sheetViews>
    <sheetView topLeftCell="A4" workbookViewId="0">
      <selection activeCell="E17" sqref="E1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cPB106-2311002</v>
      </c>
      <c r="B2" t="str">
        <f ca="1">"s"&amp;AutoIncrement!B2&amp;"B1"&amp;AutoIncrement!A2&amp;"-"&amp;G1&amp;"002"</f>
        <v>sPB106-2311002</v>
      </c>
      <c r="C2" t="str">
        <f ca="1">"p"&amp;AutoIncrement!B2&amp;"B3"&amp;AutoIncrement!A2&amp;"-"&amp;G1&amp;"002"</f>
        <v>pPB306-2311002</v>
      </c>
      <c r="D2" t="str">
        <f ca="1">"s"&amp;AutoIncrement!B2&amp;"B3"&amp;AutoIncrement!A2&amp;"-"&amp;G1&amp;"002"</f>
        <v>sPB306-2311002</v>
      </c>
      <c r="E2" t="str">
        <f ca="1">"p"&amp;AutoIncrement!B2&amp;"S1"&amp;AutoIncrement!A2&amp;"-"&amp;G1&amp;"002"</f>
        <v>pPS106-2311002</v>
      </c>
      <c r="F2" t="str">
        <f ca="1">"s"&amp;AutoIncrement!B2&amp;"S1"&amp;AutoIncrement!A2&amp;"-"&amp;G1&amp;"002"</f>
        <v>sPS106-2311002</v>
      </c>
    </row>
    <row r="3" spans="1:7" x14ac:dyDescent="0.3">
      <c r="B3" s="148" t="s">
        <v>89</v>
      </c>
      <c r="C3" s="148"/>
      <c r="D3" s="148" t="s">
        <v>91</v>
      </c>
      <c r="E3" s="148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290</v>
      </c>
      <c r="B2" s="48">
        <v>1620</v>
      </c>
      <c r="C2" s="48">
        <v>1620</v>
      </c>
      <c r="D2" s="48"/>
    </row>
    <row r="3" spans="1:4" x14ac:dyDescent="0.3">
      <c r="A3" s="8" t="s">
        <v>291</v>
      </c>
      <c r="B3" s="48">
        <v>1620</v>
      </c>
      <c r="C3" s="48">
        <v>1620</v>
      </c>
      <c r="D3" s="48"/>
    </row>
    <row r="4" spans="1:4" x14ac:dyDescent="0.3">
      <c r="A4" s="8" t="s">
        <v>294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2311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09 Dec 2023</v>
      </c>
      <c r="B5" t="str">
        <f ca="1">TEXT(DATE(YEAR(TODAY()), MONTH(TODAY())+2, DAY(TODAY())), "dd MMM yyyy")</f>
        <v>09 Jan 2024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2311</v>
      </c>
    </row>
    <row r="2" spans="1:3" x14ac:dyDescent="0.3">
      <c r="A2" s="53" t="str">
        <f ca="1">"rs"&amp;AutoIncrement!B2&amp;"S1"&amp;AutoIncrement!A2&amp;"-"&amp;C1&amp;"002-01"</f>
        <v>rsPS106-2311002-01</v>
      </c>
      <c r="B2" t="str">
        <f ca="1">"rs"&amp;AutoIncrement!B2&amp;"S2"&amp;AutoIncrement!A2&amp;"-"&amp;C1&amp;"001-01"</f>
        <v>rsPS206-2311001-01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o-MY-ELA-SUP-PS2-06-2311001</v>
      </c>
      <c r="D2" t="str">
        <f ca="1">TEXT(DATE(YEAR(TODAY()), MONTH(TODAY()), DAY(TODAY())), "dd MMM yyyy")</f>
        <v>09 Nov 2023</v>
      </c>
      <c r="E2" t="str">
        <f ca="1">"SP1-"&amp;AutoIncrement!F3&amp;"-"&amp;TEXT(DATE(YEAR(TODAY()), MONTH(TODAY()), DAY(TODAY())), "yymm")&amp;"001"</f>
        <v>SP1-PS2-06-2311001</v>
      </c>
      <c r="F2" t="s">
        <v>292</v>
      </c>
      <c r="G2" t="s">
        <v>21</v>
      </c>
      <c r="H2">
        <v>660</v>
      </c>
      <c r="I2" t="s">
        <v>62</v>
      </c>
      <c r="J2" t="s">
        <v>328</v>
      </c>
      <c r="K2" t="s">
        <v>64</v>
      </c>
      <c r="L2" t="s">
        <v>91</v>
      </c>
      <c r="M2" t="s">
        <v>330</v>
      </c>
      <c r="N2" t="str">
        <f ca="1">"SP1-OP-"&amp;AutoIncrement!F3&amp;"-"&amp;TEXT(DATE(YEAR(TODAY()), MONTH(TODAY()), DAY(TODAY())), "yymm")&amp;"-01"</f>
        <v>SP1-OP-PS2-06-2311-01</v>
      </c>
      <c r="O2" t="s">
        <v>334</v>
      </c>
      <c r="S2" t="str">
        <f ca="1">"SP1-IP-"&amp;AutoIncrement!F3&amp;"-"&amp;TEXT(DATE(YEAR(TODAY()), MONTH(TODAY()), DAY(TODAY())), "yymm")&amp;"-01"</f>
        <v>SP1-IP-PS2-06-2311-01</v>
      </c>
      <c r="X2" t="str">
        <f ca="1">'TC47-Autogen OrderNo Spot'!F2</f>
        <v>sPS106-2311002</v>
      </c>
      <c r="Y2" t="s">
        <v>79</v>
      </c>
      <c r="Z2" t="s">
        <v>311</v>
      </c>
      <c r="AA2" t="s">
        <v>311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o-MY-ELA-SUP-PS2-06-2311001</v>
      </c>
      <c r="D3" t="str">
        <f ca="1">TEXT(DATE(YEAR(TODAY()), MONTH(TODAY()), DAY(TODAY())), "dd MMM yyyy")</f>
        <v>09 Nov 2023</v>
      </c>
      <c r="E3" t="str">
        <f ca="1">"SP1-"&amp;AutoIncrement!F3&amp;"-"&amp;TEXT(DATE(YEAR(TODAY()), MONTH(TODAY()), DAY(TODAY())), "yymm")&amp;"001"</f>
        <v>SP1-PS2-06-2311001</v>
      </c>
      <c r="F3" t="s">
        <v>293</v>
      </c>
      <c r="G3" t="s">
        <v>21</v>
      </c>
      <c r="H3">
        <v>660</v>
      </c>
      <c r="I3" t="s">
        <v>62</v>
      </c>
      <c r="J3" t="s">
        <v>328</v>
      </c>
      <c r="K3" t="s">
        <v>64</v>
      </c>
      <c r="L3" t="s">
        <v>91</v>
      </c>
      <c r="M3" t="s">
        <v>331</v>
      </c>
      <c r="N3" t="str">
        <f ca="1">"SP1-OP-"&amp;AutoIncrement!F3&amp;"-"&amp;TEXT(DATE(YEAR(TODAY()), MONTH(TODAY()), DAY(TODAY())), "yymm")&amp;"-01"</f>
        <v>SP1-OP-PS2-06-2311-01</v>
      </c>
      <c r="O3" t="s">
        <v>335</v>
      </c>
      <c r="S3" t="str">
        <f ca="1">"SP1-IP-"&amp;AutoIncrement!F3&amp;"-"&amp;TEXT(DATE(YEAR(TODAY()), MONTH(TODAY()), DAY(TODAY())), "yymm")&amp;"-02"</f>
        <v>SP1-IP-PS2-06-2311-02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sPS106-2311002</v>
      </c>
      <c r="Y3" t="s">
        <v>79</v>
      </c>
      <c r="Z3" t="s">
        <v>312</v>
      </c>
      <c r="AA3" t="s">
        <v>312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o-MY-ELA-SUP-PS2-06-2311001</v>
      </c>
      <c r="D4" t="str">
        <f ca="1">TEXT(DATE(YEAR(TODAY()), MONTH(TODAY()), DAY(TODAY())), "dd MMM yyyy")</f>
        <v>09 Nov 2023</v>
      </c>
      <c r="E4" t="str">
        <f ca="1">"SP1-"&amp;AutoIncrement!F3&amp;"-"&amp;TEXT(DATE(YEAR(TODAY()), MONTH(TODAY()), DAY(TODAY())), "yymm")&amp;"001"</f>
        <v>SP1-PS2-06-2311001</v>
      </c>
      <c r="F4" t="s">
        <v>295</v>
      </c>
      <c r="G4" t="s">
        <v>21</v>
      </c>
      <c r="H4">
        <v>330</v>
      </c>
      <c r="I4" t="s">
        <v>62</v>
      </c>
      <c r="J4" t="s">
        <v>328</v>
      </c>
      <c r="K4" t="s">
        <v>64</v>
      </c>
      <c r="L4" t="s">
        <v>91</v>
      </c>
      <c r="M4" t="s">
        <v>332</v>
      </c>
      <c r="N4" t="str">
        <f ca="1">"SP1-OP-"&amp;AutoIncrement!F3&amp;"-"&amp;TEXT(DATE(YEAR(TODAY()), MONTH(TODAY()), DAY(TODAY())), "yymm")&amp;"-01"</f>
        <v>SP1-OP-PS2-06-2311-01</v>
      </c>
      <c r="O4" t="s">
        <v>336</v>
      </c>
      <c r="P4">
        <v>100.001</v>
      </c>
      <c r="Q4">
        <v>100.001</v>
      </c>
      <c r="R4">
        <v>100.001</v>
      </c>
      <c r="X4" t="str">
        <f ca="1">'TC47-Autogen OrderNo Spot'!F2</f>
        <v>sPS106-2311002</v>
      </c>
      <c r="Y4" t="s">
        <v>79</v>
      </c>
      <c r="Z4" t="s">
        <v>313</v>
      </c>
      <c r="AA4" t="s">
        <v>313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o-MY-ELA-SUP-PS2-06-2311002</v>
      </c>
      <c r="D5" t="str">
        <f ca="1">TEXT(DATE(YEAR(TODAY()), MONTH(TODAY()), DAY(TODAY())), "dd MMM yyyy")</f>
        <v>09 Nov 2023</v>
      </c>
      <c r="E5" t="str">
        <f ca="1">"SP1-"&amp;AutoIncrement!F3&amp;"-"&amp;TEXT(DATE(YEAR(TODAY()), MONTH(TODAY()), DAY(TODAY())), "yymm")&amp;"002"</f>
        <v>SP1-PS2-06-2311002</v>
      </c>
      <c r="F5" t="s">
        <v>295</v>
      </c>
      <c r="G5" t="s">
        <v>21</v>
      </c>
      <c r="H5">
        <v>330</v>
      </c>
      <c r="I5" t="s">
        <v>62</v>
      </c>
      <c r="J5" t="s">
        <v>328</v>
      </c>
      <c r="K5" t="s">
        <v>64</v>
      </c>
      <c r="L5" t="s">
        <v>91</v>
      </c>
      <c r="M5" t="s">
        <v>331</v>
      </c>
      <c r="N5" t="str">
        <f ca="1">"SP1-OP-"&amp;AutoIncrement!F3&amp;"-"&amp;TEXT(DATE(YEAR(TODAY()), MONTH(TODAY()), DAY(TODAY())), "yymm")&amp;"-02"</f>
        <v>SP1-OP-PS2-06-2311-02</v>
      </c>
      <c r="O5" t="s">
        <v>334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sPS106-2311002</v>
      </c>
      <c r="Y5" t="s">
        <v>79</v>
      </c>
      <c r="Z5" t="s">
        <v>313</v>
      </c>
      <c r="AA5" t="s">
        <v>313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'TC74-Sup1 Outbound Details'!C2</f>
        <v>o-MY-ELA-SUP-PS2-06-2311001</v>
      </c>
      <c r="B2" t="s">
        <v>440</v>
      </c>
    </row>
    <row r="3" spans="1:2" x14ac:dyDescent="0.3">
      <c r="A3" t="str">
        <f ca="1">'TC74-Sup1 Outbound Details'!C5</f>
        <v>o-MY-ELA-SUP-PS2-06-2311002</v>
      </c>
      <c r="B3" t="s">
        <v>441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296</v>
      </c>
      <c r="B2" s="8" t="s">
        <v>290</v>
      </c>
      <c r="C2" s="8" t="s">
        <v>296</v>
      </c>
      <c r="D2" s="16" t="str">
        <f>AutoIncrement!C4</f>
        <v>PKTTAP-PKCUS-PB1-06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297</v>
      </c>
      <c r="B3" s="8" t="s">
        <v>291</v>
      </c>
      <c r="C3" s="8" t="s">
        <v>297</v>
      </c>
      <c r="D3" s="16" t="str">
        <f>AutoIncrement!C4</f>
        <v>PKTTAP-PKCUS-PB1-06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298</v>
      </c>
      <c r="B4" s="8" t="s">
        <v>292</v>
      </c>
      <c r="C4" s="8" t="s">
        <v>298</v>
      </c>
      <c r="D4" s="16" t="str">
        <f>AutoIncrement!C4</f>
        <v>PKTTAP-PKCUS-PB1-06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299</v>
      </c>
      <c r="B5" s="8" t="s">
        <v>293</v>
      </c>
      <c r="C5" s="8" t="s">
        <v>299</v>
      </c>
      <c r="D5" s="16" t="str">
        <f>AutoIncrement!C4</f>
        <v>PKTTAP-PKCUS-PB1-06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300</v>
      </c>
      <c r="B6" s="8" t="s">
        <v>294</v>
      </c>
      <c r="C6" s="8" t="s">
        <v>300</v>
      </c>
      <c r="D6" s="16" t="str">
        <f>AutoIncrement!C4</f>
        <v>PKTTAP-PKCUS-PB1-06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301</v>
      </c>
      <c r="B7" s="8" t="s">
        <v>295</v>
      </c>
      <c r="C7" s="8" t="s">
        <v>301</v>
      </c>
      <c r="D7" s="16" t="str">
        <f>AutoIncrement!C4</f>
        <v>PKTTAP-PKCUS-PB1-06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'TC74-OutboundNo'!B2</f>
        <v>o-MY-ELA-SUP-231024001</v>
      </c>
      <c r="B2" t="s">
        <v>430</v>
      </c>
    </row>
    <row r="3" spans="1:2" x14ac:dyDescent="0.3">
      <c r="A3" t="str">
        <f>'TC74-OutboundNo'!B3</f>
        <v>o-MY-ELA-SUP-231024002</v>
      </c>
      <c r="B3" t="s">
        <v>431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A2" t="str">
        <f ca="1">'TC74-Sup1 Outbound Details'!E5</f>
        <v>SP1-PS2-06-2311002</v>
      </c>
      <c r="B2" t="s">
        <v>331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355</v>
      </c>
    </row>
    <row r="3" spans="1:9" x14ac:dyDescent="0.3">
      <c r="A3" t="str">
        <f ca="1">'TC74-Sup1 Outbound Details'!E2</f>
        <v>SP1-PS2-06-2311001</v>
      </c>
      <c r="B3" t="s">
        <v>332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409</v>
      </c>
    </row>
    <row r="4" spans="1:9" x14ac:dyDescent="0.3">
      <c r="A4" t="str">
        <f ca="1">'TC74-Sup1 Outbound Details'!E2</f>
        <v>SP1-PS2-06-2311001</v>
      </c>
      <c r="B4" t="s">
        <v>331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355</v>
      </c>
    </row>
    <row r="5" spans="1:9" x14ac:dyDescent="0.3">
      <c r="A5" t="str">
        <f ca="1">'TC74-Sup1 Outbound Details'!E2</f>
        <v>SP1-PS2-06-2311001</v>
      </c>
      <c r="B5" t="s">
        <v>330</v>
      </c>
      <c r="C5" t="str">
        <f ca="1">TEXT(DATE(YEAR(TODAY()), MONTH(TODAY()), DAY(TODAY()+10)), "dd MMM yyyy")</f>
        <v>19 Nov 2023</v>
      </c>
      <c r="D5" t="str">
        <f ca="1">TEXT(DATE(YEAR(TODAY()), MONTH(TODAY()), DAY(TODAY()+20)), "dd MMM yyyy")</f>
        <v>29 Nov 2023</v>
      </c>
      <c r="E5" t="s">
        <v>400</v>
      </c>
      <c r="F5" t="str">
        <f ca="1">TEXT(DATE(YEAR(TODAY()), MONTH(TODAY()), DAY(TODAY()+30)), "dd MMM yyyy")</f>
        <v>09 Nov 2023</v>
      </c>
      <c r="G5" t="s">
        <v>401</v>
      </c>
      <c r="H5" t="s">
        <v>402</v>
      </c>
      <c r="I5" t="s">
        <v>409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367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367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407</v>
      </c>
      <c r="B1" t="s">
        <v>406</v>
      </c>
    </row>
    <row r="2" spans="1:2" x14ac:dyDescent="0.3">
      <c r="A2" t="str">
        <f ca="1">"i-MY-PNA-DC-"&amp;AutoIncrement!F3&amp;"-"&amp;TEXT(DATE(YEAR(TODAY()), MONTH(TODAY()), DAY(TODAY())), "yymm")&amp;"001"</f>
        <v>i-MY-PNA-DC-PS2-06-2311001</v>
      </c>
      <c r="B2" t="str">
        <f ca="1">TEXT(DATE(YEAR(TODAY()), MONTH(TODAY()), DAY(TODAY())), "dd MMM yyyy")</f>
        <v>09 Nov 2023</v>
      </c>
    </row>
    <row r="3" spans="1:2" x14ac:dyDescent="0.3">
      <c r="A3" t="str">
        <f ca="1">"i-MY-PNA-DC-"&amp;AutoIncrement!F3&amp;"-"&amp;TEXT(DATE(YEAR(TODAY()), MONTH(TODAY()), DAY(TODAY())), "yymm")&amp;"001"</f>
        <v>i-MY-PNA-DC-PS2-06-2311001</v>
      </c>
      <c r="B3" t="str">
        <f t="shared" ref="B3:B5" ca="1" si="0">TEXT(DATE(YEAR(TODAY()), MONTH(TODAY()), DAY(TODAY())), "dd MMM yyyy")</f>
        <v>09 Nov 2023</v>
      </c>
    </row>
    <row r="4" spans="1:2" x14ac:dyDescent="0.3">
      <c r="A4" t="str">
        <f ca="1">"i-MY-PNA-DC-"&amp;AutoIncrement!F3&amp;"-"&amp;TEXT(DATE(YEAR(TODAY()), MONTH(TODAY()), DAY(TODAY())), "yymm")&amp;"001"</f>
        <v>i-MY-PNA-DC-PS2-06-2311001</v>
      </c>
      <c r="B4" t="str">
        <f t="shared" ca="1" si="0"/>
        <v>09 Nov 2023</v>
      </c>
    </row>
    <row r="5" spans="1:2" x14ac:dyDescent="0.3">
      <c r="A5" t="str">
        <f ca="1">"i-MY-PNA-DC-"&amp;AutoIncrement!F3&amp;"-"&amp;TEXT(DATE(YEAR(TODAY()), MONTH(TODAY()), DAY(TODAY())), "yymm")&amp;"001"</f>
        <v>i-MY-PNA-DC-PS2-06-2311001</v>
      </c>
      <c r="B5" t="str">
        <f t="shared" ca="1" si="0"/>
        <v>09 Nov 2023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pPS106-2311002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381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pPS106-2311002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381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pPS106-2311002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381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sPB306-2311002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381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sPB306-2311002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381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sPB306-2311002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381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M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413</v>
      </c>
      <c r="C2" t="str">
        <f>AutoIncrement!C4</f>
        <v>PKTTAP-PKCUS-PB1-06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PB1-06</v>
      </c>
      <c r="I2" t="str">
        <f>"CD-"&amp;H2</f>
        <v>CD-PB1-06</v>
      </c>
      <c r="J2" t="str">
        <f>"Payment-"&amp;H2</f>
        <v>Payment-PB1-06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Payment-PB1-06(By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RD-PB1-06</v>
      </c>
      <c r="W2" t="s">
        <v>130</v>
      </c>
      <c r="X2" t="s">
        <v>414</v>
      </c>
      <c r="Y2" t="str">
        <f>"BU2toBU1-"&amp;H2</f>
        <v>BU2toBU1-PB1-06</v>
      </c>
      <c r="Z2" t="str">
        <f>"BU3toBU1-"&amp;H2</f>
        <v>BU3toBU1-PB1-06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  <c r="S1" t="s">
        <v>390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cPB106-2311002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383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cPB106-2311002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383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cPB106-2311002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383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348</v>
      </c>
      <c r="B1" t="s">
        <v>349</v>
      </c>
      <c r="C1" t="s">
        <v>396</v>
      </c>
    </row>
    <row r="2" spans="1:3" x14ac:dyDescent="0.3">
      <c r="A2" t="str">
        <f ca="1">'TC74-Sup1 Outbound Details'!E5</f>
        <v>SP1-PS2-06-2311002</v>
      </c>
      <c r="B2" t="s">
        <v>331</v>
      </c>
      <c r="C2" t="s">
        <v>365</v>
      </c>
    </row>
    <row r="3" spans="1:3" x14ac:dyDescent="0.3">
      <c r="A3" t="str">
        <f ca="1">'TC74-Sup1 Outbound Details'!E2</f>
        <v>SP1-PS2-06-2311001</v>
      </c>
      <c r="B3" t="s">
        <v>332</v>
      </c>
      <c r="C3" t="s">
        <v>411</v>
      </c>
    </row>
    <row r="4" spans="1:3" x14ac:dyDescent="0.3">
      <c r="A4" t="str">
        <f ca="1">'TC74-Sup1 Outbound Details'!E2</f>
        <v>SP1-PS2-06-2311001</v>
      </c>
      <c r="B4" t="s">
        <v>331</v>
      </c>
      <c r="C4" t="s">
        <v>365</v>
      </c>
    </row>
    <row r="5" spans="1:3" x14ac:dyDescent="0.3">
      <c r="A5" t="str">
        <f ca="1">'TC74-Sup1 Outbound Details'!E2</f>
        <v>SP1-PS2-06-2311001</v>
      </c>
      <c r="B5" t="s">
        <v>330</v>
      </c>
      <c r="C5" t="s">
        <v>411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326</v>
      </c>
      <c r="D1" t="s">
        <v>314</v>
      </c>
      <c r="E1" t="s">
        <v>327</v>
      </c>
      <c r="F1" t="s">
        <v>132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329</v>
      </c>
      <c r="M1" t="s">
        <v>333</v>
      </c>
      <c r="N1" t="s">
        <v>337</v>
      </c>
      <c r="O1" t="s">
        <v>320</v>
      </c>
      <c r="P1" t="s">
        <v>339</v>
      </c>
      <c r="Q1" t="s">
        <v>340</v>
      </c>
      <c r="R1" t="s">
        <v>341</v>
      </c>
      <c r="S1" t="s">
        <v>338</v>
      </c>
      <c r="T1" t="s">
        <v>321</v>
      </c>
      <c r="U1" t="s">
        <v>342</v>
      </c>
      <c r="V1" t="s">
        <v>343</v>
      </c>
      <c r="W1" t="s">
        <v>344</v>
      </c>
      <c r="X1" t="s">
        <v>345</v>
      </c>
      <c r="Y1" t="s">
        <v>322</v>
      </c>
      <c r="Z1" t="s">
        <v>131</v>
      </c>
      <c r="AA1" t="s">
        <v>323</v>
      </c>
      <c r="AB1" t="s">
        <v>324</v>
      </c>
      <c r="AC1" t="s">
        <v>325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o-MY-PNA-DC-PS2-06-2311001</v>
      </c>
      <c r="D2" t="str">
        <f ca="1">TEXT(DATE(YEAR(TODAY()), MONTH(TODAY()), DAY(TODAY())), "dd MMM yyyy")</f>
        <v>09 Nov 2023</v>
      </c>
      <c r="E2" t="str">
        <f ca="1">"DC3-"&amp;AutoIncrement!F3&amp;"-"&amp;TEXT(DATE(YEAR(TODAY()), MONTH(TODAY()), DAY(TODAY())), "yymm")&amp;"001"</f>
        <v>DC3-PS2-06-2311001</v>
      </c>
      <c r="F2" t="s">
        <v>292</v>
      </c>
      <c r="G2" t="s">
        <v>21</v>
      </c>
      <c r="H2">
        <v>660</v>
      </c>
      <c r="I2" t="s">
        <v>70</v>
      </c>
      <c r="J2" t="s">
        <v>328</v>
      </c>
      <c r="K2" t="s">
        <v>68</v>
      </c>
      <c r="L2" t="s">
        <v>89</v>
      </c>
      <c r="M2" t="s">
        <v>330</v>
      </c>
      <c r="N2" t="str">
        <f ca="1">"DC3-OP-"&amp;AutoIncrement!F3&amp;"-"&amp;TEXT(DATE(YEAR(TODAY()), MONTH(TODAY()), DAY(TODAY())), "yymm")&amp;"-01"</f>
        <v>DC3-OP-PS2-06-2311-01</v>
      </c>
      <c r="O2" t="s">
        <v>335</v>
      </c>
      <c r="S2" t="str">
        <f ca="1">"DC3-IP-"&amp;AutoIncrement!F3&amp;"-"&amp;TEXT(DATE(YEAR(TODAY()), MONTH(TODAY()), DAY(TODAY())), "yymm")&amp;"-01"</f>
        <v>DC3-IP-PS2-06-2311-01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sPB306-2311002</v>
      </c>
      <c r="Y2" t="s">
        <v>91</v>
      </c>
      <c r="Z2" t="s">
        <v>308</v>
      </c>
      <c r="AA2" t="s">
        <v>308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o-MY-PNA-DC-PS2-06-2311001</v>
      </c>
      <c r="D3" t="str">
        <f t="shared" ref="D3:D4" ca="1" si="0">TEXT(DATE(YEAR(TODAY()), MONTH(TODAY()), DAY(TODAY())), "dd MMM yyyy")</f>
        <v>09 Nov 2023</v>
      </c>
      <c r="E3" t="str">
        <f ca="1">"DC3-"&amp;AutoIncrement!F3&amp;"-"&amp;TEXT(DATE(YEAR(TODAY()), MONTH(TODAY()), DAY(TODAY())), "yymm")&amp;"001"</f>
        <v>DC3-PS2-06-2311001</v>
      </c>
      <c r="F3" t="s">
        <v>293</v>
      </c>
      <c r="G3" t="s">
        <v>21</v>
      </c>
      <c r="H3">
        <v>660</v>
      </c>
      <c r="I3" t="s">
        <v>70</v>
      </c>
      <c r="J3" t="s">
        <v>328</v>
      </c>
      <c r="K3" t="s">
        <v>68</v>
      </c>
      <c r="L3" t="s">
        <v>89</v>
      </c>
      <c r="M3" t="s">
        <v>408</v>
      </c>
      <c r="N3" t="str">
        <f ca="1">"DC3-OP-"&amp;AutoIncrement!F3&amp;"-"&amp;TEXT(DATE(YEAR(TODAY()), MONTH(TODAY()), DAY(TODAY())), "yymm")&amp;"-01"</f>
        <v>DC3-OP-PS2-06-2311-01</v>
      </c>
      <c r="O3" t="s">
        <v>336</v>
      </c>
      <c r="P3">
        <v>100.001</v>
      </c>
      <c r="Q3">
        <v>100.001</v>
      </c>
      <c r="R3">
        <v>100.001</v>
      </c>
      <c r="X3" t="str">
        <f ca="1">'TC47-Autogen OrderNo Spot'!D2</f>
        <v>sPB306-2311002</v>
      </c>
      <c r="Y3" t="s">
        <v>91</v>
      </c>
      <c r="Z3" t="s">
        <v>309</v>
      </c>
      <c r="AA3" t="s">
        <v>309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o-MY-PNA-DC-PS2-06-2311001</v>
      </c>
      <c r="D4" t="str">
        <f t="shared" ca="1" si="0"/>
        <v>09 Nov 2023</v>
      </c>
      <c r="E4" t="str">
        <f ca="1">"DC3-"&amp;AutoIncrement!F3&amp;"-"&amp;TEXT(DATE(YEAR(TODAY()), MONTH(TODAY()), DAY(TODAY())), "yymm")&amp;"001"</f>
        <v>DC3-PS2-06-2311001</v>
      </c>
      <c r="F4" t="s">
        <v>295</v>
      </c>
      <c r="G4" t="s">
        <v>21</v>
      </c>
      <c r="H4">
        <v>330</v>
      </c>
      <c r="I4" t="s">
        <v>70</v>
      </c>
      <c r="J4" t="s">
        <v>328</v>
      </c>
      <c r="K4" t="s">
        <v>68</v>
      </c>
      <c r="L4" t="s">
        <v>89</v>
      </c>
      <c r="M4" t="s">
        <v>408</v>
      </c>
      <c r="N4" t="str">
        <f ca="1">"DC3-OP-"&amp;AutoIncrement!F3&amp;"-"&amp;TEXT(DATE(YEAR(TODAY()), MONTH(TODAY()), DAY(TODAY())), "yymm")&amp;"-02"</f>
        <v>DC3-OP-PS2-06-2311-02</v>
      </c>
      <c r="O4" t="s">
        <v>336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DC3-IP-PS2-06-2311-02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sPB306-2311002</v>
      </c>
      <c r="Y4" t="s">
        <v>91</v>
      </c>
      <c r="Z4" t="s">
        <v>310</v>
      </c>
      <c r="AA4" t="s">
        <v>310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o-MY-PNA-DC-PS2-06-2311002</v>
      </c>
      <c r="D5" s="60">
        <v>45112</v>
      </c>
      <c r="F5" t="s">
        <v>295</v>
      </c>
      <c r="G5" t="s">
        <v>21</v>
      </c>
      <c r="H5">
        <v>330</v>
      </c>
      <c r="I5" t="s">
        <v>70</v>
      </c>
      <c r="J5" t="s">
        <v>328</v>
      </c>
      <c r="K5" t="s">
        <v>68</v>
      </c>
      <c r="L5" t="s">
        <v>89</v>
      </c>
      <c r="M5" t="s">
        <v>408</v>
      </c>
      <c r="N5" t="str">
        <f ca="1">"DC3-OP-"&amp;AutoIncrement!F3&amp;"-"&amp;TEXT(DATE(YEAR(TODAY()), MONTH(TODAY()), DAY(TODAY())), "yymm")&amp;"-02"</f>
        <v>DC3-OP-PS2-06-2311-02</v>
      </c>
      <c r="O5" t="s">
        <v>336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DC3-IP-PS2-06-2311-02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sPB306-2311002</v>
      </c>
      <c r="Y5" t="s">
        <v>91</v>
      </c>
      <c r="Z5" t="s">
        <v>310</v>
      </c>
      <c r="AA5" t="s">
        <v>310</v>
      </c>
      <c r="AB5">
        <v>5</v>
      </c>
      <c r="AC5">
        <v>660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'TC111-DC3 Outbound Details'!C4</f>
        <v>o-MY-PNA-DC-PS2-06-2311001</v>
      </c>
      <c r="B2" t="s">
        <v>432</v>
      </c>
    </row>
    <row r="3" spans="1:2" x14ac:dyDescent="0.3">
      <c r="A3" t="str">
        <f ca="1">'TC111-DC3 Outbound Details'!C5</f>
        <v>o-MY-PNA-DC-PS2-06-2311002</v>
      </c>
      <c r="B3" t="s">
        <v>433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372</v>
      </c>
      <c r="E1" t="s">
        <v>88</v>
      </c>
      <c r="F1" t="s">
        <v>12</v>
      </c>
      <c r="G1" t="s">
        <v>142</v>
      </c>
      <c r="H1" t="s">
        <v>373</v>
      </c>
      <c r="I1" t="s">
        <v>145</v>
      </c>
      <c r="J1" t="s">
        <v>122</v>
      </c>
      <c r="K1" t="s">
        <v>253</v>
      </c>
      <c r="L1" t="s">
        <v>374</v>
      </c>
      <c r="M1" t="s">
        <v>375</v>
      </c>
      <c r="N1" t="s">
        <v>376</v>
      </c>
      <c r="O1" t="s">
        <v>377</v>
      </c>
      <c r="P1" t="s">
        <v>378</v>
      </c>
      <c r="Q1" t="s">
        <v>379</v>
      </c>
      <c r="R1" t="s">
        <v>380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pPB306-2311002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381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pPB306-2311002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381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pPB306-2311002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381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267</v>
      </c>
      <c r="G1" t="s">
        <v>12</v>
      </c>
      <c r="H1" t="s">
        <v>142</v>
      </c>
      <c r="I1" t="s">
        <v>373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438</v>
      </c>
      <c r="S1" t="s">
        <v>439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sPB106-2311002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sPB106-2311002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sPB106-2311002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370</v>
      </c>
      <c r="C1" t="s">
        <v>371</v>
      </c>
      <c r="D1" t="s">
        <v>345</v>
      </c>
      <c r="E1" t="s">
        <v>382</v>
      </c>
      <c r="F1" t="s">
        <v>12</v>
      </c>
      <c r="G1" t="s">
        <v>142</v>
      </c>
      <c r="H1" t="s">
        <v>373</v>
      </c>
      <c r="I1" t="s">
        <v>391</v>
      </c>
      <c r="J1" t="s">
        <v>145</v>
      </c>
      <c r="K1" t="s">
        <v>122</v>
      </c>
      <c r="L1" t="s">
        <v>253</v>
      </c>
      <c r="M1" t="s">
        <v>384</v>
      </c>
      <c r="N1" t="s">
        <v>385</v>
      </c>
      <c r="O1" t="s">
        <v>386</v>
      </c>
      <c r="P1" t="s">
        <v>387</v>
      </c>
      <c r="Q1" t="s">
        <v>388</v>
      </c>
      <c r="R1" t="s">
        <v>389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sPB106-2311002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383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sPB106-2311002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383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sPB106-2311002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383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A2" sqref="A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367</v>
      </c>
      <c r="E2" s="58" t="s">
        <v>368</v>
      </c>
      <c r="F2" s="58" t="s">
        <v>368</v>
      </c>
      <c r="G2" s="58" t="s">
        <v>368</v>
      </c>
      <c r="H2" s="58" t="s">
        <v>368</v>
      </c>
      <c r="I2" s="58" t="s">
        <v>368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  <c r="P2" s="58" t="s">
        <v>368</v>
      </c>
      <c r="Q2" s="58" t="s">
        <v>368</v>
      </c>
      <c r="R2" s="58" t="s">
        <v>368</v>
      </c>
      <c r="S2" s="58" t="s">
        <v>368</v>
      </c>
      <c r="T2" s="58" t="s">
        <v>368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367</v>
      </c>
      <c r="E4" s="58" t="s">
        <v>368</v>
      </c>
      <c r="F4" s="58" t="s">
        <v>368</v>
      </c>
      <c r="G4" s="58" t="s">
        <v>368</v>
      </c>
      <c r="H4" s="58" t="s">
        <v>368</v>
      </c>
      <c r="I4" s="58" t="s">
        <v>368</v>
      </c>
      <c r="J4" s="58" t="s">
        <v>368</v>
      </c>
      <c r="K4" s="58" t="s">
        <v>368</v>
      </c>
      <c r="L4" s="58" t="s">
        <v>368</v>
      </c>
      <c r="M4" s="58" t="s">
        <v>368</v>
      </c>
      <c r="N4" s="58" t="s">
        <v>368</v>
      </c>
      <c r="O4" s="58" t="s">
        <v>368</v>
      </c>
      <c r="P4" s="58" t="s">
        <v>368</v>
      </c>
      <c r="Q4" s="58" t="s">
        <v>368</v>
      </c>
      <c r="R4" s="58" t="s">
        <v>368</v>
      </c>
      <c r="S4" s="58" t="s">
        <v>368</v>
      </c>
      <c r="T4" s="58" t="s">
        <v>368</v>
      </c>
      <c r="U4" s="58" t="s">
        <v>368</v>
      </c>
      <c r="V4" s="58" t="s">
        <v>368</v>
      </c>
      <c r="W4" s="58" t="s">
        <v>368</v>
      </c>
      <c r="X4" s="58" t="s">
        <v>368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348</v>
      </c>
      <c r="B1" t="s">
        <v>349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DC3-PS2-06-2311001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DC3-PS2-06-2311001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348</v>
      </c>
      <c r="B1" t="s">
        <v>349</v>
      </c>
      <c r="C1" t="s">
        <v>392</v>
      </c>
      <c r="D1" t="s">
        <v>393</v>
      </c>
      <c r="E1" t="s">
        <v>404</v>
      </c>
      <c r="F1" t="s">
        <v>394</v>
      </c>
      <c r="G1" t="s">
        <v>395</v>
      </c>
      <c r="H1" t="s">
        <v>403</v>
      </c>
      <c r="I1" t="s">
        <v>396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19 Nov 2023</v>
      </c>
      <c r="D2" t="str">
        <f ca="1">TEXT(DATE(YEAR(TODAY()), MONTH(TODAY()), DAY(TODAY()+20)), "dd MMM yyyy")</f>
        <v>29 Nov 2023</v>
      </c>
      <c r="E2" t="s">
        <v>397</v>
      </c>
      <c r="F2" t="str">
        <f ca="1">TEXT(DATE(YEAR(TODAY()), MONTH(TODAY()), DAY(TODAY()+30)), "dd MMM yyyy")</f>
        <v>09 Nov 2023</v>
      </c>
      <c r="G2" t="s">
        <v>398</v>
      </c>
      <c r="H2" t="s">
        <v>399</v>
      </c>
      <c r="I2" t="s">
        <v>357</v>
      </c>
    </row>
    <row r="3" spans="1:9" x14ac:dyDescent="0.3">
      <c r="A3" t="str">
        <f ca="1">'TC111-DC3 Outbound Details'!E2</f>
        <v>DC3-PS2-06-2311001</v>
      </c>
      <c r="B3" t="str">
        <f>'TC111-DC3 Outbound Details'!M2</f>
        <v>CAIU9500009</v>
      </c>
      <c r="C3" t="str">
        <f ca="1">TEXT(DATE(YEAR(TODAY()), MONTH(TODAY()), DAY(TODAY()+10)), "dd MMM yyyy")</f>
        <v>19 Nov 2023</v>
      </c>
      <c r="D3" t="str">
        <f ca="1">TEXT(DATE(YEAR(TODAY()), MONTH(TODAY()), DAY(TODAY()+20)), "dd MMM yyyy")</f>
        <v>29 Nov 2023</v>
      </c>
      <c r="E3" t="s">
        <v>400</v>
      </c>
      <c r="F3" t="str">
        <f ca="1">TEXT(DATE(YEAR(TODAY()), MONTH(TODAY()), DAY(TODAY()+30)), "dd MMM yyyy")</f>
        <v>09 Nov 2023</v>
      </c>
      <c r="G3" t="s">
        <v>401</v>
      </c>
      <c r="H3" t="s">
        <v>402</v>
      </c>
      <c r="I3" t="s">
        <v>357</v>
      </c>
    </row>
    <row r="4" spans="1:9" x14ac:dyDescent="0.3">
      <c r="A4" t="str">
        <f ca="1">'TC111-DC3 Outbound Details'!E4</f>
        <v>DC3-PS2-06-2311001</v>
      </c>
      <c r="B4" t="str">
        <f>'TC111-DC3 Outbound Details'!M4</f>
        <v>CAIU9492794</v>
      </c>
      <c r="C4" t="str">
        <f ca="1">TEXT(DATE(YEAR(TODAY()), MONTH(TODAY()), DAY(TODAY()+10)), "dd MMM yyyy")</f>
        <v>19 Nov 2023</v>
      </c>
      <c r="D4" t="str">
        <f ca="1">TEXT(DATE(YEAR(TODAY()), MONTH(TODAY()), DAY(TODAY()+20)), "dd MMM yyyy")</f>
        <v>29 Nov 2023</v>
      </c>
      <c r="E4" t="s">
        <v>400</v>
      </c>
      <c r="F4" t="str">
        <f ca="1">TEXT(DATE(YEAR(TODAY()), MONTH(TODAY()), DAY(TODAY()+30)), "dd MMM yyyy")</f>
        <v>09 Nov 2023</v>
      </c>
      <c r="G4" t="s">
        <v>401</v>
      </c>
      <c r="H4" t="s">
        <v>402</v>
      </c>
      <c r="I4" t="s">
        <v>353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9" t="s">
        <v>358</v>
      </c>
      <c r="L1" s="58" t="s">
        <v>359</v>
      </c>
      <c r="M1" s="58" t="s">
        <v>360</v>
      </c>
      <c r="N1" s="58" t="s">
        <v>361</v>
      </c>
      <c r="O1" s="58" t="s">
        <v>362</v>
      </c>
      <c r="P1" s="58" t="s">
        <v>363</v>
      </c>
      <c r="Q1" s="58" t="s">
        <v>364</v>
      </c>
      <c r="R1" s="58" t="s">
        <v>365</v>
      </c>
      <c r="S1" s="58" t="s">
        <v>362</v>
      </c>
      <c r="T1" s="58" t="s">
        <v>363</v>
      </c>
      <c r="U1" s="58" t="s">
        <v>364</v>
      </c>
      <c r="V1" s="58" t="s">
        <v>365</v>
      </c>
    </row>
    <row r="2" spans="1:22" x14ac:dyDescent="0.3">
      <c r="A2" s="2" t="str">
        <f ca="1">'TC74-Sup1 Outbound Details'!E3</f>
        <v>SP1-PS2-06-2311001</v>
      </c>
      <c r="B2" s="8" t="str">
        <f>'TC74-Sup1 Outbound Details'!M3</f>
        <v>MY-ELA-C-230704001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367</v>
      </c>
      <c r="T2" s="58" t="s">
        <v>368</v>
      </c>
      <c r="U2" s="58" t="s">
        <v>368</v>
      </c>
      <c r="V2" s="58" t="s">
        <v>368</v>
      </c>
    </row>
    <row r="3" spans="1:22" x14ac:dyDescent="0.3">
      <c r="A3" s="2" t="str">
        <f ca="1">'TC74-Sup1 Outbound Details'!E5</f>
        <v>SP1-PS2-06-2311002</v>
      </c>
      <c r="B3" s="8" t="str">
        <f>'TC74-Sup1 Outbound Details'!M5</f>
        <v>MY-ELA-C-230704001</v>
      </c>
      <c r="C3" s="58" t="s">
        <v>366</v>
      </c>
      <c r="D3" s="58" t="s">
        <v>405</v>
      </c>
      <c r="E3" s="58" t="s">
        <v>405</v>
      </c>
      <c r="F3" s="58" t="s">
        <v>405</v>
      </c>
      <c r="G3" s="58" t="s">
        <v>405</v>
      </c>
      <c r="H3" s="58" t="s">
        <v>405</v>
      </c>
      <c r="I3" s="58" t="s">
        <v>405</v>
      </c>
      <c r="J3" s="58" t="s">
        <v>405</v>
      </c>
      <c r="K3" s="58" t="s">
        <v>405</v>
      </c>
      <c r="L3" s="58" t="s">
        <v>405</v>
      </c>
      <c r="M3" s="58" t="s">
        <v>405</v>
      </c>
      <c r="N3" s="58" t="s">
        <v>405</v>
      </c>
      <c r="O3" s="58" t="s">
        <v>405</v>
      </c>
      <c r="P3" s="58" t="s">
        <v>405</v>
      </c>
      <c r="Q3" s="58" t="s">
        <v>405</v>
      </c>
      <c r="R3" s="58" t="s">
        <v>405</v>
      </c>
      <c r="S3" s="58" t="s">
        <v>367</v>
      </c>
      <c r="T3" s="58" t="s">
        <v>368</v>
      </c>
      <c r="U3" s="58" t="s">
        <v>368</v>
      </c>
      <c r="V3" s="58" t="s">
        <v>368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419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x14ac:dyDescent="0.3">
      <c r="A2" s="2" t="str">
        <f ca="1">'TC74-Sup1 Outbound Details'!E2</f>
        <v>SP1-PS2-06-2311001</v>
      </c>
      <c r="B2" s="8" t="str">
        <f>'TC74-Sup1 Outbound Details'!M2</f>
        <v>CAIU9500009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348</v>
      </c>
      <c r="B1" s="2" t="s">
        <v>349</v>
      </c>
      <c r="C1" s="58" t="s">
        <v>350</v>
      </c>
      <c r="D1" s="58" t="s">
        <v>429</v>
      </c>
      <c r="E1" s="58" t="s">
        <v>409</v>
      </c>
      <c r="F1" s="58" t="s">
        <v>420</v>
      </c>
      <c r="G1" s="58" t="s">
        <v>421</v>
      </c>
      <c r="H1" s="58" t="s">
        <v>411</v>
      </c>
      <c r="I1" s="58" t="s">
        <v>422</v>
      </c>
      <c r="J1" s="58" t="s">
        <v>423</v>
      </c>
      <c r="K1" s="58" t="s">
        <v>424</v>
      </c>
      <c r="L1" s="58" t="s">
        <v>425</v>
      </c>
      <c r="M1" s="58" t="s">
        <v>426</v>
      </c>
      <c r="N1" s="58" t="s">
        <v>427</v>
      </c>
      <c r="O1" s="58" t="s">
        <v>428</v>
      </c>
    </row>
    <row r="2" spans="1:15" ht="13.2" customHeight="1" x14ac:dyDescent="0.3">
      <c r="A2" s="2" t="str">
        <f ca="1">'TC74-Sup1 Outbound Details'!E4</f>
        <v>SP1-PS2-06-2311001</v>
      </c>
      <c r="B2" s="8" t="str">
        <f>'TC74-Sup1 Outbound Details'!M4</f>
        <v>TCLU4249350</v>
      </c>
      <c r="C2" s="58" t="s">
        <v>410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367</v>
      </c>
      <c r="J2" s="58" t="s">
        <v>368</v>
      </c>
      <c r="K2" s="58" t="s">
        <v>368</v>
      </c>
      <c r="L2" s="58" t="s">
        <v>368</v>
      </c>
      <c r="M2" s="58" t="s">
        <v>368</v>
      </c>
      <c r="N2" s="58" t="s">
        <v>368</v>
      </c>
      <c r="O2" s="58" t="s">
        <v>368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302</v>
      </c>
      <c r="B2" s="8" t="s">
        <v>302</v>
      </c>
      <c r="C2" s="16" t="str">
        <f>AutoIncrement!D4</f>
        <v>SGTTAP-PKTTAP-PB2-06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303</v>
      </c>
      <c r="B3" s="8" t="s">
        <v>303</v>
      </c>
      <c r="C3" s="16" t="str">
        <f>AutoIncrement!D4</f>
        <v>SGTTAP-PKTTAP-PB2-06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304</v>
      </c>
      <c r="B4" s="8" t="s">
        <v>304</v>
      </c>
      <c r="C4" s="16" t="str">
        <f>AutoIncrement!D4</f>
        <v>SGTTAP-PKTTAP-PB2-06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347</v>
      </c>
      <c r="B1" t="s">
        <v>369</v>
      </c>
    </row>
    <row r="2" spans="1:2" x14ac:dyDescent="0.3">
      <c r="A2" t="str">
        <f>'TC111-OutboundNo'!B2</f>
        <v>o-MY-PNA-DC-231024001</v>
      </c>
      <c r="B2" t="s">
        <v>442</v>
      </c>
    </row>
    <row r="3" spans="1:2" x14ac:dyDescent="0.3">
      <c r="A3" t="str">
        <f>'TC111-OutboundNo'!B3</f>
        <v>o-MY-PNA-DC-231024002</v>
      </c>
      <c r="B3" t="s">
        <v>443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367</v>
      </c>
      <c r="U2" s="58" t="s">
        <v>368</v>
      </c>
      <c r="V2" s="58" t="s">
        <v>368</v>
      </c>
      <c r="W2" s="58" t="s">
        <v>368</v>
      </c>
      <c r="X2" s="58" t="s">
        <v>368</v>
      </c>
      <c r="Y2" s="58" t="s">
        <v>368</v>
      </c>
      <c r="Z2" s="58" t="s">
        <v>368</v>
      </c>
      <c r="AA2" s="58" t="s">
        <v>368</v>
      </c>
      <c r="AB2" s="58" t="s">
        <v>368</v>
      </c>
      <c r="AC2" s="58" t="s">
        <v>368</v>
      </c>
      <c r="AD2" s="58" t="s">
        <v>368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367</v>
      </c>
      <c r="Y4" s="58" t="s">
        <v>368</v>
      </c>
      <c r="Z4" s="58" t="s">
        <v>368</v>
      </c>
      <c r="AA4" s="58" t="s">
        <v>368</v>
      </c>
      <c r="AB4" s="58" t="s">
        <v>368</v>
      </c>
      <c r="AC4" s="58" t="s">
        <v>368</v>
      </c>
      <c r="AD4" s="58" t="s">
        <v>368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348</v>
      </c>
      <c r="B1" s="2" t="s">
        <v>349</v>
      </c>
      <c r="C1" s="58" t="s">
        <v>350</v>
      </c>
      <c r="D1" s="58" t="s">
        <v>351</v>
      </c>
      <c r="E1" s="58" t="s">
        <v>352</v>
      </c>
      <c r="F1" s="58" t="s">
        <v>353</v>
      </c>
      <c r="G1" s="58" t="s">
        <v>354</v>
      </c>
      <c r="H1" s="58" t="s">
        <v>355</v>
      </c>
      <c r="I1" s="58" t="s">
        <v>356</v>
      </c>
      <c r="J1" s="58" t="s">
        <v>357</v>
      </c>
      <c r="K1" s="58" t="s">
        <v>358</v>
      </c>
      <c r="L1" s="58" t="s">
        <v>359</v>
      </c>
      <c r="M1" s="58" t="s">
        <v>360</v>
      </c>
      <c r="N1" s="58" t="s">
        <v>361</v>
      </c>
      <c r="O1" s="58" t="s">
        <v>434</v>
      </c>
      <c r="P1" s="58" t="s">
        <v>435</v>
      </c>
      <c r="Q1" s="58" t="s">
        <v>351</v>
      </c>
      <c r="R1" s="58" t="s">
        <v>352</v>
      </c>
      <c r="S1" s="58" t="s">
        <v>353</v>
      </c>
      <c r="T1" s="58" t="s">
        <v>354</v>
      </c>
      <c r="U1" s="58" t="s">
        <v>355</v>
      </c>
      <c r="V1" s="58" t="s">
        <v>356</v>
      </c>
      <c r="W1" s="58" t="s">
        <v>357</v>
      </c>
      <c r="X1" s="58" t="s">
        <v>358</v>
      </c>
      <c r="Y1" s="58" t="s">
        <v>359</v>
      </c>
      <c r="Z1" s="58" t="s">
        <v>360</v>
      </c>
      <c r="AA1" s="58" t="s">
        <v>361</v>
      </c>
      <c r="AB1" s="58" t="s">
        <v>436</v>
      </c>
      <c r="AC1" s="58" t="s">
        <v>437</v>
      </c>
      <c r="AD1" s="58" t="s">
        <v>362</v>
      </c>
      <c r="AE1" s="58" t="s">
        <v>363</v>
      </c>
      <c r="AF1" s="58" t="s">
        <v>364</v>
      </c>
      <c r="AG1" s="58" t="s">
        <v>365</v>
      </c>
      <c r="AH1" s="2" t="s">
        <v>362</v>
      </c>
      <c r="AI1" s="2" t="s">
        <v>363</v>
      </c>
      <c r="AJ1" s="2" t="s">
        <v>364</v>
      </c>
      <c r="AK1" s="2" t="s">
        <v>365</v>
      </c>
    </row>
    <row r="2" spans="1:37" x14ac:dyDescent="0.3">
      <c r="A2" s="2" t="str">
        <f ca="1">'TC111-DC3 Outbound Details'!E3</f>
        <v>DC3-PS2-06-2311001</v>
      </c>
      <c r="B2" s="2" t="str">
        <f>'TC111-DC3 Outbound Details'!M3</f>
        <v>CAIU9492794</v>
      </c>
      <c r="C2" s="58" t="s">
        <v>366</v>
      </c>
      <c r="D2" s="58" t="s">
        <v>405</v>
      </c>
      <c r="E2" s="58" t="s">
        <v>405</v>
      </c>
      <c r="F2" s="58" t="s">
        <v>405</v>
      </c>
      <c r="G2" s="58" t="s">
        <v>405</v>
      </c>
      <c r="H2" s="58" t="s">
        <v>405</v>
      </c>
      <c r="I2" s="58" t="s">
        <v>405</v>
      </c>
      <c r="J2" s="58" t="s">
        <v>405</v>
      </c>
      <c r="K2" s="58" t="s">
        <v>405</v>
      </c>
      <c r="L2" s="58" t="s">
        <v>405</v>
      </c>
      <c r="M2" s="58" t="s">
        <v>405</v>
      </c>
      <c r="N2" s="58" t="s">
        <v>405</v>
      </c>
      <c r="O2" s="58" t="s">
        <v>405</v>
      </c>
      <c r="P2" s="58" t="s">
        <v>405</v>
      </c>
      <c r="Q2" s="58" t="s">
        <v>405</v>
      </c>
      <c r="R2" s="58" t="s">
        <v>405</v>
      </c>
      <c r="S2" s="58" t="s">
        <v>405</v>
      </c>
      <c r="T2" s="58" t="s">
        <v>405</v>
      </c>
      <c r="U2" s="58" t="s">
        <v>405</v>
      </c>
      <c r="V2" s="58" t="s">
        <v>405</v>
      </c>
      <c r="W2" s="58" t="s">
        <v>405</v>
      </c>
      <c r="X2" s="58" t="s">
        <v>405</v>
      </c>
      <c r="Y2" s="58" t="s">
        <v>405</v>
      </c>
      <c r="Z2" s="58" t="s">
        <v>405</v>
      </c>
      <c r="AA2" s="58" t="s">
        <v>405</v>
      </c>
      <c r="AB2" s="58" t="s">
        <v>405</v>
      </c>
      <c r="AC2" s="58" t="s">
        <v>405</v>
      </c>
      <c r="AD2" s="58" t="s">
        <v>367</v>
      </c>
      <c r="AE2" s="58" t="s">
        <v>368</v>
      </c>
      <c r="AF2" s="58" t="s">
        <v>368</v>
      </c>
      <c r="AG2" s="58" t="s">
        <v>368</v>
      </c>
      <c r="AH2" s="58" t="s">
        <v>368</v>
      </c>
      <c r="AI2" s="58" t="s">
        <v>368</v>
      </c>
      <c r="AJ2" s="58" t="s">
        <v>368</v>
      </c>
      <c r="AK2" s="58" t="s">
        <v>368</v>
      </c>
    </row>
    <row r="3" spans="1:37" x14ac:dyDescent="0.3">
      <c r="B3" s="2" t="str">
        <f>'TC111-DC3 Outbound Details'!M5</f>
        <v>CAIU9492794</v>
      </c>
      <c r="C3" s="58" t="s">
        <v>366</v>
      </c>
      <c r="D3" s="58" t="s">
        <v>367</v>
      </c>
      <c r="E3" s="58" t="s">
        <v>368</v>
      </c>
      <c r="F3" s="58" t="s">
        <v>368</v>
      </c>
      <c r="G3" s="58" t="s">
        <v>368</v>
      </c>
      <c r="H3" s="58" t="s">
        <v>368</v>
      </c>
      <c r="I3" s="58" t="s">
        <v>368</v>
      </c>
      <c r="J3" s="58" t="s">
        <v>368</v>
      </c>
      <c r="K3" s="58" t="s">
        <v>368</v>
      </c>
      <c r="L3" s="58" t="s">
        <v>368</v>
      </c>
      <c r="M3" s="58" t="s">
        <v>368</v>
      </c>
      <c r="N3" s="58" t="s">
        <v>368</v>
      </c>
      <c r="O3" s="58" t="s">
        <v>368</v>
      </c>
      <c r="P3" s="58" t="s">
        <v>368</v>
      </c>
      <c r="Q3" s="58" t="s">
        <v>368</v>
      </c>
      <c r="R3" s="58" t="s">
        <v>368</v>
      </c>
      <c r="S3" s="58" t="s">
        <v>368</v>
      </c>
      <c r="T3" s="58" t="s">
        <v>368</v>
      </c>
      <c r="U3" s="58" t="s">
        <v>368</v>
      </c>
      <c r="V3" s="58" t="s">
        <v>368</v>
      </c>
      <c r="W3" s="58" t="s">
        <v>368</v>
      </c>
      <c r="X3" s="58" t="s">
        <v>368</v>
      </c>
      <c r="Y3" s="58" t="s">
        <v>368</v>
      </c>
      <c r="Z3" s="58" t="s">
        <v>368</v>
      </c>
      <c r="AA3" s="58" t="s">
        <v>368</v>
      </c>
      <c r="AB3" s="58" t="s">
        <v>368</v>
      </c>
      <c r="AC3" s="58" t="s">
        <v>368</v>
      </c>
      <c r="AD3" s="58" t="s">
        <v>368</v>
      </c>
      <c r="AE3" s="58" t="s">
        <v>368</v>
      </c>
      <c r="AF3" s="58" t="s">
        <v>368</v>
      </c>
      <c r="AG3" s="58" t="s">
        <v>368</v>
      </c>
      <c r="AH3" s="58" t="s">
        <v>368</v>
      </c>
      <c r="AI3" s="58" t="s">
        <v>368</v>
      </c>
      <c r="AJ3" s="58" t="s">
        <v>368</v>
      </c>
      <c r="AK3" s="58" t="s">
        <v>368</v>
      </c>
    </row>
    <row r="4" spans="1:37" x14ac:dyDescent="0.3">
      <c r="A4" s="2" t="str">
        <f ca="1">'TC111-DC3 Outbound Details'!E2</f>
        <v>DC3-PS2-06-2311001</v>
      </c>
      <c r="B4" s="2" t="str">
        <f>'TC111-DC3 Outbound Details'!M2</f>
        <v>CAIU9500009</v>
      </c>
      <c r="C4" s="58" t="s">
        <v>410</v>
      </c>
      <c r="D4" s="58" t="s">
        <v>405</v>
      </c>
      <c r="E4" s="58" t="s">
        <v>405</v>
      </c>
      <c r="F4" s="58" t="s">
        <v>405</v>
      </c>
      <c r="G4" s="58" t="s">
        <v>405</v>
      </c>
      <c r="H4" s="58" t="s">
        <v>405</v>
      </c>
      <c r="I4" s="58" t="s">
        <v>405</v>
      </c>
      <c r="J4" s="58" t="s">
        <v>405</v>
      </c>
      <c r="K4" s="58" t="s">
        <v>405</v>
      </c>
      <c r="L4" s="58" t="s">
        <v>405</v>
      </c>
      <c r="M4" s="58" t="s">
        <v>405</v>
      </c>
      <c r="N4" s="58" t="s">
        <v>405</v>
      </c>
      <c r="O4" s="58" t="s">
        <v>405</v>
      </c>
      <c r="P4" s="58" t="s">
        <v>405</v>
      </c>
      <c r="Q4" s="58" t="s">
        <v>405</v>
      </c>
      <c r="R4" s="58" t="s">
        <v>405</v>
      </c>
      <c r="S4" s="58" t="s">
        <v>405</v>
      </c>
      <c r="T4" s="58" t="s">
        <v>405</v>
      </c>
      <c r="U4" s="58" t="s">
        <v>405</v>
      </c>
      <c r="V4" s="58" t="s">
        <v>405</v>
      </c>
      <c r="W4" s="58" t="s">
        <v>405</v>
      </c>
      <c r="X4" s="58" t="s">
        <v>405</v>
      </c>
      <c r="Y4" s="58" t="s">
        <v>405</v>
      </c>
      <c r="Z4" s="58" t="s">
        <v>405</v>
      </c>
      <c r="AA4" s="58" t="s">
        <v>405</v>
      </c>
      <c r="AB4" s="58" t="s">
        <v>405</v>
      </c>
      <c r="AC4" s="58" t="s">
        <v>405</v>
      </c>
      <c r="AD4" s="58" t="s">
        <v>367</v>
      </c>
      <c r="AE4" s="58" t="s">
        <v>368</v>
      </c>
      <c r="AF4" s="58" t="s">
        <v>368</v>
      </c>
      <c r="AG4" s="58" t="s">
        <v>368</v>
      </c>
      <c r="AH4" s="58" t="s">
        <v>368</v>
      </c>
      <c r="AI4" s="58" t="s">
        <v>368</v>
      </c>
      <c r="AJ4" s="58" t="s">
        <v>368</v>
      </c>
      <c r="AK4" s="58" t="s">
        <v>368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326</v>
      </c>
      <c r="D1" s="2" t="s">
        <v>314</v>
      </c>
      <c r="E1" s="2" t="s">
        <v>327</v>
      </c>
      <c r="F1" s="2" t="s">
        <v>132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329</v>
      </c>
      <c r="M1" s="2" t="s">
        <v>333</v>
      </c>
      <c r="N1" s="2" t="s">
        <v>337</v>
      </c>
      <c r="O1" s="2" t="s">
        <v>320</v>
      </c>
      <c r="P1" s="2" t="s">
        <v>339</v>
      </c>
      <c r="Q1" s="2" t="s">
        <v>340</v>
      </c>
      <c r="R1" s="2" t="s">
        <v>341</v>
      </c>
      <c r="S1" s="2" t="s">
        <v>338</v>
      </c>
      <c r="T1" s="2" t="s">
        <v>321</v>
      </c>
      <c r="U1" s="2" t="s">
        <v>342</v>
      </c>
      <c r="V1" s="2" t="s">
        <v>343</v>
      </c>
      <c r="W1" s="2" t="s">
        <v>344</v>
      </c>
      <c r="X1" s="2" t="s">
        <v>345</v>
      </c>
      <c r="Y1" s="2" t="s">
        <v>322</v>
      </c>
      <c r="Z1" s="2" t="s">
        <v>131</v>
      </c>
      <c r="AA1" s="2" t="s">
        <v>323</v>
      </c>
      <c r="AB1" s="2" t="s">
        <v>324</v>
      </c>
      <c r="AC1" s="2" t="s">
        <v>325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o-CNTW-SUP-POC-PS2-06-2311001</v>
      </c>
      <c r="D2" s="2" t="str">
        <f ca="1">TEXT(DATE(YEAR(TODAY()), MONTH(TODAY()), DAY(TODAY())), "dd MMM yyyy")</f>
        <v>09 Nov 2023</v>
      </c>
      <c r="E2" s="2" t="str">
        <f ca="1">"SP2-"&amp;AutoIncrement!F3&amp;"-"&amp;TEXT(DATE(YEAR(TODAY()), MONTH(TODAY()), DAY(TODAY())), "yymm")&amp;"001"</f>
        <v>SP2-PS2-06-2311001</v>
      </c>
      <c r="F2" s="20" t="s">
        <v>290</v>
      </c>
      <c r="G2" s="8" t="s">
        <v>29</v>
      </c>
      <c r="H2" s="63">
        <v>1620</v>
      </c>
      <c r="I2" s="20" t="s">
        <v>70</v>
      </c>
      <c r="J2" s="2" t="s">
        <v>328</v>
      </c>
      <c r="K2" s="64" t="s">
        <v>72</v>
      </c>
      <c r="L2" s="64" t="s">
        <v>90</v>
      </c>
      <c r="M2" s="8" t="s">
        <v>330</v>
      </c>
      <c r="N2" s="2" t="str">
        <f ca="1">"SP2-OP-"&amp;AutoIncrement!F3&amp;"-"&amp;TEXT(DATE(YEAR(TODAY()), MONTH(TODAY()), DAY(TODAY())), "yymm")&amp;"-01"</f>
        <v>SP2-OP-PS2-06-2311-01</v>
      </c>
      <c r="O2" s="8" t="s">
        <v>334</v>
      </c>
      <c r="P2" s="65"/>
      <c r="Q2" s="65"/>
      <c r="R2" s="65"/>
      <c r="S2" s="2" t="str">
        <f ca="1">"SP2-IP-"&amp;AutoIncrement!F3&amp;"-"&amp;TEXT(DATE(YEAR(TODAY()), MONTH(TODAY()), DAY(TODAY())), "yymm")&amp;"-01"</f>
        <v>SP2-IP-PS2-06-2311-01</v>
      </c>
      <c r="T2" s="66"/>
      <c r="U2" s="65"/>
      <c r="V2" s="65"/>
      <c r="W2" s="65"/>
      <c r="X2" s="64" t="str">
        <f ca="1">'TC20-Autogen SOPO'!H2</f>
        <v>sPS206-2311001</v>
      </c>
      <c r="Y2" s="64" t="s">
        <v>93</v>
      </c>
      <c r="Z2" s="64" t="s">
        <v>305</v>
      </c>
      <c r="AA2" s="64" t="s">
        <v>305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o-CNTW-SUP-POC-PS2-06-2311001</v>
      </c>
      <c r="D3" s="2" t="str">
        <f ca="1">TEXT(DATE(YEAR(TODAY()), MONTH(TODAY()), DAY(TODAY())), "dd MMM yyyy")</f>
        <v>09 Nov 2023</v>
      </c>
      <c r="E3" s="2" t="str">
        <f ca="1">"SP2-"&amp;AutoIncrement!F3&amp;"-"&amp;TEXT(DATE(YEAR(TODAY()), MONTH(TODAY()), DAY(TODAY())), "yymm")&amp;"001"</f>
        <v>SP2-PS2-06-2311001</v>
      </c>
      <c r="F3" s="20" t="s">
        <v>291</v>
      </c>
      <c r="G3" s="8" t="s">
        <v>29</v>
      </c>
      <c r="H3" s="63">
        <v>1620</v>
      </c>
      <c r="I3" s="20" t="s">
        <v>70</v>
      </c>
      <c r="J3" s="2" t="s">
        <v>328</v>
      </c>
      <c r="K3" s="64" t="s">
        <v>72</v>
      </c>
      <c r="L3" s="64" t="s">
        <v>90</v>
      </c>
      <c r="M3" s="8" t="s">
        <v>444</v>
      </c>
      <c r="N3" s="2" t="str">
        <f ca="1">"SP2-OP-"&amp;AutoIncrement!F3&amp;"-"&amp;TEXT(DATE(YEAR(TODAY()), MONTH(TODAY()), DAY(TODAY())), "yymm")&amp;"-01"</f>
        <v>SP2-OP-PS2-06-2311-01</v>
      </c>
      <c r="O3" s="8" t="s">
        <v>335</v>
      </c>
      <c r="P3" s="65"/>
      <c r="Q3" s="65"/>
      <c r="R3" s="65"/>
      <c r="S3" s="2" t="str">
        <f ca="1">"SP2-IP-"&amp;AutoIncrement!F3&amp;"-"&amp;TEXT(DATE(YEAR(TODAY()), MONTH(TODAY()), DAY(TODAY())), "yymm")&amp;"-02"</f>
        <v>SP2-IP-PS2-06-2311-02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sPS206-2311001</v>
      </c>
      <c r="Y3" s="64" t="s">
        <v>93</v>
      </c>
      <c r="Z3" s="64" t="s">
        <v>306</v>
      </c>
      <c r="AA3" s="64" t="s">
        <v>306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o-CNTW-SUP-POC-PS2-06-2311002</v>
      </c>
      <c r="D4" s="2" t="str">
        <f ca="1">TEXT(DATE(YEAR(TODAY()), MONTH(TODAY()), DAY(TODAY())), "dd MMM yyyy")</f>
        <v>09 Nov 2023</v>
      </c>
      <c r="F4" s="20" t="s">
        <v>294</v>
      </c>
      <c r="G4" s="8" t="s">
        <v>21</v>
      </c>
      <c r="H4" s="63">
        <v>500</v>
      </c>
      <c r="I4" s="20" t="s">
        <v>70</v>
      </c>
      <c r="J4" s="2" t="s">
        <v>328</v>
      </c>
      <c r="K4" s="64" t="s">
        <v>72</v>
      </c>
      <c r="L4" s="64" t="s">
        <v>90</v>
      </c>
      <c r="M4" s="8" t="s">
        <v>444</v>
      </c>
      <c r="N4" s="2" t="str">
        <f ca="1">"SP2-OP-"&amp;AutoIncrement!F3&amp;"-"&amp;TEXT(DATE(YEAR(TODAY()), MONTH(TODAY()), DAY(TODAY())), "yymm")&amp;"-01"</f>
        <v>SP2-OP-PS2-06-2311-01</v>
      </c>
      <c r="O4" s="8" t="s">
        <v>336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sPS206-2311001</v>
      </c>
      <c r="Y4" s="64" t="s">
        <v>93</v>
      </c>
      <c r="Z4" s="64" t="s">
        <v>307</v>
      </c>
      <c r="AA4" s="64" t="s">
        <v>307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o-CNTW-SUP-POC-PS2-06-2311002</v>
      </c>
      <c r="D5" s="2" t="str">
        <f ca="1">TEXT(DATE(YEAR(TODAY()), MONTH(TODAY()), DAY(TODAY())), "dd MMM yyyy")</f>
        <v>09 Nov 2023</v>
      </c>
      <c r="F5" s="20" t="s">
        <v>294</v>
      </c>
      <c r="G5" s="8" t="s">
        <v>21</v>
      </c>
      <c r="H5" s="63">
        <v>300</v>
      </c>
      <c r="I5" s="20" t="s">
        <v>70</v>
      </c>
      <c r="J5" s="2" t="s">
        <v>328</v>
      </c>
      <c r="K5" s="64" t="s">
        <v>72</v>
      </c>
      <c r="L5" s="64" t="s">
        <v>90</v>
      </c>
      <c r="M5" s="8" t="s">
        <v>445</v>
      </c>
      <c r="N5" s="2" t="str">
        <f ca="1">"SP2-OP-"&amp;AutoIncrement!F3&amp;"-"&amp;TEXT(DATE(YEAR(TODAY()), MONTH(TODAY()), DAY(TODAY())), "yymm")&amp;"-02"</f>
        <v>SP2-OP-PS2-06-2311-02</v>
      </c>
      <c r="O5" s="8" t="s">
        <v>334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SP2-IP-PS2-06-2311-02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sPS206-2311001</v>
      </c>
      <c r="Y5" s="64" t="s">
        <v>93</v>
      </c>
      <c r="Z5" s="64" t="s">
        <v>307</v>
      </c>
      <c r="AA5" s="64" t="s">
        <v>307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346</v>
      </c>
      <c r="B1" t="s">
        <v>347</v>
      </c>
    </row>
    <row r="2" spans="1:2" x14ac:dyDescent="0.3">
      <c r="A2" t="str">
        <f ca="1">'TC142-Sup2 Outbound Details'!C2</f>
        <v>o-CNTW-SUP-POC-PS2-06-2311001</v>
      </c>
      <c r="B2" t="s">
        <v>446</v>
      </c>
    </row>
    <row r="3" spans="1:2" x14ac:dyDescent="0.3">
      <c r="A3" t="str">
        <f ca="1">'TC142-Sup2 Outbound Details'!C4</f>
        <v>o-CNTW-SUP-POC-PS2-06-2311002</v>
      </c>
      <c r="B3" t="s">
        <v>447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80E82-0BB9-46FF-B6BC-EF214124755E}">
  <dimension ref="A1:C2"/>
  <sheetViews>
    <sheetView workbookViewId="0">
      <selection activeCell="E11" sqref="E11"/>
    </sheetView>
  </sheetViews>
  <sheetFormatPr defaultRowHeight="14.4" x14ac:dyDescent="0.3"/>
  <cols>
    <col min="2" max="2" width="14.6640625" bestFit="1" customWidth="1"/>
    <col min="3" max="3" width="10.1093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75" t="s">
        <v>476</v>
      </c>
      <c r="C2" s="76" t="s">
        <v>383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F988-0158-40C9-A7F3-B4CE9C6AFAF7}">
  <dimension ref="A1:R4"/>
  <sheetViews>
    <sheetView workbookViewId="0">
      <selection activeCell="H13" sqref="H13"/>
    </sheetView>
  </sheetViews>
  <sheetFormatPr defaultRowHeight="14.4" x14ac:dyDescent="0.3"/>
  <cols>
    <col min="2" max="2" width="20.5546875" bestFit="1" customWidth="1"/>
    <col min="4" max="4" width="15.5546875" bestFit="1" customWidth="1"/>
    <col min="5" max="5" width="12.109375" bestFit="1" customWidth="1"/>
    <col min="8" max="8" width="9.33203125" bestFit="1" customWidth="1"/>
    <col min="11" max="11" width="9.88671875" bestFit="1" customWidth="1"/>
    <col min="12" max="12" width="11.5546875" bestFit="1" customWidth="1"/>
    <col min="13" max="13" width="11.5546875" customWidth="1"/>
    <col min="14" max="14" width="17.77734375" bestFit="1" customWidth="1"/>
    <col min="15" max="15" width="16.44140625" bestFit="1" customWidth="1"/>
    <col min="16" max="16" width="18.109375" bestFit="1" customWidth="1"/>
    <col min="17" max="17" width="18.6640625" bestFit="1" customWidth="1"/>
    <col min="18" max="18" width="19.109375" bestFit="1" customWidth="1"/>
    <col min="19" max="19" width="18.6640625" bestFit="1" customWidth="1"/>
    <col min="20" max="21" width="21.33203125" bestFit="1" customWidth="1"/>
  </cols>
  <sheetData>
    <row r="1" spans="1:18" s="80" customFormat="1" ht="15" thickBot="1" x14ac:dyDescent="0.35">
      <c r="A1" s="77" t="s">
        <v>2</v>
      </c>
      <c r="B1" s="78" t="s">
        <v>1</v>
      </c>
      <c r="C1" s="78" t="s">
        <v>5</v>
      </c>
      <c r="D1" s="78" t="s">
        <v>250</v>
      </c>
      <c r="E1" s="78" t="s">
        <v>88</v>
      </c>
      <c r="F1" s="78" t="s">
        <v>12</v>
      </c>
      <c r="G1" s="78" t="s">
        <v>11</v>
      </c>
      <c r="H1" s="78" t="s">
        <v>251</v>
      </c>
      <c r="I1" s="78" t="s">
        <v>145</v>
      </c>
      <c r="J1" s="78" t="s">
        <v>122</v>
      </c>
      <c r="K1" s="78" t="s">
        <v>253</v>
      </c>
      <c r="L1" s="78" t="s">
        <v>254</v>
      </c>
      <c r="M1" s="78" t="s">
        <v>255</v>
      </c>
      <c r="N1" s="78" t="s">
        <v>479</v>
      </c>
      <c r="O1" s="78" t="s">
        <v>480</v>
      </c>
      <c r="P1" s="78" t="s">
        <v>481</v>
      </c>
      <c r="Q1" s="78" t="s">
        <v>482</v>
      </c>
      <c r="R1" s="79" t="s">
        <v>483</v>
      </c>
    </row>
    <row r="2" spans="1:18" s="80" customFormat="1" x14ac:dyDescent="0.3">
      <c r="A2" s="87" t="s">
        <v>290</v>
      </c>
      <c r="B2" s="88" t="s">
        <v>305</v>
      </c>
      <c r="C2" s="88"/>
      <c r="D2" s="88" t="s">
        <v>478</v>
      </c>
      <c r="E2" s="88" t="s">
        <v>69</v>
      </c>
      <c r="F2" s="88">
        <v>10</v>
      </c>
      <c r="G2" s="88">
        <v>10</v>
      </c>
      <c r="H2" s="92">
        <v>1620</v>
      </c>
      <c r="I2" s="88">
        <v>10</v>
      </c>
      <c r="J2" s="88" t="s">
        <v>174</v>
      </c>
      <c r="K2" s="88" t="s">
        <v>381</v>
      </c>
      <c r="L2" s="90">
        <v>1620</v>
      </c>
      <c r="M2" s="88">
        <v>0</v>
      </c>
      <c r="N2" s="92">
        <v>1620</v>
      </c>
      <c r="O2" s="92">
        <v>1620</v>
      </c>
      <c r="P2" s="88" t="s">
        <v>264</v>
      </c>
      <c r="Q2" s="88">
        <v>0</v>
      </c>
      <c r="R2" s="89" t="s">
        <v>264</v>
      </c>
    </row>
    <row r="3" spans="1:18" s="80" customFormat="1" x14ac:dyDescent="0.3">
      <c r="A3" s="82" t="s">
        <v>291</v>
      </c>
      <c r="B3" s="81" t="s">
        <v>306</v>
      </c>
      <c r="C3" s="81"/>
      <c r="D3" s="81" t="s">
        <v>478</v>
      </c>
      <c r="E3" s="81" t="s">
        <v>69</v>
      </c>
      <c r="F3" s="81">
        <v>10</v>
      </c>
      <c r="G3" s="81">
        <v>10</v>
      </c>
      <c r="H3" s="93">
        <v>1620</v>
      </c>
      <c r="I3" s="81">
        <v>11</v>
      </c>
      <c r="J3" s="81" t="s">
        <v>174</v>
      </c>
      <c r="K3" s="81" t="s">
        <v>381</v>
      </c>
      <c r="L3" s="91">
        <v>1620</v>
      </c>
      <c r="M3" s="81">
        <v>0</v>
      </c>
      <c r="N3" s="93">
        <v>1620</v>
      </c>
      <c r="O3" s="93">
        <v>1620</v>
      </c>
      <c r="P3" s="81" t="s">
        <v>264</v>
      </c>
      <c r="Q3" s="81">
        <v>0</v>
      </c>
      <c r="R3" s="83" t="s">
        <v>264</v>
      </c>
    </row>
    <row r="4" spans="1:18" s="80" customFormat="1" ht="15" thickBot="1" x14ac:dyDescent="0.35">
      <c r="A4" s="84" t="s">
        <v>294</v>
      </c>
      <c r="B4" s="85" t="s">
        <v>307</v>
      </c>
      <c r="C4" s="85"/>
      <c r="D4" s="85" t="s">
        <v>478</v>
      </c>
      <c r="E4" s="85" t="s">
        <v>69</v>
      </c>
      <c r="F4" s="85">
        <v>5</v>
      </c>
      <c r="G4" s="85">
        <v>10</v>
      </c>
      <c r="H4" s="94">
        <v>800</v>
      </c>
      <c r="I4" s="85">
        <v>1</v>
      </c>
      <c r="J4" s="85" t="s">
        <v>174</v>
      </c>
      <c r="K4" s="85" t="s">
        <v>381</v>
      </c>
      <c r="L4" s="85">
        <v>800</v>
      </c>
      <c r="M4" s="85">
        <v>200</v>
      </c>
      <c r="N4" s="94">
        <v>600</v>
      </c>
      <c r="O4" s="85">
        <v>600</v>
      </c>
      <c r="P4" s="85" t="s">
        <v>264</v>
      </c>
      <c r="Q4" s="85">
        <v>200</v>
      </c>
      <c r="R4" s="86" t="s">
        <v>264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F956-FA7E-48DD-85F9-E3A03A99138C}">
  <dimension ref="A1:C2"/>
  <sheetViews>
    <sheetView workbookViewId="0">
      <selection activeCell="K16" sqref="K16"/>
    </sheetView>
  </sheetViews>
  <sheetFormatPr defaultRowHeight="14.4" x14ac:dyDescent="0.3"/>
  <cols>
    <col min="1" max="1" width="3.44140625" bestFit="1" customWidth="1"/>
    <col min="2" max="2" width="14.7773437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484</v>
      </c>
      <c r="C1" s="79" t="s">
        <v>253</v>
      </c>
    </row>
    <row r="2" spans="1:3" ht="15" thickBot="1" x14ac:dyDescent="0.35">
      <c r="A2" s="74">
        <v>1</v>
      </c>
      <c r="B2" s="75" t="s">
        <v>478</v>
      </c>
      <c r="C2" s="76" t="s">
        <v>383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8BE3-BE85-4E04-B7AB-154754746C61}">
  <dimension ref="A1:R4"/>
  <sheetViews>
    <sheetView workbookViewId="0">
      <selection activeCell="O11" sqref="O11"/>
    </sheetView>
  </sheetViews>
  <sheetFormatPr defaultRowHeight="14.4" x14ac:dyDescent="0.3"/>
  <cols>
    <col min="1" max="1" width="7.5546875" bestFit="1" customWidth="1"/>
    <col min="2" max="2" width="14.109375" bestFit="1" customWidth="1"/>
    <col min="3" max="3" width="7.44140625" bestFit="1" customWidth="1"/>
    <col min="4" max="4" width="14.77734375" bestFit="1" customWidth="1"/>
    <col min="5" max="6" width="14.33203125" bestFit="1" customWidth="1"/>
    <col min="7" max="7" width="4.44140625" bestFit="1" customWidth="1"/>
    <col min="8" max="8" width="8.44140625" bestFit="1" customWidth="1"/>
    <col min="9" max="9" width="8.77734375" bestFit="1" customWidth="1"/>
    <col min="12" max="12" width="9.88671875" bestFit="1" customWidth="1"/>
    <col min="13" max="13" width="13.44140625" bestFit="1" customWidth="1"/>
    <col min="14" max="14" width="16" bestFit="1" customWidth="1"/>
    <col min="15" max="15" width="18.33203125" bestFit="1" customWidth="1"/>
    <col min="16" max="16" width="16" bestFit="1" customWidth="1"/>
    <col min="17" max="17" width="18.33203125" bestFit="1" customWidth="1"/>
    <col min="18" max="18" width="19.77734375" bestFit="1" customWidth="1"/>
  </cols>
  <sheetData>
    <row r="1" spans="1:18" ht="15" thickBot="1" x14ac:dyDescent="0.35">
      <c r="A1" s="77" t="s">
        <v>2</v>
      </c>
      <c r="B1" s="78" t="s">
        <v>1</v>
      </c>
      <c r="C1" s="78" t="s">
        <v>5</v>
      </c>
      <c r="D1" s="78" t="s">
        <v>265</v>
      </c>
      <c r="E1" s="78" t="s">
        <v>231</v>
      </c>
      <c r="F1" s="78" t="s">
        <v>267</v>
      </c>
      <c r="G1" s="78" t="s">
        <v>12</v>
      </c>
      <c r="H1" s="78" t="s">
        <v>11</v>
      </c>
      <c r="I1" s="78" t="s">
        <v>251</v>
      </c>
      <c r="J1" s="78" t="s">
        <v>252</v>
      </c>
      <c r="K1" s="78" t="s">
        <v>122</v>
      </c>
      <c r="L1" s="78" t="s">
        <v>253</v>
      </c>
      <c r="M1" s="78" t="s">
        <v>268</v>
      </c>
      <c r="N1" s="78" t="s">
        <v>485</v>
      </c>
      <c r="O1" s="78" t="s">
        <v>486</v>
      </c>
      <c r="P1" s="78" t="s">
        <v>487</v>
      </c>
      <c r="Q1" s="78" t="s">
        <v>488</v>
      </c>
      <c r="R1" s="79" t="s">
        <v>490</v>
      </c>
    </row>
    <row r="2" spans="1:18" x14ac:dyDescent="0.3">
      <c r="A2" s="87" t="s">
        <v>290</v>
      </c>
      <c r="B2" s="88" t="s">
        <v>302</v>
      </c>
      <c r="C2" s="88"/>
      <c r="D2" s="88" t="s">
        <v>489</v>
      </c>
      <c r="E2" s="88" t="s">
        <v>93</v>
      </c>
      <c r="F2" s="88" t="s">
        <v>93</v>
      </c>
      <c r="G2" s="88">
        <v>10</v>
      </c>
      <c r="H2" s="88">
        <v>10</v>
      </c>
      <c r="I2" s="92">
        <v>1620</v>
      </c>
      <c r="J2" s="88">
        <v>10</v>
      </c>
      <c r="K2" s="88" t="s">
        <v>174</v>
      </c>
      <c r="L2" s="88" t="s">
        <v>381</v>
      </c>
      <c r="M2" s="92">
        <v>1620</v>
      </c>
      <c r="N2" s="92">
        <v>1620</v>
      </c>
      <c r="O2" s="88" t="s">
        <v>264</v>
      </c>
      <c r="P2" s="88">
        <v>0</v>
      </c>
      <c r="Q2" s="88" t="s">
        <v>264</v>
      </c>
      <c r="R2" s="89">
        <v>0</v>
      </c>
    </row>
    <row r="3" spans="1:18" x14ac:dyDescent="0.3">
      <c r="A3" s="82" t="s">
        <v>291</v>
      </c>
      <c r="B3" s="81" t="s">
        <v>303</v>
      </c>
      <c r="C3" s="81"/>
      <c r="D3" s="81" t="s">
        <v>489</v>
      </c>
      <c r="E3" s="81" t="s">
        <v>93</v>
      </c>
      <c r="F3" s="81" t="s">
        <v>93</v>
      </c>
      <c r="G3" s="81">
        <v>10</v>
      </c>
      <c r="H3" s="81">
        <v>10</v>
      </c>
      <c r="I3" s="93">
        <v>1620</v>
      </c>
      <c r="J3" s="81">
        <v>11</v>
      </c>
      <c r="K3" s="81" t="s">
        <v>174</v>
      </c>
      <c r="L3" s="81" t="s">
        <v>381</v>
      </c>
      <c r="M3" s="93">
        <v>1620</v>
      </c>
      <c r="N3" s="93">
        <v>1620</v>
      </c>
      <c r="O3" s="81" t="s">
        <v>264</v>
      </c>
      <c r="P3" s="81">
        <v>0</v>
      </c>
      <c r="Q3" s="81" t="s">
        <v>264</v>
      </c>
      <c r="R3" s="83">
        <v>0</v>
      </c>
    </row>
    <row r="4" spans="1:18" ht="15" thickBot="1" x14ac:dyDescent="0.35">
      <c r="A4" s="84" t="s">
        <v>294</v>
      </c>
      <c r="B4" s="85" t="s">
        <v>304</v>
      </c>
      <c r="C4" s="85"/>
      <c r="D4" s="85" t="s">
        <v>489</v>
      </c>
      <c r="E4" s="85" t="s">
        <v>93</v>
      </c>
      <c r="F4" s="85" t="s">
        <v>93</v>
      </c>
      <c r="G4" s="85">
        <v>5</v>
      </c>
      <c r="H4" s="85">
        <v>10</v>
      </c>
      <c r="I4" s="94">
        <v>800</v>
      </c>
      <c r="J4" s="85">
        <v>1</v>
      </c>
      <c r="K4" s="85" t="s">
        <v>174</v>
      </c>
      <c r="L4" s="85" t="s">
        <v>383</v>
      </c>
      <c r="M4" s="94">
        <v>800</v>
      </c>
      <c r="N4" s="94">
        <v>600</v>
      </c>
      <c r="O4" s="85" t="s">
        <v>264</v>
      </c>
      <c r="P4" s="85">
        <v>200</v>
      </c>
      <c r="Q4" s="85" t="s">
        <v>264</v>
      </c>
      <c r="R4" s="86">
        <v>200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4E52-9A3B-4006-9EB6-E4F4E6D12820}">
  <dimension ref="A1:C2"/>
  <sheetViews>
    <sheetView workbookViewId="0">
      <selection activeCell="H14" sqref="H14"/>
    </sheetView>
  </sheetViews>
  <sheetFormatPr defaultRowHeight="14.4" x14ac:dyDescent="0.3"/>
  <cols>
    <col min="2" max="2" width="20.6640625" bestFit="1" customWidth="1"/>
    <col min="3" max="3" width="9.5546875" bestFit="1" customWidth="1"/>
  </cols>
  <sheetData>
    <row r="1" spans="1:3" ht="15" thickBot="1" x14ac:dyDescent="0.35">
      <c r="A1" s="77" t="s">
        <v>0</v>
      </c>
      <c r="B1" s="78" t="s">
        <v>477</v>
      </c>
      <c r="C1" s="79" t="s">
        <v>253</v>
      </c>
    </row>
    <row r="2" spans="1:3" ht="15" thickBot="1" x14ac:dyDescent="0.35">
      <c r="A2" s="74">
        <v>1</v>
      </c>
      <c r="B2" s="95" t="s">
        <v>489</v>
      </c>
      <c r="C2" s="76" t="s">
        <v>383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150</vt:i4>
      </vt:variant>
    </vt:vector>
  </HeadingPairs>
  <TitlesOfParts>
    <vt:vector size="150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TC20-Autogen SOPO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TC45-Cus Spot Order</vt:lpstr>
      <vt:lpstr>TC45-Spot Date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TC178-Customer Cargo Tracking</vt:lpstr>
      <vt:lpstr>TC177-Parts Detail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2023-11-09T10:05:10Z</dcterms:modified>
</cp:coreProperties>
</file>