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33642FAB-6159-4575-A7B5-925283E38A5B}" xr6:coauthVersionLast="47" xr6:coauthVersionMax="47" xr10:uidLastSave="{00000000-0000-0000-0000-000000000000}"/>
  <bookViews>
    <workbookView xWindow="-23148" yWindow="-108" windowWidth="23256" windowHeight="12456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38-L3" sheetId="203" r:id="rId145"/>
    <sheet name="TC138-L2" sheetId="205" r:id="rId146"/>
    <sheet name="TC142_PO" sheetId="194" r:id="rId147"/>
    <sheet name="TC144_SO" sheetId="195" r:id="rId148"/>
    <sheet name="TC147-BU Check Cargo Tracking" sheetId="91" r:id="rId149"/>
    <sheet name="TC147_PO" sheetId="196" r:id="rId150"/>
    <sheet name="TC148-Supplier1 Cargo Tracking" sheetId="92" r:id="rId151"/>
    <sheet name="TC149_SO" sheetId="197" r:id="rId152"/>
    <sheet name="TC149-Supplier2 Cargo Tracking" sheetId="93" r:id="rId153"/>
    <sheet name="TC150-DC Inbound" sheetId="94" r:id="rId154"/>
    <sheet name="TC154-Upload Customer Stock" sheetId="95" r:id="rId155"/>
    <sheet name="TC154-Stock Date" sheetId="96" r:id="rId156"/>
    <sheet name="TC155-Upload Stock Adjustment" sheetId="97" r:id="rId157"/>
    <sheet name="TC155-Adjustment Date" sheetId="98" r:id="rId158"/>
    <sheet name="TC158-L3" sheetId="204" r:id="rId159"/>
    <sheet name="TC158-L2" sheetId="206" r:id="rId160"/>
    <sheet name="TC159-Customer DI Parts" sheetId="99" r:id="rId161"/>
    <sheet name="TC159-DI Parts Date" sheetId="100" r:id="rId162"/>
    <sheet name="TC159-AutoGenerate" sheetId="176" r:id="rId163"/>
    <sheet name="TC160" sheetId="101" r:id="rId164"/>
    <sheet name="TC162" sheetId="102" r:id="rId165"/>
    <sheet name="TC164-DC Outbound Prio" sheetId="103" r:id="rId166"/>
    <sheet name="TC165-DC Outbound L2" sheetId="177" r:id="rId167"/>
    <sheet name="TC165-Outbound List" sheetId="108" r:id="rId168"/>
    <sheet name="TC166-Customer Check CO1" sheetId="104" r:id="rId169"/>
    <sheet name="TC166-Customer Check CO2" sheetId="105" r:id="rId170"/>
    <sheet name="TC167-BU Check SO1" sheetId="106" r:id="rId171"/>
    <sheet name="TC167-BU Check SO2" sheetId="107" r:id="rId172"/>
    <sheet name="TC168_SO" sheetId="199" r:id="rId173"/>
    <sheet name="TC169_CO" sheetId="198" r:id="rId174"/>
    <sheet name="TC170" sheetId="178" r:id="rId175"/>
    <sheet name="TC172-Seller GI Invoice" sheetId="109" r:id="rId176"/>
    <sheet name="TC176-Customer Inbound L2" sheetId="179" r:id="rId177"/>
    <sheet name="TC176-AutoGenCO" sheetId="180" r:id="rId178"/>
    <sheet name="TC177-Customer Check CO1" sheetId="110" r:id="rId179"/>
    <sheet name="TC177-Customer Check CO2" sheetId="111" r:id="rId180"/>
    <sheet name="TC178-BU Check SO1" sheetId="112" r:id="rId181"/>
    <sheet name="TC178-BU Check SO2" sheetId="113" r:id="rId182"/>
    <sheet name="TC179-Customer Shipping Detail" sheetId="114" r:id="rId183"/>
    <sheet name="TC180" sheetId="200" r:id="rId184"/>
    <sheet name="TC181-Customer Cargo Tracking" sheetId="115" r:id="rId185"/>
    <sheet name="TC181_CO" sheetId="202" r:id="rId186"/>
    <sheet name="TC182_SO" sheetId="201" r:id="rId187"/>
    <sheet name="TC184" sheetId="181" r:id="rId188"/>
    <sheet name="TC185" sheetId="182" r:id="rId189"/>
    <sheet name="TC187" sheetId="183" r:id="rId190"/>
    <sheet name="ContractList" sheetId="148" r:id="rId191"/>
    <sheet name="TC105_ForecastContainer" sheetId="131" r:id="rId192"/>
    <sheet name="TC105_Forecast-Manual" sheetId="132" r:id="rId193"/>
    <sheet name="TC126 Ori" sheetId="167" r:id="rId194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6">#REF!</definedName>
    <definedName name="activeFlagListArr" localSheetId="176">#REF!</definedName>
    <definedName name="activeFlagListArr">#REF!</definedName>
    <definedName name="activeFlagStrArr" localSheetId="166">#REF!</definedName>
    <definedName name="activeFlagStrArr" localSheetId="176">#REF!</definedName>
    <definedName name="activeFlagStrArr">#REF!</definedName>
    <definedName name="CURRENCY_CODE" localSheetId="166">#REF!</definedName>
    <definedName name="CURRENCY_CODE" localSheetId="176">#REF!</definedName>
    <definedName name="CURRENCY_CODE">#REF!</definedName>
    <definedName name="findAllUomArr" localSheetId="166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6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6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6">#REF!</definedName>
    <definedName name="pairedPartsFlagStrArr">#REF!</definedName>
    <definedName name="partsTypeArr" localSheetId="166">#REF!</definedName>
    <definedName name="partsTypeArr">#REF!</definedName>
    <definedName name="REPACKING_TYPE" localSheetId="166">#REF!</definedName>
    <definedName name="REPACKING_TYPE">#REF!</definedName>
    <definedName name="rolledPartsFlagArr" localSheetId="166">#REF!</definedName>
    <definedName name="rolledPartsFlagArr">#REF!</definedName>
    <definedName name="rolledPartsUomArr" localSheetId="166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6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02" l="1"/>
  <c r="A4" i="202"/>
  <c r="A3" i="202"/>
  <c r="A2" i="202"/>
  <c r="B5" i="202"/>
  <c r="B4" i="202"/>
  <c r="B5" i="201"/>
  <c r="A5" i="201"/>
  <c r="B4" i="201"/>
  <c r="A4" i="201"/>
  <c r="A3" i="201"/>
  <c r="A2" i="201"/>
  <c r="C5" i="200"/>
  <c r="B5" i="200"/>
  <c r="C4" i="200"/>
  <c r="B4" i="200"/>
  <c r="B3" i="200"/>
  <c r="B2" i="200"/>
  <c r="A3" i="199"/>
  <c r="A2" i="199"/>
  <c r="A5" i="199"/>
  <c r="A4" i="199"/>
  <c r="B5" i="199"/>
  <c r="B4" i="199"/>
  <c r="A3" i="198"/>
  <c r="A2" i="198"/>
  <c r="A5" i="198"/>
  <c r="A4" i="198"/>
  <c r="D3" i="106"/>
  <c r="D2" i="106"/>
  <c r="B5" i="198"/>
  <c r="B4" i="198"/>
  <c r="A2" i="96"/>
  <c r="A20" i="94"/>
  <c r="A19" i="94"/>
  <c r="A12" i="94"/>
  <c r="A13" i="94"/>
  <c r="A14" i="94"/>
  <c r="A15" i="94"/>
  <c r="A16" i="94"/>
  <c r="A17" i="94"/>
  <c r="A18" i="94"/>
  <c r="A11" i="94"/>
  <c r="A10" i="94"/>
  <c r="A9" i="94"/>
  <c r="A8" i="94"/>
  <c r="A7" i="94"/>
  <c r="A6" i="94"/>
  <c r="A5" i="94"/>
  <c r="A4" i="94"/>
  <c r="A3" i="94"/>
  <c r="A2" i="94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2" i="67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A2" i="35"/>
  <c r="A4" i="97"/>
  <c r="A3" i="97"/>
  <c r="A2" i="97"/>
  <c r="A2" i="90"/>
  <c r="A3" i="170"/>
  <c r="A2" i="170"/>
  <c r="C2" i="165"/>
  <c r="C2" i="161"/>
  <c r="A2" i="88"/>
  <c r="B2" i="87"/>
  <c r="A2" i="86"/>
  <c r="A5" i="134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C2" i="4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8" i="203" l="1"/>
  <c r="A8" i="204"/>
  <c r="A7" i="203"/>
  <c r="A7" i="204"/>
  <c r="A4" i="185"/>
  <c r="A4" i="206"/>
  <c r="A4" i="205"/>
  <c r="C3" i="101"/>
  <c r="C3" i="102"/>
  <c r="A3" i="185"/>
  <c r="A3" i="206"/>
  <c r="C2" i="102"/>
  <c r="A3" i="205"/>
  <c r="C2" i="101"/>
  <c r="A7" i="186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1"/>
  <c r="A7" i="171"/>
  <c r="A7" i="172"/>
  <c r="A3" i="154"/>
  <c r="A10" i="171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3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J2" i="136"/>
  <c r="G2" i="136"/>
  <c r="A2" i="130"/>
  <c r="A4" i="129"/>
  <c r="A3" i="129"/>
  <c r="A2" i="129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5"/>
  <c r="D2" i="105"/>
  <c r="D3" i="104"/>
  <c r="D2" i="104"/>
  <c r="A2" i="98"/>
  <c r="C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10" i="45"/>
  <c r="B9" i="45"/>
  <c r="B8" i="45"/>
  <c r="B7" i="45"/>
  <c r="B6" i="45"/>
  <c r="B5" i="45"/>
  <c r="B4" i="45"/>
  <c r="B3" i="45"/>
  <c r="B2" i="45"/>
  <c r="B2" i="43"/>
  <c r="F2" i="42" s="1"/>
  <c r="A2" i="43"/>
  <c r="C4" i="4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203" l="1"/>
  <c r="A5" i="204"/>
  <c r="A4" i="203"/>
  <c r="A4" i="204"/>
  <c r="A3" i="203"/>
  <c r="A3" i="204"/>
  <c r="A2" i="185"/>
  <c r="A2" i="206"/>
  <c r="A2" i="205"/>
  <c r="C3" i="201"/>
  <c r="C3" i="202"/>
  <c r="C2" i="201"/>
  <c r="D2" i="200"/>
  <c r="C3" i="199"/>
  <c r="C2" i="202"/>
  <c r="C3" i="198"/>
  <c r="C2" i="198"/>
  <c r="D3" i="200"/>
  <c r="C2" i="199"/>
  <c r="A2" i="203"/>
  <c r="A2" i="204"/>
  <c r="A5" i="184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A9" i="171"/>
  <c r="A5" i="171"/>
  <c r="A5" i="172"/>
  <c r="A4" i="171"/>
  <c r="A4" i="172"/>
  <c r="A3" i="172"/>
  <c r="A3" i="171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A6" i="204" l="1"/>
  <c r="A6" i="203"/>
  <c r="L4" i="35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B4" i="130"/>
  <c r="A2" i="63"/>
  <c r="B2" i="130"/>
  <c r="B2" i="120"/>
  <c r="G4" i="25"/>
  <c r="G2" i="37"/>
  <c r="A3" i="64"/>
  <c r="L8" i="35"/>
  <c r="B4" i="119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B3" i="120"/>
  <c r="A3" i="63"/>
  <c r="B4" i="13"/>
  <c r="A4" i="53"/>
  <c r="D8" i="50"/>
  <c r="A2" i="57"/>
  <c r="C4" i="60"/>
  <c r="D4" i="34"/>
  <c r="D10" i="50"/>
  <c r="D4" i="35"/>
  <c r="D9" i="50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<sst xmlns="http://schemas.openxmlformats.org/spreadsheetml/2006/main" count="6171" uniqueCount="877">
  <si>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</si>
  <si>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</si>
  <si>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</si>
  <si>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</si>
  <si>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</si>
  <si>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</si>
  <si>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</si>
  <si>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</si>
  <si>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</si>
  <si>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</si>
  <si>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</si>
  <si>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</si>
  <si>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</si>
  <si>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</si>
  <si>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</si>
  <si>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</si>
  <si>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</si>
  <si>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</si>
  <si>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</si>
  <si>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</si>
  <si>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</si>
  <si>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</si>
  <si>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</si>
  <si>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</si>
  <si>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</si>
  <si>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</si>
  <si>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</si>
  <si>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</si>
  <si>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</si>
  <si>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</si>
  <si>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</si>
  <si>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</si>
  <si>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</si>
  <si>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</si>
  <si>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</si>
  <si>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</si>
  <si>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</si>
  <si>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</si>
  <si>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</si>
  <si>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</si>
  <si>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</si>
  <si>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</si>
  <si>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</si>
  <si>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</si>
  <si>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</si>
  <si>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</si>
  <si>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</si>
  <si>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</si>
  <si>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</si>
  <si>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</si>
  <si>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</si>
  <si>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</si>
  <si>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</si>
  <si>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</si>
  <si>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</si>
  <si>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</si>
  <si>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</si>
  <si>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</si>
  <si>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</si>
  <si>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</si>
  <si>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</si>
  <si>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</si>
  <si>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</si>
  <si>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</si>
  <si>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</si>
  <si>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</si>
  <si>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</si>
  <si>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</si>
  <si>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</si>
  <si>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</si>
  <si>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</si>
  <si>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</si>
  <si>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</si>
  <si>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</si>
  <si>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</si>
  <si>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</si>
  <si>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</si>
  <si>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</si>
  <si>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</si>
  <si>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</si>
  <si>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</si>
  <si>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</si>
  <si>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</si>
  <si>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</si>
  <si>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</si>
  <si>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</si>
  <si>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</si>
  <si>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</si>
  <si>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</si>
  <si>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</si>
  <si>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</si>
  <si>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</si>
  <si>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</si>
  <si>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</si>
  <si>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</si>
  <si>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</si>
  <si>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</si>
  <si>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</si>
  <si>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</si>
  <si>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</si>
  <si>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</si>
  <si>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</si>
  <si>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</si>
  <si>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</si>
  <si>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</si>
  <si>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</si>
  <si>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</si>
  <si>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</si>
  <si>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</si>
  <si>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</si>
  <si>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</si>
  <si>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</si>
  <si>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</si>
  <si>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</si>
  <si>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</si>
  <si>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</si>
  <si>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</si>
  <si>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</si>
  <si>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</si>
  <si>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</si>
  <si>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</si>
  <si>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</si>
  <si>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</si>
  <si>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</si>
  <si>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</si>
  <si>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</si>
  <si>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</si>
  <si>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</si>
  <si>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</si>
  <si>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</si>
  <si>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</si>
  <si>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</si>
  <si>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</si>
  <si>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</si>
  <si>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</si>
  <si>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</si>
  <si>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</si>
  <si>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</si>
  <si>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</si>
  <si>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</si>
  <si>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</si>
  <si>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</si>
  <si>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</si>
  <si>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</si>
  <si>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</si>
  <si>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</si>
  <si>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</si>
  <si>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</si>
  <si>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</si>
  <si>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</si>
  <si>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</si>
  <si>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</si>
  <si>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</si>
  <si>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</si>
  <si>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</si>
  <si>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</si>
  <si>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</si>
  <si>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</si>
  <si>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</si>
  <si>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</si>
  <si>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</si>
  <si>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</si>
  <si>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</si>
  <si>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</si>
  <si>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</si>
  <si>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</si>
  <si>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</si>
  <si>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</si>
  <si>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</si>
  <si>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</si>
  <si>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</si>
  <si>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</si>
  <si>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</si>
  <si>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</si>
  <si>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</si>
  <si>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</si>
  <si>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</si>
  <si>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</si>
  <si>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</si>
  <si>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</si>
  <si>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</si>
  <si>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</si>
  <si>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</si>
  <si>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</si>
  <si>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</si>
  <si>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</si>
  <si>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</si>
  <si>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</si>
  <si>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</si>
  <si>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</si>
  <si>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</si>
  <si>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</si>
  <si>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</si>
  <si>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</si>
  <si>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</si>
  <si>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</si>
  <si>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</si>
  <si>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</si>
  <si>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</si>
  <si>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</si>
  <si>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</si>
  <si>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</si>
  <si>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</si>
  <si>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</si>
  <si>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</si>
  <si>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</si>
  <si>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</si>
  <si>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</si>
  <si>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</si>
  <si>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</si>
  <si>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</si>
  <si>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</si>
  <si>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</si>
  <si>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</si>
  <si>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</si>
  <si>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</si>
  <si>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</si>
  <si>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</si>
  <si>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</si>
  <si>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</si>
  <si>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</si>
  <si>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</si>
  <si>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</si>
  <si>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</si>
  <si>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</si>
  <si>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</si>
  <si>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</si>
  <si>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</si>
  <si>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</si>
  <si>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</si>
  <si>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</si>
  <si>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</si>
  <si>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</si>
  <si>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</si>
  <si>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</si>
  <si>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</si>
  <si>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</si>
  <si>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</si>
  <si>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</si>
  <si>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</si>
  <si>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</si>
  <si>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</si>
  <si>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</si>
  <si>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</si>
  <si>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</si>
  <si>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</si>
  <si>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</si>
  <si>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</si>
  <si>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</si>
  <si>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</si>
  <si>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</si>
  <si>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</si>
  <si>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</si>
  <si>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</si>
  <si>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</si>
  <si>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</si>
  <si>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</si>
  <si>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</si>
  <si>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</si>
  <si>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</si>
  <si>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</si>
  <si>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</si>
  <si>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</si>
  <si>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</si>
  <si>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</si>
  <si>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</si>
  <si>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</si>
  <si>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</si>
  <si>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</si>
  <si>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</si>
  <si>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</si>
  <si>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</si>
  <si>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</si>
  <si>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</si>
  <si>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</si>
  <si>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</si>
  <si>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</si>
  <si>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</si>
  <si>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</si>
  <si>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</si>
  <si>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</si>
  <si>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</si>
  <si>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</si>
  <si>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</si>
  <si>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</si>
  <si>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</si>
  <si>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</si>
  <si>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</si>
  <si>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</si>
  <si>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</si>
  <si>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</si>
  <si>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</si>
  <si>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</si>
  <si>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</si>
  <si>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</si>
  <si>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</si>
  <si>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</si>
  <si>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</si>
  <si>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</si>
  <si>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</si>
  <si>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</si>
  <si>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</si>
  <si>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</si>
  <si>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</si>
  <si>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</si>
  <si>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</si>
  <si>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</si>
  <si>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</si>
  <si>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</si>
  <si>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</si>
  <si>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</si>
  <si>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</si>
  <si>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</si>
  <si>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</si>
  <si>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</si>
  <si>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</si>
  <si>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</si>
  <si>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</si>
  <si>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</si>
  <si>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</si>
  <si>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</si>
  <si>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</si>
  <si>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</si>
  <si>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</si>
  <si>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</si>
  <si>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</si>
  <si>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</si>
  <si>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</si>
  <si>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</si>
  <si>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</si>
  <si>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</si>
  <si>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</si>
  <si>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</si>
  <si>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</si>
  <si>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</si>
  <si>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</si>
  <si>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</si>
  <si>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</si>
  <si>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</si>
  <si>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</si>
  <si>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</si>
  <si>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</si>
  <si>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</si>
  <si>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</si>
  <si>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</si>
  <si>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</si>
  <si>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</si>
  <si>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</si>
  <si>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</si>
  <si>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</si>
  <si>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</si>
  <si>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</si>
  <si>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</si>
  <si>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</si>
  <si>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</si>
  <si>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</si>
  <si>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</si>
  <si>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</si>
  <si>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</si>
  <si>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</si>
  <si>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</si>
  <si>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</si>
  <si>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</si>
  <si>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</si>
  <si>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</si>
  <si>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</si>
  <si>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</si>
  <si>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</si>
  <si>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</si>
  <si>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</si>
  <si>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</si>
  <si>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</si>
  <si>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</si>
  <si>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</si>
  <si>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</si>
  <si>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</si>
  <si>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</si>
  <si>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</si>
  <si>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</si>
  <si>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</si>
  <si>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</si>
  <si>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</si>
  <si>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</si>
  <si>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</si>
  <si>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</si>
  <si>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</si>
  <si>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</si>
  <si>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</si>
  <si>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</si>
  <si>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</si>
  <si>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</si>
  <si>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</si>
  <si>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</si>
  <si>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</si>
  <si>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</si>
  <si>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</si>
  <si>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</si>
  <si>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</si>
  <si>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</si>
  <si>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</si>
  <si>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</si>
  <si>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</si>
  <si>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</si>
  <si>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</si>
  <si>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</si>
  <si>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</si>
  <si>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</si>
  <si>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</si>
  <si>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</si>
  <si>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</si>
  <si>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</si>
  <si>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</si>
  <si>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</si>
  <si>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</si>
  <si>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</si>
  <si>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</si>
  <si>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</si>
  <si>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</si>
  <si>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</si>
  <si>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</si>
  <si>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</si>
  <si>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</si>
  <si>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</si>
  <si>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</si>
  <si>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</si>
  <si>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</si>
  <si>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</si>
  <si>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</si>
  <si>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</si>
  <si>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</si>
  <si>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</si>
  <si>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</si>
  <si>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</si>
  <si>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</si>
  <si>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</si>
  <si>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</si>
  <si>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</si>
  <si>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</si>
  <si>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</si>
  <si>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</si>
  <si>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</si>
  <si>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</si>
  <si>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</si>
  <si>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</si>
  <si>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</si>
  <si>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</si>
  <si>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</si>
  <si>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</si>
  <si>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</si>
  <si>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</si>
  <si>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</si>
  <si>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</si>
  <si>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</si>
  <si>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</si>
  <si>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</si>
  <si>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</si>
  <si>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</si>
  <si>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</si>
  <si>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</si>
  <si>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</si>
  <si>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</si>
  <si>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</si>
  <si>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</si>
  <si>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</si>
  <si>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</si>
  <si>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</si>
  <si>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</si>
  <si>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</si>
  <si>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</si>
  <si>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</si>
  <si>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</si>
  <si>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</si>
  <si>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</si>
  <si>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</si>
  <si>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</si>
  <si>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</si>
  <si>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</si>
  <si>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</si>
  <si>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</si>
  <si>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</si>
  <si>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</si>
  <si>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</si>
  <si>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</si>
  <si>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</si>
  <si>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</si>
  <si>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</si>
  <si>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</si>
  <si>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</si>
  <si>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</si>
  <si>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</si>
  <si>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</si>
  <si>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</si>
  <si>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</si>
  <si>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</si>
  <si>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</si>
  <si>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</si>
  <si>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</si>
  <si>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</si>
  <si>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</si>
  <si>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</si>
  <si>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</si>
  <si>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</si>
  <si>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</si>
  <si>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</si>
  <si>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</si>
  <si>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</si>
  <si>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</si>
  <si>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</si>
  <si>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</si>
  <si>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</si>
  <si>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</si>
  <si>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</si>
  <si>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</si>
  <si>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</si>
  <si>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</si>
  <si>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</si>
  <si>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</si>
  <si>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</si>
  <si>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</si>
  <si>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</si>
  <si>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</si>
  <si>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</si>
  <si>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</si>
  <si>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</si>
  <si>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</si>
  <si>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</si>
  <si>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</si>
  <si>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</si>
  <si>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</si>
  <si>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</si>
  <si>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</si>
  <si>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</si>
  <si>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</si>
  <si>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</si>
  <si>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</si>
  <si>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</si>
  <si>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</si>
  <si>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</si>
  <si>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</si>
  <si>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</si>
  <si>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</si>
  <si>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</si>
  <si>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</si>
  <si>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</si>
  <si>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</si>
  <si>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</si>
  <si>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</si>
  <si>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</si>
  <si>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</si>
  <si>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</si>
  <si>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</si>
  <si>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</si>
  <si>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</si>
  <si>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</si>
  <si>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</si>
  <si>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</si>
  <si>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</si>
  <si>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</si>
  <si>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</si>
  <si>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</si>
  <si>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</si>
  <si>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</si>
  <si>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</si>
  <si>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</si>
  <si>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</si>
  <si>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</si>
  <si>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</si>
  <si>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</si>
  <si>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</si>
  <si>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</si>
  <si>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</si>
  <si>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</si>
  <si>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</si>
  <si>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</si>
  <si>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</si>
  <si>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</si>
  <si>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</si>
  <si>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</si>
  <si>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</si>
  <si>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</si>
  <si>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</si>
  <si>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</si>
  <si>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</si>
  <si>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</si>
  <si>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</si>
  <si>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</si>
  <si>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</si>
  <si>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</si>
  <si>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</si>
  <si>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</si>
  <si>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</si>
  <si>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</si>
  <si>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</si>
  <si>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</si>
  <si>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</si>
  <si>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</si>
  <si>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</si>
  <si>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</si>
  <si>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</si>
  <si>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</si>
  <si>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</si>
  <si>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</si>
  <si>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</si>
  <si>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</si>
  <si>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</si>
  <si>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</si>
  <si>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</si>
  <si>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</si>
  <si>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</si>
  <si>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</si>
  <si>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</si>
  <si>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</si>
  <si>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</si>
  <si>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</si>
  <si>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</si>
  <si>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</si>
  <si>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</si>
  <si>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</si>
  <si>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</si>
  <si>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</si>
  <si>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</si>
  <si>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</si>
  <si>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</si>
  <si>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</si>
  <si>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</si>
  <si>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</si>
  <si>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</si>
  <si>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</si>
  <si>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</si>
  <si>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</si>
  <si>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</si>
  <si>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</si>
  <si>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</si>
  <si>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</si>
  <si>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</si>
  <si>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</si>
  <si>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</si>
  <si>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</si>
  <si>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</si>
  <si>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</si>
  <si>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</si>
  <si>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</si>
  <si>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</si>
  <si>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</si>
  <si>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</si>
  <si>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</si>
  <si>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</si>
  <si>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</si>
  <si>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</si>
  <si>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</si>
  <si>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</si>
  <si>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</si>
  <si>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</si>
  <si>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</si>
  <si>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</si>
  <si>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</si>
  <si>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</si>
  <si>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</si>
  <si>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</si>
  <si>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</si>
  <si>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</si>
  <si>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</si>
  <si>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</si>
  <si>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</si>
  <si>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</si>
  <si>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</si>
  <si>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</si>
  <si>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</si>
  <si>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</si>
  <si>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</si>
  <si>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</si>
  <si>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</si>
  <si>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</si>
  <si>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</si>
  <si>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</si>
  <si>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</si>
  <si>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</si>
  <si>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</si>
  <si>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</si>
  <si>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</si>
  <si>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</si>
  <si>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</si>
  <si>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</si>
  <si>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</si>
  <si>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</si>
  <si>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</si>
  <si>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</si>
  <si>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</si>
  <si>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</si>
  <si>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</si>
  <si>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</si>
  <si>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</si>
  <si>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</si>
  <si>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</si>
  <si>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</si>
  <si>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</si>
  <si>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</si>
  <si>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</si>
  <si>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</si>
  <si>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</si>
  <si>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</si>
  <si>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</si>
  <si>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</si>
  <si>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</si>
  <si>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</si>
  <si>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</si>
  <si>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</si>
  <si>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</si>
  <si>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</si>
  <si>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</si>
  <si>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</si>
  <si>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</si>
  <si>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</si>
  <si>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</si>
  <si>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</si>
  <si>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</si>
  <si>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</si>
  <si>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</si>
  <si>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</si>
  <si>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</si>
  <si>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</si>
  <si>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</si>
  <si>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</si>
  <si>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</si>
  <si>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</si>
  <si>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</si>
  <si>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</si>
  <si>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</si>
  <si>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</si>
  <si>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</si>
  <si>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</si>
  <si>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</si>
  <si>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</si>
  <si>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</si>
  <si>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</si>
  <si>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</si>
  <si>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</si>
  <si>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</si>
  <si>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</si>
  <si>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</si>
  <si>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</si>
  <si>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</si>
  <si>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</si>
  <si>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</si>
  <si>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</si>
  <si>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</si>
  <si>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</si>
  <si>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</si>
  <si>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</si>
  <si>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</si>
  <si>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</si>
  <si>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</si>
  <si>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</si>
  <si>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</si>
  <si>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</si>
  <si>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</si>
  <si>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</si>
  <si>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</si>
  <si>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</si>
  <si>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</si>
  <si>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</si>
  <si>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</si>
  <si>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</si>
  <si>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</si>
  <si>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</si>
  <si>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</si>
  <si>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</si>
  <si>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</si>
  <si>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</si>
  <si>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</si>
  <si>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</si>
  <si>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</si>
  <si>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</si>
  <si>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</si>
  <si>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</si>
  <si>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</si>
  <si>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</si>
  <si>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</si>
  <si>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</si>
  <si>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</si>
  <si>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</si>
  <si>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</si>
  <si>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</si>
  <si>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</si>
  <si>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</si>
  <si>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</si>
  <si>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</si>
  <si>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</si>
  <si>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</si>
  <si>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</si>
  <si>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</si>
  <si>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</si>
  <si>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</si>
  <si>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</si>
  <si>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</si>
  <si>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</si>
  <si>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</si>
  <si>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</si>
  <si>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</si>
  <si>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</si>
  <si>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R-MY-PNA-CUS-2310041</t>
  </si>
  <si>
    <t>CR-MY-PNA-CUS-2310033</t>
  </si>
  <si>
    <t>R-MY-PNA-BU-2310065</t>
  </si>
  <si>
    <t>R-MY-PNA-BU-2310066</t>
  </si>
  <si>
    <t>R-MY-PNA-CUS-2310042</t>
  </si>
  <si>
    <t>CR-MY-PNA-CUS-2310034</t>
  </si>
  <si>
    <t>Bom-ver202310261147555708</t>
  </si>
  <si>
    <t>MY-PNA-CUS-2310-003</t>
  </si>
  <si>
    <t>pZ525-2310003</t>
  </si>
  <si>
    <t>pZ525-2310001</t>
  </si>
  <si>
    <t>pZ525-2310002</t>
  </si>
  <si>
    <t>sZ5s125-2310001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</si>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</sst>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9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7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0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/>
    <xf numFmtId="17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2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3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6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5" fontId="16" fillId="0" borderId="1" xfId="9" applyNumberFormat="1" applyFont="1" applyBorder="1" applyAlignment="1" applyProtection="1">
      <protection locked="0"/>
    </xf>
    <xf numFmtId="176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8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79" fontId="8" fillId="7" borderId="1" xfId="0" applyNumberFormat="1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1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2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wrapText="1"/>
    </xf>
    <xf numFmtId="3" fontId="19" fillId="0" borderId="0" xfId="0" applyNumberFormat="1" applyFont="1"/>
    <xf numFmtId="181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2" fontId="2" fillId="0" borderId="0" xfId="0" applyNumberFormat="1" applyFont="1"/>
    <xf numFmtId="181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1" fontId="2" fillId="0" borderId="0" xfId="9" applyNumberFormat="1" applyFont="1"/>
    <xf numFmtId="172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3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66" fontId="3" fillId="0" borderId="0" xfId="7" applyNumberFormat="1" applyFont="1" applyAlignment="1" applyProtection="1">
      <alignment horizontal="right" vertical="center"/>
      <protection locked="0"/>
    </xf>
    <xf numFmtId="172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79" fontId="3" fillId="0" borderId="0" xfId="7" applyNumberFormat="1" applyFont="1" applyAlignment="1" applyProtection="1">
      <alignment horizontal="center" vertical="center"/>
      <protection locked="0"/>
    </xf>
    <xf numFmtId="3" fontId="2" fillId="11" borderId="0" xfId="0" applyNumberFormat="1" applyFont="1" applyFill="1"/>
    <xf numFmtId="0" fontId="2" fillId="11" borderId="0" xfId="0" applyFont="1" applyFill="1"/>
    <xf numFmtId="0" fontId="6" fillId="0" borderId="0" xfId="0" applyFont="1" applyAlignment="1">
      <alignment wrapText="1"/>
    </xf>
    <xf numFmtId="0" fontId="2" fillId="12" borderId="0" xfId="0" applyFont="1" applyFill="1"/>
    <xf numFmtId="0" fontId="2" fillId="12" borderId="0" xfId="0" applyFont="1" applyFill="1" applyAlignment="1">
      <alignment horizontal="left" vertical="center"/>
    </xf>
    <xf numFmtId="0" fontId="6" fillId="12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2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7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4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79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7" fontId="2" fillId="7" borderId="1" xfId="15" applyNumberFormat="1" applyFont="1" applyFill="1" applyBorder="1">
      <alignment vertical="center"/>
    </xf>
    <xf numFmtId="177" fontId="2" fillId="0" borderId="0" xfId="15" applyNumberFormat="1" applyFont="1" applyProtection="1">
      <alignment vertical="center"/>
      <protection locked="0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1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right" vertical="center"/>
    </xf>
    <xf numFmtId="166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1" fillId="15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4" borderId="2" xfId="0" applyFont="1" applyFill="1" applyBorder="1" applyAlignment="1">
      <alignment horizontal="center" vertical="center" wrapText="1"/>
    </xf>
    <xf numFmtId="177" fontId="8" fillId="14" borderId="2" xfId="0" applyNumberFormat="1" applyFont="1" applyFill="1" applyBorder="1" applyAlignment="1">
      <alignment horizontal="center" vertical="center" wrapText="1"/>
    </xf>
    <xf numFmtId="49" fontId="8" fillId="16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7" borderId="1" xfId="17" applyFont="1" applyFill="1" applyBorder="1" applyAlignment="1">
      <alignment horizontal="center" vertical="center" wrapText="1"/>
    </xf>
    <xf numFmtId="0" fontId="14" fillId="18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3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3" borderId="1" xfId="17" applyNumberFormat="1" applyFont="1" applyFill="1" applyBorder="1" applyAlignment="1">
      <alignment horizontal="left" vertical="top"/>
    </xf>
    <xf numFmtId="179" fontId="8" fillId="13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8" fillId="13" borderId="1" xfId="17" applyNumberFormat="1" applyFont="1" applyFill="1" applyBorder="1" applyAlignment="1">
      <alignment horizontal="center" vertical="top"/>
    </xf>
    <xf numFmtId="177" fontId="8" fillId="13" borderId="1" xfId="17" applyNumberFormat="1" applyFont="1" applyFill="1" applyBorder="1" applyAlignment="1">
      <alignment horizontal="right" vertical="top"/>
    </xf>
    <xf numFmtId="181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79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19" borderId="0" xfId="0" applyFont="1" applyFill="1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0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5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5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3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1" borderId="0" xfId="0" applyFill="1"/>
    <xf numFmtId="168" fontId="23" fillId="21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2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/>
    </xf>
    <xf numFmtId="185" fontId="26" fillId="0" borderId="8" xfId="0" applyNumberFormat="1" applyFont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8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8" borderId="0" xfId="0" applyFont="1" applyFill="1"/>
    <xf numFmtId="164" fontId="27" fillId="0" borderId="1" xfId="0" applyNumberFormat="1" applyFont="1" applyBorder="1" applyAlignment="1">
      <alignment horizontal="right" vertical="center"/>
    </xf>
    <xf numFmtId="171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3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4" borderId="0" xfId="0" applyFont="1" applyFill="1"/>
    <xf numFmtId="0" fontId="2" fillId="24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4" borderId="0" xfId="15" applyFont="1" applyFill="1" applyAlignment="1">
      <alignment horizontal="left" vertical="center"/>
    </xf>
    <xf numFmtId="0" fontId="0" fillId="24" borderId="0" xfId="0" applyFill="1"/>
    <xf numFmtId="1" fontId="2" fillId="0" borderId="0" xfId="9" applyNumberFormat="1" applyFont="1"/>
    <xf numFmtId="0" fontId="6" fillId="24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5" fontId="30" fillId="0" borderId="0" xfId="0" applyNumberFormat="1" applyFont="1"/>
    <xf numFmtId="179" fontId="3" fillId="0" borderId="0" xfId="21" applyNumberFormat="1" applyFont="1" applyAlignment="1" applyProtection="1">
      <alignment horizontal="center" vertical="center"/>
      <protection locked="0"/>
    </xf>
    <xf numFmtId="166" fontId="3" fillId="0" borderId="0" xfId="21" applyNumberFormat="1" applyFont="1" applyAlignment="1" applyProtection="1">
      <alignment horizontal="right" vertical="center"/>
      <protection locked="0"/>
    </xf>
    <xf numFmtId="172" fontId="3" fillId="0" borderId="0" xfId="21" applyNumberFormat="1" applyFont="1" applyAlignment="1" applyProtection="1">
      <alignment horizontal="left" vertical="center"/>
      <protection locked="0"/>
    </xf>
    <xf numFmtId="0" fontId="30" fillId="22" borderId="0" xfId="0" applyFont="1" applyFill="1"/>
    <xf numFmtId="0" fontId="30" fillId="11" borderId="0" xfId="0" applyFont="1" applyFill="1"/>
    <xf numFmtId="0" fontId="0" fillId="25" borderId="0" xfId="0" applyFill="1"/>
    <xf numFmtId="0" fontId="0" fillId="15" borderId="0" xfId="0" applyFill="1"/>
    <xf numFmtId="183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6" fontId="28" fillId="0" borderId="11" xfId="0" applyNumberFormat="1" applyFont="1" applyBorder="1" applyAlignment="1">
      <alignment horizontal="right" vertical="center"/>
    </xf>
    <xf numFmtId="2" fontId="21" fillId="24" borderId="1" xfId="16" applyNumberFormat="1" applyFont="1" applyFill="1" applyBorder="1" applyProtection="1">
      <alignment vertical="center"/>
      <protection locked="0"/>
    </xf>
    <xf numFmtId="0" fontId="30" fillId="24" borderId="0" xfId="0" applyFont="1" applyFill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0" fontId="0" fillId="26" borderId="0" xfId="0" applyFill="1"/>
    <xf numFmtId="0" fontId="31" fillId="0" borderId="0" xfId="0" applyFont="1"/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標準 2 4 2" xfId="18" xr:uid="{26A18DD4-92BD-4D5A-86B4-8905952975B6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tabSelected="1" workbookViewId="0">
      <selection activeCell="B3" sqref="B3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20</v>
      </c>
      <c r="B2" s="1" t="s">
        <v>876</v>
      </c>
      <c r="C2" s="1" t="str">
        <f>B2&amp;"s1"</f>
        <v>ZSs1</v>
      </c>
      <c r="D2" s="1" t="str">
        <f>B2&amp;"s2"</f>
        <v>ZSs2</v>
      </c>
      <c r="E2" s="1" t="str">
        <f>A2&amp;"s2"</f>
        <v>20s2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ZS-20</v>
      </c>
      <c r="G2" s="1" t="str">
        <f>"CD-"&amp;F2</f>
        <v>CD-ZS-20</v>
      </c>
      <c r="H2" s="1" t="str">
        <f>'TC003'!C2&amp;"("&amp;'TC003'!D2&amp;")"</f>
        <v>FN 60 DAYS-ZS(60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PNDC-PNCUS-ZS(PNDC-PNCUS-ZS)</v>
      </c>
      <c r="M2" s="1" t="str">
        <f>"RD-"&amp;F2</f>
        <v>RD-ZS-20</v>
      </c>
      <c r="N2" s="1" t="s">
        <v>148</v>
      </c>
      <c r="O2" s="1" t="str">
        <f>"S1D-"&amp;F2</f>
        <v>S1D-ZS-20</v>
      </c>
      <c r="P2" s="1" t="str">
        <f>"S2D-"&amp;F2</f>
        <v>S2D-ZS-20</v>
      </c>
      <c r="Q2" t="s">
        <v>801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A2" sqref="A2"/>
    </sheetView>
  </sheetViews>
  <sheetFormatPr defaultRowHeight="14.4"/>
  <cols>
    <col min="1" max="1" width="15.77734375" customWidth="1" collapsed="1"/>
  </cols>
  <sheetData>
    <row r="1" spans="1:1">
      <c r="A1" s="197" t="s">
        <v>508</v>
      </c>
    </row>
    <row r="2" spans="1:1">
      <c r="A2" t="s">
        <v>823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r="2" spans="1:10" ht="17.399999999999999" customHeight="1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58" t="s">
        <v>626</v>
      </c>
    </row>
    <row r="2" spans="1:1">
      <c r="A2" t="s">
        <v>822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ZSpna1219AS1</v>
      </c>
      <c r="B2" s="46" t="str">
        <f>AutoIncrement!B2&amp;"pna-1219AS-1"</f>
        <v>ZSpna-1219AS-1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ZSpna1219AS1</v>
      </c>
      <c r="B2" s="170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sZ5s125-2310001</v>
      </c>
      <c r="B2" s="172" t="str">
        <f>'TC051'!F2</f>
        <v>ZSATEST202306050000000000001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ZSATEST202306050000000000002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ZSpna1219AS1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583</v>
      </c>
    </row>
    <row r="2" spans="1:1">
      <c r="A2" s="175">
        <f ca="1">TODAY()+1</f>
        <v>45248</v>
      </c>
    </row>
    <row r="3" spans="1:1">
      <c r="A3" s="175">
        <f ca="1">TODAY()+7</f>
        <v>45254</v>
      </c>
    </row>
    <row r="4" spans="1:1">
      <c r="A4" s="175">
        <f ca="1">TODAY()+14</f>
        <v>45261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09" t="s">
        <v>125</v>
      </c>
      <c r="B1" t="s">
        <v>714</v>
      </c>
    </row>
    <row r="2" spans="1:2">
      <c r="A2" t="s">
        <v>824</v>
      </c>
      <c r="B2" t="str">
        <f>'TC007-Received Req Info'!Q2</f>
        <v>CR-MY-PNA-CUS-2310033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G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0" t="s">
        <v>452</v>
      </c>
      <c r="O1" s="220" t="s">
        <v>454</v>
      </c>
      <c r="P1" s="220" t="s">
        <v>455</v>
      </c>
      <c r="Q1" s="220" t="s">
        <v>456</v>
      </c>
    </row>
    <row r="2" spans="1:17" ht="13.95" customHeight="1">
      <c r="A2" s="8" t="str">
        <f>AutoIncrement!B2&amp;"ATEST202306050000000000001"</f>
        <v>ZSATEST202306050000000000001</v>
      </c>
      <c r="B2" s="10" t="str">
        <f>AutoIncrement!B2&amp;"SUP-PNATEST,20230605000000000000-1"</f>
        <v>ZSSUP-PNATEST,20230605000000000000-1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ZSATEST202306050000000000002</v>
      </c>
      <c r="B3" s="10" t="str">
        <f>AutoIncrement!B2&amp;"SUP-PNATEST,20230605000000000000-2"</f>
        <v>ZSSUP-PNATEST,20230605000000000000-2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ZSpna1219AS1</v>
      </c>
      <c r="B4" s="1" t="str">
        <f>AutoIncrement!B2&amp;"pna-1219AS-1"</f>
        <v>ZSpna-1219AS-1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topLeftCell="P1"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452</v>
      </c>
      <c r="T1" s="220" t="s">
        <v>454</v>
      </c>
      <c r="U1" s="220" t="s">
        <v>455</v>
      </c>
      <c r="V1" s="220" t="s">
        <v>456</v>
      </c>
    </row>
    <row r="2" spans="1:22">
      <c r="A2" s="8" t="str">
        <f>AutoIncrement!B2&amp;"ATEST202306050000000000001"</f>
        <v>ZSATEST202306050000000000001</v>
      </c>
      <c r="B2" s="10" t="str">
        <f>AutoIncrement!B2&amp;"BU-PNATEST,20230605000000000000-1"</f>
        <v>ZSBU-PNATEST,20230605000000000000-1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r="3" spans="1:22" ht="27.6">
      <c r="A3" s="40" t="str">
        <f>AutoIncrement!B2&amp;"ATEST202306050000000000002"</f>
        <v>ZSATEST202306050000000000002</v>
      </c>
      <c r="B3" s="11" t="str">
        <f>AutoIncrement!B2&amp;"BU-PNATEST,20230605000000000000-2"</f>
        <v>ZSBU-PNATEST,20230605000000000000-2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PNABU-L3-ZS-020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>
        <f ca="1">EDATE(TODAY(), 1)</f>
        <v>45277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ZSATEST202306050000000000001</v>
      </c>
      <c r="B2" s="10" t="str">
        <f>AutoIncrement!B2&amp;"SUP-PNATEST,20230605000000000000-1"</f>
        <v>ZSSUP-PNATEST,20230605000000000000-1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ZSATEST202306050000000000002</v>
      </c>
      <c r="B3" s="10" t="str">
        <f>AutoIncrement!B2&amp;"SUP-PNATEST,20230605000000000000-2"</f>
        <v>ZSSUP-PNATEST,20230605000000000000-2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ZSpna1219AS1</v>
      </c>
      <c r="B4" s="1" t="str">
        <f>AutoIncrement!B2&amp;"pna-1219AS-1"</f>
        <v>ZSpna-1219AS-1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637</v>
      </c>
    </row>
    <row r="2" spans="1:2" ht="14.4">
      <c r="A2" s="1" t="str">
        <f ca="1">TEXT(DATE(YEAR(TODAY()), MONTH(TODAY())+1, DAY(TODAY())+12), "dd MMM yyyy")</f>
        <v>29 12月 2023</v>
      </c>
      <c r="B2" t="str">
        <f>'TC050-Sup1 SO List'!A2</f>
        <v>sZ5s125-2310001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ZSATEST202306050000000000001</v>
      </c>
      <c r="B2" s="10" t="str">
        <f>AutoIncrement!B2&amp;"BU-PNATEST,20230605000000000000-1"</f>
        <v>ZSBU-PNATEST,20230605000000000000-1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r="3" spans="1:23" ht="27.6">
      <c r="A3" s="40" t="str">
        <f>AutoIncrement!B2&amp;"ATEST202306050000000000002"</f>
        <v>ZSATEST202306050000000000002</v>
      </c>
      <c r="B3" s="11" t="str">
        <f>AutoIncrement!B2&amp;"BU-PNATEST,20230605000000000000-2"</f>
        <v>ZSBU-PNATEST,20230605000000000000-2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topLeftCell="L1" zoomScale="90" zoomScaleNormal="90" workbookViewId="0">
      <selection activeCell="O32" sqref="O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1" t="s">
        <v>471</v>
      </c>
      <c r="O1" s="221" t="s">
        <v>472</v>
      </c>
      <c r="P1" s="221" t="s">
        <v>473</v>
      </c>
      <c r="Q1" s="221" t="s">
        <v>474</v>
      </c>
      <c r="R1" s="221" t="s">
        <v>475</v>
      </c>
      <c r="S1" s="221" t="s">
        <v>476</v>
      </c>
      <c r="T1" s="221" t="s">
        <v>477</v>
      </c>
      <c r="U1" s="221" t="s">
        <v>478</v>
      </c>
      <c r="V1" s="221" t="s">
        <v>479</v>
      </c>
    </row>
    <row r="2" spans="1:22">
      <c r="A2" s="1" t="str">
        <f>AutoIncrement!B2&amp;"ATEST202306050000000000001"</f>
        <v>ZSATEST202306050000000000001</v>
      </c>
      <c r="B2" s="1" t="str">
        <f>AutoIncrement!B2&amp;"BU-PNATEST,20230605000000000000-1"</f>
        <v>ZSBU-PNATEST,20230605000000000000-1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ZSATEST202306050000000000002</v>
      </c>
      <c r="B3" s="1" t="str">
        <f>AutoIncrement!B2&amp;"BU-PNATEST,20230605000000000000-2"</f>
        <v>ZSBU-PNATEST,20230605000000000000-2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ZSpna1219AS1</v>
      </c>
      <c r="B4" s="1" t="str">
        <f>AutoIncrement!B2&amp;"pna-1219AS-1"</f>
        <v>ZSpna-1219AS-1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sZ5s125-2310001</v>
      </c>
      <c r="B2" s="172" t="str">
        <f>'TC051'!F2</f>
        <v>ZSATEST202306050000000000001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ZSATEST202306050000000000002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ZSpna1219AS1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3" t="s">
        <v>480</v>
      </c>
    </row>
    <row r="2" spans="1:2" ht="14.4">
      <c r="A2" s="1" t="str">
        <f>'TC102-Supplier1 Outbound'!C2</f>
        <v>o-MY-ELA-ZS-20-001</v>
      </c>
      <c r="B2" t="s">
        <v>825</v>
      </c>
    </row>
    <row r="3" spans="1:2" ht="14.4">
      <c r="A3" s="1" t="str">
        <f>'TC102-Supplier1 Outbound'!C7</f>
        <v>o-MY-ELA-ZS-20-002</v>
      </c>
      <c r="B3" t="s">
        <v>826</v>
      </c>
    </row>
    <row r="4" spans="1:2" ht="14.4">
      <c r="A4" s="1" t="str">
        <f>'TC102-Supplier1 Outbound'!C9</f>
        <v>o-MY-ELA-ZS-20-003</v>
      </c>
      <c r="B4" t="s">
        <v>827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topLeftCell="S1" zoomScale="80" zoomScaleNormal="80" workbookViewId="0">
      <selection activeCell="AB3" sqref="AB3:AB8"/>
    </sheetView>
  </sheetViews>
  <sheetFormatPr defaultColWidth="8.88671875" defaultRowHeight="13.8"/>
  <cols>
    <col min="1" max="1" width="5.77734375" style="113" customWidth="1" collapsed="1"/>
    <col min="2" max="6" width="20.77734375" style="113" customWidth="1" collapsed="1"/>
    <col min="7" max="7" width="50.6640625" style="113" customWidth="1" collapsed="1"/>
    <col min="8" max="34" width="20.77734375" style="113" customWidth="1" collapsed="1"/>
    <col min="35" max="35" width="37.44140625" style="113" customWidth="1" collapsed="1"/>
    <col min="36" max="36" width="36.88671875" style="113" customWidth="1" collapsed="1"/>
    <col min="37" max="40" width="20.77734375" style="113" customWidth="1" collapsed="1"/>
    <col min="41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o-MY-ELA-ZS-20-001</v>
      </c>
      <c r="D2" s="113" t="str">
        <f ca="1">TEXT(DATE(YEAR(TODAY()), MONTH(TODAY()), DAY(TODAY())), "dd MMM yyyy")</f>
        <v>17 11月 2023</v>
      </c>
      <c r="F2" s="113" t="str">
        <f>"Bs1-"&amp;AutoIncrement!B2&amp;"-"&amp;AutoIncrement!A2&amp;"-001"</f>
        <v>Bs1-ZS-20-001</v>
      </c>
      <c r="G2" s="8" t="str">
        <f>AutoIncrement!$B$2&amp;"ATEST202306050000000000001"</f>
        <v>ZSATEST202306050000000000001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26 11月 2023</v>
      </c>
      <c r="O2" s="117" t="str">
        <f ca="1">TEXT(DATE(YEAR(TODAY()), MONTH(TODAY()), DAY(TODAY())+13), "dd MMM yyyy")</f>
        <v>30 11月 2023</v>
      </c>
      <c r="P2" s="8"/>
      <c r="Q2" s="8"/>
      <c r="R2" s="8"/>
      <c r="S2" s="8"/>
      <c r="T2" s="118"/>
      <c r="U2" s="118"/>
      <c r="V2" s="118"/>
      <c r="W2" s="222" t="s">
        <v>856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sZ5s125-2310001</v>
      </c>
      <c r="AH2" s="116" t="s">
        <v>145</v>
      </c>
      <c r="AI2" s="8" t="str">
        <f>AutoIncrement!$B$2&amp;"SUP-PNATEST,20230605000000000000-1"</f>
        <v>ZSSUP-PNATEST,20230605000000000000-1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o-MY-ELA-ZS-20-001</v>
      </c>
      <c r="D3" s="113" t="str">
        <f t="shared" ref="D3:D11" ca="1" si="0">TEXT(DATE(YEAR(TODAY()), MONTH(TODAY()), DAY(TODAY())), "dd MMM yyyy")</f>
        <v>17 11月 2023</v>
      </c>
      <c r="F3" s="113" t="str">
        <f>"Bs1-"&amp;AutoIncrement!B2&amp;"-"&amp;AutoIncrement!A2&amp;"-001"</f>
        <v>Bs1-ZS-20-001</v>
      </c>
      <c r="G3" s="8" t="str">
        <f>AutoIncrement!$B$2&amp;"ATEST202306050000000000002"</f>
        <v>ZSATEST202306050000000000002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t="shared" ref="N3:N6" ca="1" si="1">TEXT(DATE(YEAR(TODAY()), MONTH(TODAY()), DAY(TODAY())+9), "dd MMM yyyy")</f>
        <v>26 11月 2023</v>
      </c>
      <c r="O3" s="117" t="str">
        <f t="shared" ref="O3:O6" ca="1" si="2">TEXT(DATE(YEAR(TODAY()), MONTH(TODAY()), DAY(TODAY())+13), "dd MMM yyyy")</f>
        <v>30 11月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2" t="s">
        <v>856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862</v>
      </c>
      <c r="AC3" s="119"/>
      <c r="AD3" s="118"/>
      <c r="AE3" s="118"/>
      <c r="AF3" s="118"/>
      <c r="AG3" s="116" t="str">
        <f>'TC050-Sup1 SO List'!$A$2</f>
        <v>sZ5s125-2310001</v>
      </c>
      <c r="AH3" s="116" t="s">
        <v>145</v>
      </c>
      <c r="AI3" s="8" t="str">
        <f>AutoIncrement!$B$2&amp;"SUP-PNATEST,20230605000000000000-2"</f>
        <v>ZSSUP-PNATEST,20230605000000000000-2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o-MY-ELA-ZS-20-001</v>
      </c>
      <c r="D4" s="113" t="str">
        <f t="shared" ca="1" si="0"/>
        <v>17 11月 2023</v>
      </c>
      <c r="F4" s="113" t="str">
        <f>"Bs1-"&amp;AutoIncrement!B2&amp;"-"&amp;AutoIncrement!A2&amp;"-001"</f>
        <v>Bs1-ZS-20-001</v>
      </c>
      <c r="G4" s="8" t="str">
        <f>AutoIncrement!$B$2&amp;"pna1219AS1"</f>
        <v>ZSpna1219AS1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t="shared" ca="1" si="1"/>
        <v>26 11月 2023</v>
      </c>
      <c r="O4" s="117" t="str">
        <f t="shared" ca="1" si="2"/>
        <v>30 11月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2" t="s">
        <v>857</v>
      </c>
      <c r="X4" s="8" t="s">
        <v>524</v>
      </c>
      <c r="Y4" s="118">
        <v>100.001</v>
      </c>
      <c r="Z4" s="118">
        <v>100.001</v>
      </c>
      <c r="AA4" s="118">
        <v>100.001</v>
      </c>
      <c r="AB4" s="222" t="s">
        <v>862</v>
      </c>
      <c r="AC4" s="119" t="s">
        <v>525</v>
      </c>
      <c r="AD4" s="118"/>
      <c r="AE4" s="118"/>
      <c r="AF4" s="118"/>
      <c r="AG4" s="116" t="str">
        <f>'TC050-Sup1 SO List'!$A$2</f>
        <v>sZ5s125-2310001</v>
      </c>
      <c r="AH4" s="116" t="s">
        <v>145</v>
      </c>
      <c r="AI4" s="8" t="str">
        <f>AutoIncrement!$B$2&amp;"pna-1219AS-1"</f>
        <v>ZSpna-1219AS-1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o-MY-ELA-ZS-20-001</v>
      </c>
      <c r="D5" s="113" t="str">
        <f t="shared" ca="1" si="0"/>
        <v>17 11月 2023</v>
      </c>
      <c r="F5" s="113" t="str">
        <f>"Bs1-"&amp;AutoIncrement!B2&amp;"-"&amp;AutoIncrement!A2&amp;"-001"</f>
        <v>Bs1-ZS-20-001</v>
      </c>
      <c r="G5" s="8" t="str">
        <f>AutoIncrement!$B$2&amp;"pna1219AS1"</f>
        <v>ZSpna1219AS1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t="shared" ca="1" si="1"/>
        <v>26 11月 2023</v>
      </c>
      <c r="O5" s="117" t="str">
        <f t="shared" ca="1" si="2"/>
        <v>30 11月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856</v>
      </c>
      <c r="X5" s="8" t="s">
        <v>524</v>
      </c>
      <c r="Y5" s="118">
        <v>100.001</v>
      </c>
      <c r="Z5" s="118">
        <v>100.001</v>
      </c>
      <c r="AA5" s="118">
        <v>100.001</v>
      </c>
      <c r="AB5" s="222" t="s">
        <v>863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sZ5s125-2310001</v>
      </c>
      <c r="AH5" s="116" t="s">
        <v>145</v>
      </c>
      <c r="AI5" s="8" t="str">
        <f>AutoIncrement!$B$2&amp;"pna-1219AS-1"</f>
        <v>ZSpna-1219AS-1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o-MY-ELA-ZS-20-001</v>
      </c>
      <c r="D6" s="113" t="str">
        <f t="shared" ca="1" si="0"/>
        <v>17 11月 2023</v>
      </c>
      <c r="F6" s="113" t="str">
        <f>"Bs1-"&amp;AutoIncrement!B2&amp;"-"&amp;AutoIncrement!A2&amp;"-001"</f>
        <v>Bs1-ZS-20-001</v>
      </c>
      <c r="G6" s="8" t="str">
        <f>AutoIncrement!$B$2&amp;"ATEST202306050000000000001"</f>
        <v>ZSATEST202306050000000000001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t="shared" ca="1" si="1"/>
        <v>26 11月 2023</v>
      </c>
      <c r="O6" s="117" t="str">
        <f t="shared" ca="1" si="2"/>
        <v>30 11月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2" t="s">
        <v>857</v>
      </c>
      <c r="X6" s="8" t="s">
        <v>517</v>
      </c>
      <c r="Y6" s="118">
        <v>100.001</v>
      </c>
      <c r="Z6" s="118">
        <v>100.001</v>
      </c>
      <c r="AA6" s="118">
        <v>100.001</v>
      </c>
      <c r="AB6" s="222" t="s">
        <v>863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4" t="str">
        <f>'TC074'!$C$2</f>
        <v>sZ5s125-2310002</v>
      </c>
      <c r="AH6" s="116" t="s">
        <v>145</v>
      </c>
      <c r="AI6" s="8" t="str">
        <f>AutoIncrement!$B$2&amp;"SUP-PNATEST,20230605000000000000-1"</f>
        <v>ZSSUP-PNATEST,20230605000000000000-1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o-MY-ELA-ZS-20-002</v>
      </c>
      <c r="D7" s="113" t="str">
        <f t="shared" ca="1" si="0"/>
        <v>17 11月 2023</v>
      </c>
      <c r="G7" s="8" t="str">
        <f>AutoIncrement!$B$2&amp;"ATEST202306050000000000001"</f>
        <v>ZSATEST202306050000000000001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"NYKU8417026"&amp;AutoIncrement!$C$2</f>
        <v>NYKU8417026ZSs1</v>
      </c>
      <c r="Q7" s="8"/>
      <c r="R7" s="8"/>
      <c r="S7" s="8"/>
      <c r="T7" s="118"/>
      <c r="U7" s="118"/>
      <c r="V7" s="118"/>
      <c r="W7" s="222" t="s">
        <v>858</v>
      </c>
      <c r="X7" s="8" t="s">
        <v>517</v>
      </c>
      <c r="Y7" s="118">
        <v>100.001</v>
      </c>
      <c r="Z7" s="118">
        <v>100.001</v>
      </c>
      <c r="AA7" s="118">
        <v>100.001</v>
      </c>
      <c r="AB7" s="222" t="s">
        <v>864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4" t="str">
        <f>'TC074'!$C$2</f>
        <v>sZ5s125-2310002</v>
      </c>
      <c r="AH7" s="116" t="s">
        <v>145</v>
      </c>
      <c r="AI7" s="8" t="str">
        <f>AutoIncrement!$B$2&amp;"SUP-PNATEST,20230605000000000000-1"</f>
        <v>ZSSUP-PNATEST,20230605000000000000-1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o-MY-ELA-ZS-20-002</v>
      </c>
      <c r="D8" s="113" t="str">
        <f t="shared" ca="1" si="0"/>
        <v>17 11月 2023</v>
      </c>
      <c r="G8" s="8" t="str">
        <f>AutoIncrement!$B$2&amp;"ATEST202306050000000000002"</f>
        <v>ZSATEST202306050000000000002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"NYKU8417026"&amp;AutoIncrement!$C$2</f>
        <v>NYKU8417026ZSs1</v>
      </c>
      <c r="Q8" s="8"/>
      <c r="R8" s="8"/>
      <c r="S8" s="8"/>
      <c r="T8" s="118"/>
      <c r="U8" s="118"/>
      <c r="V8" s="118"/>
      <c r="W8" s="222" t="s">
        <v>858</v>
      </c>
      <c r="X8" s="8" t="s">
        <v>517</v>
      </c>
      <c r="Y8" s="118">
        <v>100.001</v>
      </c>
      <c r="Z8" s="118">
        <v>100.001</v>
      </c>
      <c r="AA8" s="118">
        <v>100.001</v>
      </c>
      <c r="AB8" s="222" t="s">
        <v>865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4" t="str">
        <f>'TC074'!$C$2</f>
        <v>sZ5s125-2310002</v>
      </c>
      <c r="AH8" s="116" t="s">
        <v>145</v>
      </c>
      <c r="AI8" s="8" t="str">
        <f>AutoIncrement!$B$2&amp;"SUP-PNATEST,20230605000000000000-2"</f>
        <v>ZSSUP-PNATEST,20230605000000000000-2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o-MY-ELA-ZS-20-003</v>
      </c>
      <c r="D9" s="113" t="str">
        <f t="shared" ca="1" si="0"/>
        <v>17 11月 2023</v>
      </c>
      <c r="F9" s="113" t="str">
        <f>"Bs1-"&amp;AutoIncrement!B2&amp;"-"&amp;AutoIncrement!A2&amp;"-003"</f>
        <v>Bs1-ZS-20-003</v>
      </c>
      <c r="G9" s="8" t="str">
        <f>AutoIncrement!$B$2&amp;"pna1219AS1"</f>
        <v>ZSpna1219AS1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t="shared" ref="N9:N11" ca="1" si="3">TEXT(DATE(YEAR(TODAY()), MONTH(TODAY()), DAY(TODAY())+9), "dd MMM yyyy")</f>
        <v>26 11月 2023</v>
      </c>
      <c r="O9" s="117" t="str">
        <f t="shared" ref="O9:O11" ca="1" si="4">TEXT(DATE(YEAR(TODAY()), MONTH(TODAY()), DAY(TODAY())+13), "dd MMM yyyy")</f>
        <v>30 11月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2" t="s">
        <v>859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4" t="str">
        <f>'TC074'!$C$2</f>
        <v>sZ5s125-2310002</v>
      </c>
      <c r="AH9" s="116" t="s">
        <v>145</v>
      </c>
      <c r="AI9" s="8" t="str">
        <f>AutoIncrement!$B$2&amp;"pna-1219AS-1"</f>
        <v>ZSpna-1219AS-1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o-MY-ELA-ZS-20-003</v>
      </c>
      <c r="D10" s="113" t="str">
        <f t="shared" ca="1" si="0"/>
        <v>17 11月 2023</v>
      </c>
      <c r="F10" s="113" t="str">
        <f>"Bs1-"&amp;AutoIncrement!B2&amp;"-"&amp;AutoIncrement!A2&amp;"-003"</f>
        <v>Bs1-ZS-20-003</v>
      </c>
      <c r="G10" s="8" t="str">
        <f>AutoIncrement!$B$2&amp;"pna1219AS1"</f>
        <v>ZSpna1219AS1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t="shared" ca="1" si="3"/>
        <v>26 11月 2023</v>
      </c>
      <c r="O10" s="117" t="str">
        <f t="shared" ca="1" si="4"/>
        <v>30 11月 2023</v>
      </c>
      <c r="P10" s="8" t="s">
        <v>532</v>
      </c>
      <c r="Q10" s="8"/>
      <c r="R10" s="8"/>
      <c r="S10" s="8"/>
      <c r="T10" s="118"/>
      <c r="U10" s="118"/>
      <c r="V10" s="118"/>
      <c r="W10" s="222" t="s">
        <v>860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ZSpna-1219AS-1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o-MY-ELA-ZS-20-003</v>
      </c>
      <c r="D11" s="113" t="str">
        <f t="shared" ca="1" si="0"/>
        <v>17 11月 2023</v>
      </c>
      <c r="F11" s="113" t="str">
        <f>"Bs1-"&amp;AutoIncrement!B2&amp;"-"&amp;AutoIncrement!A2&amp;"-003"</f>
        <v>Bs1-ZS-20-003</v>
      </c>
      <c r="G11" s="8" t="str">
        <f>AutoIncrement!$B$2&amp;"pna1219AS1"</f>
        <v>ZSpna1219AS1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t="shared" ca="1" si="3"/>
        <v>26 11月 2023</v>
      </c>
      <c r="O11" s="117" t="str">
        <f t="shared" ca="1" si="4"/>
        <v>30 11月 2023</v>
      </c>
      <c r="P11" s="8" t="s">
        <v>533</v>
      </c>
      <c r="Q11" s="8"/>
      <c r="R11" s="8"/>
      <c r="S11" s="8"/>
      <c r="T11" s="118"/>
      <c r="U11" s="118"/>
      <c r="V11" s="118"/>
      <c r="W11" s="222" t="s">
        <v>861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ZSpna-1219AS-1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3" t="s">
        <v>535</v>
      </c>
    </row>
    <row r="2" spans="1:1" ht="14.4">
      <c r="A2" t="s">
        <v>828</v>
      </c>
    </row>
    <row r="3" spans="1:1" ht="14.4">
      <c r="A3" t="s">
        <v>829</v>
      </c>
    </row>
    <row r="4" spans="1:1" ht="14.4">
      <c r="A4" t="s">
        <v>830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79" customFormat="1" ht="28.2" customHeight="1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r="2" spans="1:20" s="179" customFormat="1">
      <c r="A2" s="222" t="str">
        <f>"Bs1-"&amp;AutoIncrement!$B$2&amp;"-"&amp;AutoIncrement!$A$2&amp;"-001"</f>
        <v>Bs1-ZS-20-001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r="3" spans="1:20" s="179" customFormat="1">
      <c r="A3" s="222" t="str">
        <f>"Bs1-"&amp;AutoIncrement!$B$2&amp;"-"&amp;AutoIncrement!A2&amp;"-001"</f>
        <v>Bs1-ZS-20-001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2" t="str">
        <f>"Bs1-"&amp;AutoIncrement!$B$2&amp;"-"&amp;AutoIncrement!A2&amp;"-001"</f>
        <v>Bs1-ZS-20-001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2" t="str">
        <f>"Bs1-"&amp;AutoIncrement!$B$2&amp;"-"&amp;AutoIncrement!$A$2&amp;"-003"</f>
        <v>Bs1-ZS-20-003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2" t="str">
        <f>"Bs1-"&amp;AutoIncrement!$B$2&amp;"-"&amp;AutoIncrement!$A$2&amp;"-003"</f>
        <v>Bs1-ZS-20-003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2" t="str">
        <f>"Bs1-"&amp;AutoIncrement!$B$2&amp;"-"&amp;AutoIncrement!$A$2&amp;"-003"</f>
        <v>Bs1-ZS-20-003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PNABU-L3-ZS-020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ZS-20</v>
      </c>
      <c r="M2" t="str">
        <f>'TC007-Received Req Info'!G2</f>
        <v>CD-ZS-20</v>
      </c>
      <c r="N2" t="str">
        <f>'TC007-Received Req Info'!H2</f>
        <v>FN 60 DAYS-ZS(60 DAYS BY INV DATE)</v>
      </c>
      <c r="O2" t="str">
        <f>'TC003'!C2</f>
        <v>FN 60 DAYS-ZS</v>
      </c>
      <c r="P2" t="s">
        <v>144</v>
      </c>
      <c r="Q2" t="s">
        <v>167</v>
      </c>
      <c r="R2" t="s">
        <v>98</v>
      </c>
      <c r="S2" t="str">
        <f>'TC004'!A2</f>
        <v>PNDC-PNCUS-ZS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pZ525-2310003</v>
      </c>
      <c r="B2" s="222" t="str">
        <f>"Bs1-"&amp;AutoIncrement!$B$2&amp;"-"&amp;AutoIncrement!$A$2&amp;"-001"</f>
        <v>Bs1-ZS-20-001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pZ525-2310003</v>
      </c>
      <c r="B3" s="222" t="str">
        <f>"Bs1-"&amp;AutoIncrement!$B$2&amp;"-"&amp;AutoIncrement!$A$2&amp;"-001"</f>
        <v>Bs1-ZS-20-001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pZ525-2310003</v>
      </c>
      <c r="B4" s="222" t="str">
        <f>"Bs1-"&amp;AutoIncrement!$B$2&amp;"-"&amp;AutoIncrement!$A$2&amp;"-001"</f>
        <v>Bs1-ZS-20-001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2" t="str">
        <f>"Bs1-"&amp;AutoIncrement!$B$2&amp;"-"&amp;AutoIncrement!$A$2&amp;"-001"</f>
        <v>Bs1-ZS-20-001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NYKU8417026ZSs1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5" t="str">
        <f>'TC073 AutoGen'!$A$2</f>
        <v>pZ525-2310005</v>
      </c>
      <c r="B7" s="222" t="str">
        <f>"Bs1-"&amp;AutoIncrement!$B$2&amp;"-"&amp;AutoIncrement!$A$2&amp;"-003"</f>
        <v>Bs1-ZS-20-003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2" t="str">
        <f>"Bs1-"&amp;AutoIncrement!$B$2&amp;"-"&amp;AutoIncrement!$A$2&amp;"-003"</f>
        <v>Bs1-ZS-20-003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2" t="str">
        <f>"Bs1-"&amp;AutoIncrement!$B$2&amp;"-"&amp;AutoIncrement!$A$2&amp;"-003"</f>
        <v>Bs1-ZS-20-003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sZ5s125-2310001</v>
      </c>
      <c r="B2" s="222" t="str">
        <f>"Bs1-"&amp;AutoIncrement!$B$2&amp;"-"&amp;AutoIncrement!$A$2&amp;"-001"</f>
        <v>Bs1-ZS-20-001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sZ5s125-2310001</v>
      </c>
      <c r="B3" s="222" t="str">
        <f>"Bs1-"&amp;AutoIncrement!$B$2&amp;"-"&amp;AutoIncrement!$A$2&amp;"-001"</f>
        <v>Bs1-ZS-20-001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sZ5s125-2310001</v>
      </c>
      <c r="B4" s="222" t="str">
        <f>"Bs1-"&amp;AutoIncrement!$B$2&amp;"-"&amp;AutoIncrement!$A$2&amp;"-001"</f>
        <v>Bs1-ZS-20-001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2" t="str">
        <f>"Bs1-"&amp;AutoIncrement!$B$2&amp;"-"&amp;AutoIncrement!$A$2&amp;"-001"</f>
        <v>Bs1-ZS-20-001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2" t="str">
        <f>"Bs1-"&amp;AutoIncrement!$B$2&amp;"-"&amp;AutoIncrement!$A$2&amp;"-003"</f>
        <v>Bs1-ZS-20-003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NYKU8417026ZSs1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2" t="str">
        <f>"Bs1-"&amp;AutoIncrement!$B$2&amp;"-"&amp;AutoIncrement!$A$2&amp;"-003"</f>
        <v>Bs1-ZS-20-003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2" t="str">
        <f>"Bs1-"&amp;AutoIncrement!$B$2&amp;"-"&amp;AutoIncrement!$A$2&amp;"-003"</f>
        <v>Bs1-ZS-20-003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 ht="18" customHeight="1">
      <c r="A2">
        <v>1</v>
      </c>
      <c r="B2" s="114" t="str">
        <f>'TC102-Outbound No'!$B$2</f>
        <v>o-MY-ELA-SUP-231026001</v>
      </c>
      <c r="C2" s="222" t="str">
        <f>"Bs1-"&amp;AutoIncrement!$B$2&amp;"-"&amp;AutoIncrement!$A$2&amp;"-001"</f>
        <v>Bs1-ZS-20-001</v>
      </c>
      <c r="D2" s="101" t="s">
        <v>572</v>
      </c>
      <c r="E2" s="185"/>
      <c r="F2" t="s">
        <v>677</v>
      </c>
      <c r="G2" s="186">
        <f ca="1">TODAY()</f>
        <v>45247</v>
      </c>
      <c r="H2" s="186" t="s">
        <v>469</v>
      </c>
      <c r="I2" t="s">
        <v>697</v>
      </c>
      <c r="J2" s="186">
        <f ca="1">TODAY()</f>
        <v>45247</v>
      </c>
      <c r="K2" t="s">
        <v>698</v>
      </c>
      <c r="L2" t="s">
        <v>699</v>
      </c>
    </row>
    <row r="3" spans="1:12" ht="16.8" customHeight="1">
      <c r="A3">
        <v>1</v>
      </c>
      <c r="B3" s="114" t="str">
        <f>'TC102-Outbound No'!$B$2</f>
        <v>o-MY-ELA-SUP-231026001</v>
      </c>
      <c r="C3" s="222" t="str">
        <f>"Bs1-"&amp;AutoIncrement!$B$2&amp;"-"&amp;AutoIncrement!$A$2&amp;"-001"</f>
        <v>Bs1-ZS-20-001</v>
      </c>
      <c r="D3" s="101" t="s">
        <v>565</v>
      </c>
      <c r="F3" t="s">
        <v>677</v>
      </c>
      <c r="G3" s="186">
        <f t="shared" ref="G3:G8" ca="1" si="0">TODAY()</f>
        <v>45247</v>
      </c>
      <c r="H3" s="186" t="s">
        <v>756</v>
      </c>
      <c r="I3" t="s">
        <v>697</v>
      </c>
      <c r="J3" s="186">
        <f t="shared" ref="J3:J8" ca="1" si="1">TODAY()</f>
        <v>45247</v>
      </c>
      <c r="K3" t="s">
        <v>698</v>
      </c>
      <c r="L3" t="s">
        <v>699</v>
      </c>
    </row>
    <row r="4" spans="1:12" ht="15.6" customHeight="1">
      <c r="A4">
        <v>1</v>
      </c>
      <c r="B4" s="114" t="str">
        <f>'TC102-Outbound No'!$B$2</f>
        <v>o-MY-ELA-SUP-231026001</v>
      </c>
      <c r="C4" s="222" t="str">
        <f>"Bs1-"&amp;AutoIncrement!$B$2&amp;"-"&amp;AutoIncrement!$A$2&amp;"-001"</f>
        <v>Bs1-ZS-20-001</v>
      </c>
      <c r="F4" t="s">
        <v>677</v>
      </c>
      <c r="G4" s="186">
        <f t="shared" ca="1" si="0"/>
        <v>45247</v>
      </c>
      <c r="H4" s="186" t="s">
        <v>757</v>
      </c>
      <c r="I4" t="s">
        <v>697</v>
      </c>
      <c r="J4" s="186">
        <f t="shared" ca="1" si="1"/>
        <v>45247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NYKU8417026ZSs1</v>
      </c>
      <c r="F5" t="s">
        <v>240</v>
      </c>
      <c r="G5" s="186">
        <f t="shared" ca="1" si="0"/>
        <v>45247</v>
      </c>
      <c r="H5" s="186" t="s">
        <v>758</v>
      </c>
      <c r="I5" t="s">
        <v>697</v>
      </c>
      <c r="J5" s="186">
        <f t="shared" ca="1" si="1"/>
        <v>45247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2" t="str">
        <f>"Bs1-"&amp;AutoIncrement!$B$2&amp;"-"&amp;AutoIncrement!$A$2&amp;"-003"</f>
        <v>Bs1-ZS-20-003</v>
      </c>
      <c r="D6" s="101" t="s">
        <v>573</v>
      </c>
      <c r="F6" t="s">
        <v>240</v>
      </c>
      <c r="G6" s="186">
        <f t="shared" ca="1" si="0"/>
        <v>45247</v>
      </c>
      <c r="H6" s="186" t="s">
        <v>759</v>
      </c>
      <c r="I6" t="s">
        <v>697</v>
      </c>
      <c r="J6" s="186">
        <f t="shared" ca="1" si="1"/>
        <v>45247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2" t="str">
        <f>"Bs1-"&amp;AutoIncrement!$B$2&amp;"-"&amp;AutoIncrement!$A$2&amp;"-003"</f>
        <v>Bs1-ZS-20-003</v>
      </c>
      <c r="D7" s="101" t="s">
        <v>576</v>
      </c>
      <c r="F7" t="s">
        <v>677</v>
      </c>
      <c r="G7" s="186">
        <f t="shared" ca="1" si="0"/>
        <v>45247</v>
      </c>
      <c r="H7" s="186" t="s">
        <v>760</v>
      </c>
      <c r="I7" t="s">
        <v>697</v>
      </c>
      <c r="J7" s="186">
        <f t="shared" ca="1" si="1"/>
        <v>45247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2" t="str">
        <f>"Bs1-"&amp;AutoIncrement!$B$2&amp;"-"&amp;AutoIncrement!$A$2&amp;"-003"</f>
        <v>Bs1-ZS-20-003</v>
      </c>
      <c r="D8" s="101" t="s">
        <v>575</v>
      </c>
      <c r="F8" t="s">
        <v>677</v>
      </c>
      <c r="G8" s="186">
        <f t="shared" ca="1" si="0"/>
        <v>45247</v>
      </c>
      <c r="H8" s="186" t="s">
        <v>761</v>
      </c>
      <c r="I8" t="s">
        <v>697</v>
      </c>
      <c r="J8" s="186">
        <f t="shared" ca="1" si="1"/>
        <v>45247</v>
      </c>
      <c r="K8" t="s">
        <v>698</v>
      </c>
      <c r="L8" t="s">
        <v>699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2" sqref="D2:E2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ZSATEST202306050000000000001</v>
      </c>
      <c r="C2" s="187">
        <v>150</v>
      </c>
      <c r="D2" s="241">
        <v>150</v>
      </c>
      <c r="E2" s="242"/>
      <c r="G2" s="174"/>
      <c r="H2" s="174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7" t="s">
        <v>125</v>
      </c>
      <c r="B1" t="s">
        <v>714</v>
      </c>
    </row>
    <row r="2" spans="1:2">
      <c r="A2" t="s">
        <v>831</v>
      </c>
      <c r="B2" t="str">
        <f>'TC007-Received Req Info'!$Q$2</f>
        <v>CR-MY-PNA-CUS-2310033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Z4"/>
  <sheetViews>
    <sheetView topLeftCell="D1" zoomScale="90" zoomScaleNormal="90" workbookViewId="0">
      <selection sqref="A1:V4"/>
    </sheetView>
  </sheetViews>
  <sheetFormatPr defaultColWidth="8.88671875" defaultRowHeight="13.8"/>
  <cols>
    <col min="1" max="2" width="30.77734375" style="1" customWidth="1" collapsed="1"/>
    <col min="3" max="26" width="20.77734375" style="1" customWidth="1" collapsed="1"/>
    <col min="27" max="16384" width="8.88671875" style="1" collapsed="1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536</v>
      </c>
      <c r="R1" s="220" t="s">
        <v>462</v>
      </c>
      <c r="S1" s="220" t="s">
        <v>463</v>
      </c>
      <c r="T1" s="220" t="s">
        <v>464</v>
      </c>
      <c r="U1" s="220" t="s">
        <v>452</v>
      </c>
      <c r="V1" s="220" t="s">
        <v>453</v>
      </c>
      <c r="W1" s="220" t="s">
        <v>537</v>
      </c>
      <c r="X1" s="220" t="s">
        <v>454</v>
      </c>
      <c r="Y1" s="220" t="s">
        <v>455</v>
      </c>
      <c r="Z1" s="220" t="s">
        <v>456</v>
      </c>
    </row>
    <row r="2" spans="1:26">
      <c r="A2" s="8" t="str">
        <f>AutoIncrement!B2&amp;"ATEST202306050000000000001"</f>
        <v>ZSATEST202306050000000000001</v>
      </c>
      <c r="B2" s="10" t="str">
        <f>AutoIncrement!B2&amp;"BU-PNATEST,20230605000000000000-1"</f>
        <v>ZSBU-PNATEST,20230605000000000000-1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6">
        <v>0</v>
      </c>
      <c r="S2" s="123">
        <v>150</v>
      </c>
      <c r="T2" s="50"/>
      <c r="U2" s="111">
        <v>200</v>
      </c>
      <c r="V2" s="123">
        <v>150</v>
      </c>
    </row>
    <row r="3" spans="1:26" ht="26.4" customHeight="1">
      <c r="A3" s="40" t="str">
        <f>AutoIncrement!B2&amp;"ATEST202306050000000000002"</f>
        <v>ZSATEST202306050000000000002</v>
      </c>
      <c r="B3" s="11" t="str">
        <f>AutoIncrement!B2&amp;"BU-PNATEST,20230605000000000000-2"</f>
        <v>ZSBU-PNATEST,20230605000000000000-2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6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763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1" t="s">
        <v>477</v>
      </c>
      <c r="V1" s="221" t="s">
        <v>478</v>
      </c>
      <c r="W1" s="221" t="s">
        <v>479</v>
      </c>
      <c r="X1" s="221" t="s">
        <v>538</v>
      </c>
      <c r="Y1" s="221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ZSATEST202306050000000000001</v>
      </c>
      <c r="C2" s="1" t="str">
        <f>AutoIncrement!B2&amp;"BU-PNATEST,20230605000000000000-1"</f>
        <v>ZSBU-PNATEST,20230605000000000000-1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ZSATEST202306050000000000002</v>
      </c>
      <c r="C3" s="1" t="str">
        <f>AutoIncrement!B2&amp;"BU-PNATEST,20230605000000000000-2"</f>
        <v>ZSBU-PNATEST,20230605000000000000-2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ZSpna1219AS1</v>
      </c>
      <c r="C4" s="1" t="str">
        <f>AutoIncrement!B2&amp;"pna-1219AS-1"</f>
        <v>ZSpna-1219AS-1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workbookViewId="0">
      <selection activeCell="U1" sqref="U1:AL1048576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832</v>
      </c>
      <c r="M1" s="1" t="s">
        <v>833</v>
      </c>
      <c r="N1" s="1" t="s">
        <v>834</v>
      </c>
      <c r="O1" s="220" t="s">
        <v>835</v>
      </c>
      <c r="P1" s="220" t="s">
        <v>283</v>
      </c>
      <c r="Q1" s="220" t="s">
        <v>836</v>
      </c>
      <c r="R1" s="220" t="s">
        <v>283</v>
      </c>
      <c r="S1" s="220" t="s">
        <v>836</v>
      </c>
      <c r="T1" s="220" t="s">
        <v>283</v>
      </c>
    </row>
    <row r="2" spans="1:20">
      <c r="A2" s="8" t="str">
        <f>AutoIncrement!B2&amp;"ATEST202306050000000000001"</f>
        <v>ZSATEST202306050000000000001</v>
      </c>
      <c r="B2" s="10" t="str">
        <f>AutoIncrement!B2&amp;"SUP-PNATEST,20230605000000000000-1"</f>
        <v>ZSSUP-PNATEST,20230605000000000000-1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r="3" spans="1:20" ht="27.6">
      <c r="A3" s="40" t="str">
        <f>AutoIncrement!B2&amp;"ATEST202306050000000000002"</f>
        <v>ZSATEST202306050000000000002</v>
      </c>
      <c r="B3" s="11" t="str">
        <f>AutoIncrement!B2&amp;"SUP-PNATEST,20230605000000000000-2"</f>
        <v>ZSSUP-PNATEST,20230605000000000000-2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0" t="s">
        <v>840</v>
      </c>
      <c r="B1" t="s">
        <v>839</v>
      </c>
    </row>
    <row r="2" spans="1:2">
      <c r="A2" t="s">
        <v>838</v>
      </c>
    </row>
    <row r="3" spans="1:2">
      <c r="A3" t="s">
        <v>837</v>
      </c>
      <c r="B3" s="8" t="str">
        <f>AutoIncrement!$B$2&amp;"pna45050040130"</f>
        <v>ZSpna45050040130</v>
      </c>
    </row>
    <row r="4" spans="1:2">
      <c r="A4" t="s">
        <v>821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3" collapsed="1"/>
    <col min="2" max="2" width="15.6640625" style="113" customWidth="1" collapsed="1"/>
    <col min="3" max="3" width="25.6640625" style="113" customWidth="1" collapsed="1"/>
    <col min="4" max="5" width="15.6640625" style="113" customWidth="1" collapsed="1"/>
    <col min="6" max="6" width="40" style="113" customWidth="1" collapsed="1"/>
    <col min="7" max="7" width="30.33203125" style="113" customWidth="1" collapsed="1"/>
    <col min="8" max="8" width="18.6640625" style="113" customWidth="1" collapsed="1"/>
    <col min="9" max="15" width="15.6640625" style="113" customWidth="1" collapsed="1"/>
    <col min="16" max="16" width="28.109375" style="113" customWidth="1" collapsed="1"/>
    <col min="17" max="22" width="15.6640625" style="113" customWidth="1" collapsed="1"/>
    <col min="23" max="23" width="29" style="113" customWidth="1" collapsed="1"/>
    <col min="24" max="27" width="15.6640625" style="113" customWidth="1" collapsed="1"/>
    <col min="28" max="28" width="33.109375" style="113" customWidth="1" collapsed="1"/>
    <col min="29" max="29" width="15.6640625" style="113" customWidth="1" collapsed="1"/>
    <col min="30" max="32" width="20.6640625" style="113" customWidth="1" collapsed="1"/>
    <col min="33" max="34" width="15.6640625" style="113" customWidth="1" collapsed="1"/>
    <col min="35" max="35" width="25.6640625" style="113" customWidth="1" collapsed="1"/>
    <col min="36" max="36" width="27.6640625" style="113" customWidth="1" collapsed="1"/>
    <col min="37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7" t="str">
        <f>"o-JP-YAZ-"&amp;AutoIncrement!$B$2&amp;"-"&amp;AutoIncrement!$A$2&amp;"-001"</f>
        <v>o-JP-YAZ-ZS-20-001</v>
      </c>
      <c r="D2" s="113" t="str">
        <f ca="1">TEXT(DATE(YEAR(TODAY()), MONTH(TODAY()), DAY(TODAY())), "dd MMM yyyy")</f>
        <v>17 11月 2023</v>
      </c>
      <c r="F2" s="113" t="str">
        <f>"Bs2-"&amp;AutoIncrement!$B$2&amp;"-"&amp;AutoIncrement!$A$2&amp;"-001"</f>
        <v>Bs2-ZS-20-001</v>
      </c>
      <c r="G2" s="8" t="str">
        <f>AutoIncrement!$B$2&amp;"pna18001404835"</f>
        <v>ZSpna18001404835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2" t="s">
        <v>848</v>
      </c>
      <c r="X2" s="8" t="s">
        <v>517</v>
      </c>
      <c r="Y2" s="118">
        <v>100.001</v>
      </c>
      <c r="Z2" s="118">
        <v>100.001</v>
      </c>
      <c r="AA2" s="118">
        <v>100.001</v>
      </c>
      <c r="AB2" s="222" t="s">
        <v>855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ZSpna-18001404835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7" t="str">
        <f>"o-JP-YAZ-"&amp;AutoIncrement!$B$2&amp;"-"&amp;AutoIncrement!$A$2&amp;"-001"</f>
        <v>o-JP-YAZ-ZS-20-001</v>
      </c>
      <c r="D3" s="113" t="str">
        <f t="shared" ref="D3:D5" ca="1" si="0">TEXT(DATE(YEAR(TODAY()), MONTH(TODAY()), DAY(TODAY())), "dd MMM yyyy")</f>
        <v>17 11月 2023</v>
      </c>
      <c r="F3" s="113" t="str">
        <f>"Bs2-"&amp;AutoIncrement!B2&amp;"-"&amp;AutoIncrement!$A$2&amp;"-001"</f>
        <v>Bs2-ZS-20-001</v>
      </c>
      <c r="G3" s="8" t="str">
        <f>AutoIncrement!$B$2&amp;"pna18007703930"</f>
        <v>ZSpna18007703930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2" t="s">
        <v>849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855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ZSpna-18007703930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7" t="str">
        <f>"o-JP-YAZ-"&amp;AutoIncrement!$B$2&amp;"-"&amp;AutoIncrement!$A$2&amp;"-001"</f>
        <v>o-JP-YAZ-ZS-20-001</v>
      </c>
      <c r="D4" s="113" t="str">
        <f t="shared" ca="1" si="0"/>
        <v>17 11月 2023</v>
      </c>
      <c r="F4" s="113" t="str">
        <f>"Bs2-"&amp;AutoIncrement!$B$2&amp;"-"&amp;AutoIncrement!$A$2&amp;"-001"</f>
        <v>Bs2-ZS-20-001</v>
      </c>
      <c r="G4" s="8" t="str">
        <f>AutoIncrement!$B$2&amp;"pna45050040130"</f>
        <v>ZSpna45050040130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2" t="s">
        <v>850</v>
      </c>
      <c r="X4" s="8" t="s">
        <v>517</v>
      </c>
      <c r="Y4" s="118">
        <v>100.001</v>
      </c>
      <c r="Z4" s="118">
        <v>100.001</v>
      </c>
      <c r="AA4" s="118">
        <v>100.001</v>
      </c>
      <c r="AB4" s="222" t="s">
        <v>855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ZSpna-45050040130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7" t="str">
        <f>"o-JP-YAZ-"&amp;AutoIncrement!$B$2&amp;"-"&amp;AutoIncrement!$A$2&amp;"-001"</f>
        <v>o-JP-YAZ-ZS-20-001</v>
      </c>
      <c r="D5" s="113" t="str">
        <f t="shared" ca="1" si="0"/>
        <v>17 11月 2023</v>
      </c>
      <c r="F5" s="113" t="str">
        <f>"Bs2-"&amp;AutoIncrement!$B$2&amp;"-"&amp;AutoIncrement!$A$2&amp;"-001"</f>
        <v>Bs2-ZS-20-001</v>
      </c>
      <c r="G5" s="8" t="str">
        <f>AutoIncrement!$B$2&amp;"pnaNSL2BLACK"</f>
        <v>ZSpnaNSL2BLACK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851</v>
      </c>
      <c r="X5" s="8" t="s">
        <v>517</v>
      </c>
      <c r="Y5" s="118">
        <v>100.001</v>
      </c>
      <c r="Z5" s="118">
        <v>100.001</v>
      </c>
      <c r="AA5" s="118">
        <v>100.001</v>
      </c>
      <c r="AB5" s="222" t="s">
        <v>855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ZSpna-NSL-2BLACK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o-JP-YAZ-ZS-20-002</v>
      </c>
      <c r="D6" s="113" t="str">
        <f t="shared" ref="D6:D10" ca="1" si="1">TEXT(DATE(YEAR(TODAY()), MONTH(TODAY()), DAY(TODAY())), "dd MMM yyyy")</f>
        <v>17 11月 2023</v>
      </c>
      <c r="G6" s="8" t="str">
        <f>AutoIncrement!$B$2&amp;"pna18001404835"</f>
        <v>ZSpna18001404835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3" t="str">
        <f>"NYKU8417026"&amp;AutoIncrement!$D$2</f>
        <v>NYKU8417026ZSs2</v>
      </c>
      <c r="Q6" s="8"/>
      <c r="R6" s="8"/>
      <c r="S6" s="8"/>
      <c r="T6" s="118"/>
      <c r="U6" s="118"/>
      <c r="V6" s="118"/>
      <c r="W6" s="222" t="s">
        <v>852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ZSpna-18001404835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o-JP-YAZ-ZS-20-002</v>
      </c>
      <c r="D7" s="113" t="str">
        <f t="shared" ca="1" si="1"/>
        <v>17 11月 2023</v>
      </c>
      <c r="G7" s="8" t="str">
        <f>AutoIncrement!$B$2&amp;"pna45050040130"</f>
        <v>ZSpna45050040130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"NYKU8417026"&amp;AutoIncrement!$D$2</f>
        <v>NYKU8417026ZSs2</v>
      </c>
      <c r="Q7" s="8"/>
      <c r="R7" s="8"/>
      <c r="S7" s="8"/>
      <c r="T7" s="118"/>
      <c r="U7" s="118"/>
      <c r="V7" s="118"/>
      <c r="W7" s="222" t="s">
        <v>853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ZSpna-45050040130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o-JP-YAZ-ZS-20-003</v>
      </c>
      <c r="D8" s="113" t="str">
        <f t="shared" ca="1" si="1"/>
        <v>17 11月 2023</v>
      </c>
      <c r="G8" s="8" t="str">
        <f>AutoIncrement!$B$2&amp;"pna18007703930"</f>
        <v>ZSpna18007703930</v>
      </c>
      <c r="H8" s="8" t="s">
        <v>13</v>
      </c>
      <c r="I8" s="238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"JP-YAZ-C-230608001-"&amp;AutoIncrement!$D$2</f>
        <v>JP-YAZ-C-230608001-ZSs2</v>
      </c>
      <c r="Q8" s="8"/>
      <c r="R8" s="8"/>
      <c r="S8" s="8"/>
      <c r="T8" s="118"/>
      <c r="U8" s="118"/>
      <c r="V8" s="118"/>
      <c r="W8" s="222" t="s">
        <v>854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ZSpna-18007703930</v>
      </c>
      <c r="AJ8" s="116" t="s">
        <v>261</v>
      </c>
      <c r="AK8" s="8"/>
      <c r="AL8" s="8"/>
      <c r="AM8" s="35">
        <v>1500</v>
      </c>
      <c r="AN8" s="238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o-JP-YAZ-ZS-20-003</v>
      </c>
      <c r="D9" s="113" t="str">
        <f t="shared" ca="1" si="1"/>
        <v>17 11月 2023</v>
      </c>
      <c r="G9" s="8" t="str">
        <f>AutoIncrement!$B$2&amp;"pna45050040130"</f>
        <v>ZSpna45050040130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3" t="str">
        <f>"JP-YAZ-C-230608001-"&amp;AutoIncrement!$D$2</f>
        <v>JP-YAZ-C-230608001-ZSs2</v>
      </c>
      <c r="Q9" s="8"/>
      <c r="R9" s="8"/>
      <c r="S9" s="8"/>
      <c r="T9" s="118"/>
      <c r="U9" s="118"/>
      <c r="V9" s="118"/>
      <c r="W9" s="222" t="s">
        <v>854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ZSpna-45050040130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o-JP-YAZ-ZS-20-003</v>
      </c>
      <c r="D10" s="113" t="str">
        <f t="shared" ca="1" si="1"/>
        <v>17 11月 2023</v>
      </c>
      <c r="G10" s="8" t="str">
        <f>AutoIncrement!$B$2&amp;"pnaNSL2BLACK"</f>
        <v>ZSpnaNSL2BLACK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3" t="str">
        <f>"EGSU9073529"&amp;AutoIncrement!$D$2</f>
        <v>EGSU9073529ZSs2</v>
      </c>
      <c r="Q10" s="8"/>
      <c r="R10" s="8"/>
      <c r="S10" s="8"/>
      <c r="T10" s="118"/>
      <c r="U10" s="118"/>
      <c r="V10" s="118"/>
      <c r="W10" s="222" t="s">
        <v>854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ZSpna-NSL-2BLACK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C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ZSCUS-PNATEST,20230605000000000000-1</v>
      </c>
      <c r="B2" t="str">
        <f>'TC007-Contract Parts Info'!D2</f>
        <v>ZSATEST202306050000000000001</v>
      </c>
      <c r="C2" t="str">
        <f>'TC007-Contract Parts Info'!C2</f>
        <v>ZSBU-PNATEST,20230605000000000000-1</v>
      </c>
      <c r="D2" t="str">
        <f>'TC007-Contract Parts Info'!B2</f>
        <v>ZSCUS-PNATEST,20230605000000000000-1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11月 17,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ZSCUS-PNATEST,20230605000000000000-2</v>
      </c>
      <c r="B3" t="str">
        <f>'TC007-Contract Parts Info'!D3</f>
        <v>ZSATEST202306050000000000002</v>
      </c>
      <c r="C3" t="str">
        <f>'TC007-Contract Parts Info'!C3</f>
        <v>ZSBU-PNATEST,20230605000000000000-2</v>
      </c>
      <c r="D3" t="str">
        <f>'TC007-Contract Parts Info'!B3</f>
        <v>ZSCUS-PNATEST,20230605000000000000-2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11月 17,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ZSpna-1219AS-1</v>
      </c>
      <c r="B4" t="str">
        <f>'TC007-Contract Parts Info'!D4</f>
        <v>ZSpna1219AS1</v>
      </c>
      <c r="C4" t="str">
        <f>'TC007-Contract Parts Info'!C4</f>
        <v>ZSpna-1219AS-1</v>
      </c>
      <c r="D4" t="str">
        <f>'TC007-Contract Parts Info'!B4</f>
        <v>ZSpna-1219AS-1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11月 17,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ZSpna-18001404835</v>
      </c>
      <c r="B5" t="str">
        <f>'TC007-Contract Parts Info'!D5</f>
        <v>ZSpna18001404835</v>
      </c>
      <c r="C5" t="str">
        <f>'TC007-Contract Parts Info'!C5</f>
        <v>ZSpna-18001404835</v>
      </c>
      <c r="D5" t="str">
        <f>'TC007-Contract Parts Info'!B5</f>
        <v>ZSpna-18001404835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11月 17,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ZSpna-18007703930</v>
      </c>
      <c r="B6" t="str">
        <f>'TC007-Contract Parts Info'!D6</f>
        <v>ZSpna18007703930</v>
      </c>
      <c r="C6" t="str">
        <f>'TC007-Contract Parts Info'!C6</f>
        <v>ZSpna-18007703930</v>
      </c>
      <c r="D6" t="str">
        <f>'TC007-Contract Parts Info'!B6</f>
        <v>ZSpna-18007703930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11月 17,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ZSpna-45050040130</v>
      </c>
      <c r="B7" t="str">
        <f>'TC007-Contract Parts Info'!D7</f>
        <v>ZSpna45050040130</v>
      </c>
      <c r="C7" t="str">
        <f>'TC007-Contract Parts Info'!C7</f>
        <v>ZSpna-45050040130</v>
      </c>
      <c r="D7" t="str">
        <f>'TC007-Contract Parts Info'!B7</f>
        <v>ZSpna-45050040130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11月 17,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ZSpna-NSL-2BLACK</v>
      </c>
      <c r="B8" t="str">
        <f>'TC007-Contract Parts Info'!D8</f>
        <v>ZSpnaNSL2BLACK</v>
      </c>
      <c r="C8" t="str">
        <f>'TC007-Contract Parts Info'!C8</f>
        <v>ZSpna-NSL-2BLACK</v>
      </c>
      <c r="D8" t="str">
        <f>'TC007-Contract Parts Info'!B8</f>
        <v>ZSpna-NSL-2BLACK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11月 17,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1" t="s">
        <v>480</v>
      </c>
    </row>
    <row r="2" spans="1:2" ht="14.4">
      <c r="A2" s="1" t="str">
        <f>'TC115-Supplier2 Outbound'!C5</f>
        <v>o-JP-YAZ-ZS-20-001</v>
      </c>
      <c r="B2" t="s">
        <v>841</v>
      </c>
    </row>
    <row r="3" spans="1:2" ht="14.4">
      <c r="A3" s="1" t="str">
        <f>'TC115-Supplier2 Outbound'!C6</f>
        <v>o-JP-YAZ-ZS-20-002</v>
      </c>
      <c r="B3" t="s">
        <v>842</v>
      </c>
    </row>
    <row r="4" spans="1:2" ht="14.4">
      <c r="A4" s="1" t="str">
        <f>'TC115-Supplier2 Outbound'!C8</f>
        <v>o-JP-YAZ-ZS-20-003</v>
      </c>
      <c r="B4" t="s">
        <v>843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Bs2-ZS-20-001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JP-YAZ-C-230608001-ZSs2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r="4" spans="1:27" s="125" customFormat="1">
      <c r="A4" s="1" t="str">
        <f>'TC115-Outbound No'!$B$4</f>
        <v>o-JP-YAZ-SUP-231026003</v>
      </c>
      <c r="C4" s="126" t="str">
        <f>"EGSU9073529"&amp;AutoIncrement!$D$2</f>
        <v>EGSU9073529ZSs2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r="5" spans="1:27" s="125" customFormat="1">
      <c r="A5" s="1" t="str">
        <f>'TC115-Outbound No'!$B$3</f>
        <v>o-JP-YAZ-SUP-231026002</v>
      </c>
      <c r="C5" s="126" t="str">
        <f>"NYKU8417026"&amp;AutoIncrement!$D$2</f>
        <v>NYKU8417026ZSs2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Bs2-ZS-20-001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JP-YAZ-C-230608001-ZSs2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r="4" spans="1:26" s="125" customFormat="1">
      <c r="B4" s="126" t="str">
        <f>"EGSU9073529"&amp;AutoIncrement!$D$2</f>
        <v>EGSU9073529ZSs2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tr">
        <f>"NYKU8417026"&amp;AutoIncrement!$D$2</f>
        <v>NYKU8417026ZSs2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Bs2-ZS-20-001</v>
      </c>
      <c r="D2" s="8" t="s">
        <v>565</v>
      </c>
      <c r="E2" s="185"/>
      <c r="F2" t="s">
        <v>677</v>
      </c>
      <c r="G2" s="186">
        <f ca="1">TODAY()</f>
        <v>45247</v>
      </c>
      <c r="H2" s="186" t="s">
        <v>469</v>
      </c>
      <c r="I2" t="s">
        <v>697</v>
      </c>
      <c r="J2" s="186">
        <f ca="1">TODAY()</f>
        <v>45247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JP-YAZ-C-230608001-ZSs2</v>
      </c>
      <c r="F3" t="s">
        <v>677</v>
      </c>
      <c r="G3" s="186">
        <f t="shared" ref="G3:G5" ca="1" si="0">TODAY()</f>
        <v>45247</v>
      </c>
      <c r="H3" s="186" t="s">
        <v>756</v>
      </c>
      <c r="I3" t="s">
        <v>697</v>
      </c>
      <c r="J3" s="186">
        <f t="shared" ref="J3:J5" ca="1" si="1">TODAY()</f>
        <v>45247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EGSU9073529ZSs2</v>
      </c>
      <c r="F4" t="s">
        <v>677</v>
      </c>
      <c r="G4" s="186">
        <f t="shared" ca="1" si="0"/>
        <v>45247</v>
      </c>
      <c r="H4" s="186" t="s">
        <v>757</v>
      </c>
      <c r="I4" t="s">
        <v>697</v>
      </c>
      <c r="J4" s="186">
        <f t="shared" ca="1" si="1"/>
        <v>45247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NYKU8417026ZSs2</v>
      </c>
      <c r="F5" t="s">
        <v>677</v>
      </c>
      <c r="G5" s="186">
        <f t="shared" ca="1" si="0"/>
        <v>45247</v>
      </c>
      <c r="H5" s="186" t="s">
        <v>758</v>
      </c>
      <c r="I5" t="s">
        <v>697</v>
      </c>
      <c r="J5" s="186">
        <f t="shared" ca="1" si="1"/>
        <v>45247</v>
      </c>
      <c r="K5" t="s">
        <v>698</v>
      </c>
      <c r="L5" t="s">
        <v>699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09" t="s">
        <v>535</v>
      </c>
      <c r="B1" t="s">
        <v>480</v>
      </c>
    </row>
    <row r="2" spans="1:2">
      <c r="A2" t="s">
        <v>844</v>
      </c>
      <c r="B2" t="s">
        <v>841</v>
      </c>
    </row>
    <row r="3" spans="1:2">
      <c r="A3" t="s">
        <v>845</v>
      </c>
      <c r="B3" t="s">
        <v>842</v>
      </c>
    </row>
    <row r="4" spans="1:2">
      <c r="A4" t="s">
        <v>846</v>
      </c>
      <c r="B4" t="s">
        <v>843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7" t="s">
        <v>764</v>
      </c>
    </row>
    <row r="2" spans="1:1">
      <c r="A2" t="s">
        <v>847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1" t="s">
        <v>535</v>
      </c>
    </row>
    <row r="2" spans="1:1" ht="14.4">
      <c r="A2" t="str">
        <f>'TC122-AutoGen'!$A$2</f>
        <v>JYZ2310016</v>
      </c>
    </row>
    <row r="3" spans="1:1" ht="14.4">
      <c r="A3" t="str">
        <f>'TC121.1 autoGen Invoice'!$A$4</f>
        <v>JYZ2310015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Bs2-ZS-20-001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45247</v>
      </c>
      <c r="H2" t="str">
        <f>'TC126-Setup'!$A$2</f>
        <v>BL-1</v>
      </c>
      <c r="I2" s="186">
        <f t="shared" ref="I2:I5" ca="1" si="1">TODAY()</f>
        <v>45247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JP-YAZ-C-230608001-ZSs2</v>
      </c>
      <c r="E3" t="s">
        <v>548</v>
      </c>
      <c r="F3" t="s">
        <v>677</v>
      </c>
      <c r="G3" s="186">
        <f ca="1">TODAY()</f>
        <v>45247</v>
      </c>
      <c r="H3" t="str">
        <f>'TC126-Setup'!$A$2</f>
        <v>BL-1</v>
      </c>
      <c r="I3" s="186">
        <f ca="1">TODAY()</f>
        <v>45247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EGSU9073529ZSs2</v>
      </c>
      <c r="E4" t="s">
        <v>548</v>
      </c>
      <c r="F4" t="s">
        <v>677</v>
      </c>
      <c r="G4" s="186">
        <f t="shared" ca="1" si="0"/>
        <v>45247</v>
      </c>
      <c r="H4" t="str">
        <f>'TC126-Setup'!$A$2</f>
        <v>BL-1</v>
      </c>
      <c r="I4" s="186">
        <f t="shared" ca="1" si="1"/>
        <v>45247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3</v>
      </c>
      <c r="B5" s="229" t="str">
        <f>'TC115-Outbound No'!$B$3</f>
        <v>o-JP-YAZ-SUP-231026002</v>
      </c>
      <c r="C5" s="1"/>
      <c r="D5" s="8" t="str">
        <f>"NYKU8417026"&amp;AutoIncrement!$D$2</f>
        <v>NYKU8417026ZSs2</v>
      </c>
      <c r="E5" s="39" t="s">
        <v>548</v>
      </c>
      <c r="F5" s="39" t="s">
        <v>677</v>
      </c>
      <c r="G5" s="230">
        <f t="shared" ca="1" si="0"/>
        <v>45247</v>
      </c>
      <c r="H5" s="228" t="str">
        <f>'TC126-Setup'!$A$2</f>
        <v>BL-1</v>
      </c>
      <c r="I5" s="230">
        <f t="shared" ca="1" si="1"/>
        <v>45247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802</v>
      </c>
      <c r="B2" s="1" t="str">
        <f>'TC007-Received Req Info'!O2</f>
        <v>S1D-ZS-20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C3"/>
  <sheetViews>
    <sheetView workbookViewId="0">
      <selection activeCell="B2" sqref="B2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>
        <f ca="1">TODAY()+5</f>
        <v>45252</v>
      </c>
      <c r="C2" s="186">
        <f ca="1">TODAY()+5</f>
        <v>45252</v>
      </c>
    </row>
    <row r="3" spans="1:3">
      <c r="A3" t="str">
        <f>'TC121.1 autoGen Invoice'!$A$4</f>
        <v>JYZ2310015</v>
      </c>
      <c r="B3" s="186">
        <f ca="1">TODAY()+5</f>
        <v>45252</v>
      </c>
      <c r="C3" s="186">
        <f ca="1">TODAY()+5</f>
        <v>45252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Bs2-ZS-20-001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JP-YAZ-C-230608001-ZSs2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tr">
        <f>"EGSU9073529"&amp;AutoIncrement!$D$2</f>
        <v>EGSU9073529ZSs2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r="5" spans="1:26" s="125" customFormat="1">
      <c r="B5" s="126" t="str">
        <f>"NYKU8417026"&amp;AutoIncrement!$D$2</f>
        <v>NYKU8417026ZSs2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EA7-47D6-4A3A-B120-FBABC09E38F4}">
  <dimension ref="A1:T8"/>
  <sheetViews>
    <sheetView topLeftCell="F4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EB2F-8544-4881-A3A0-B881A641CA1A}">
  <dimension ref="A1:H4"/>
  <sheetViews>
    <sheetView workbookViewId="0">
      <selection activeCell="E26" sqref="E2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803</v>
      </c>
      <c r="B2" s="1" t="str">
        <f>'TC007-Received Req Info'!P2</f>
        <v>S2D-ZS-20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workbookViewId="0">
      <selection activeCell="E2" sqref="E2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E20"/>
  <sheetViews>
    <sheetView workbookViewId="0">
      <selection activeCell="A19" sqref="A19:A20"/>
    </sheetView>
  </sheetViews>
  <sheetFormatPr defaultRowHeight="13.8"/>
  <cols>
    <col min="1" max="1" width="27.77734375" style="1" customWidth="1" collapsed="1"/>
    <col min="2" max="2" width="15.77734375" style="1" customWidth="1" collapsed="1"/>
    <col min="3" max="16384" width="8.88671875" style="1" collapsed="1"/>
  </cols>
  <sheetData>
    <row r="1" spans="1:5" s="128" customFormat="1" ht="13.95" customHeight="1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i-MY-PNA-DC-ZS-01-003</v>
      </c>
      <c r="B2" s="1" t="str">
        <f ca="1">TEXT(DATE(YEAR(TODAY()), MONTH(TODAY()), DAY(TODAY())), "dd MMM yyyy")</f>
        <v>17 11月 2023</v>
      </c>
    </row>
    <row r="3" spans="1:5">
      <c r="A3" s="129" t="str">
        <f>"i-MY-PNA-DC-"&amp;AutoIncrement!$B$2&amp;"-01-003"</f>
        <v>i-MY-PNA-DC-ZS-01-003</v>
      </c>
      <c r="B3" s="1" t="str">
        <f t="shared" ref="B3:B20" ca="1" si="0">TEXT(DATE(YEAR(TODAY()), MONTH(TODAY()), DAY(TODAY())), "dd MMM yyyy")</f>
        <v>17 11月 2023</v>
      </c>
    </row>
    <row r="4" spans="1:5">
      <c r="A4" s="129" t="str">
        <f>"i-MY-PNA-DC-"&amp;AutoIncrement!$B$2&amp;"-01-003"</f>
        <v>i-MY-PNA-DC-ZS-01-003</v>
      </c>
      <c r="B4" s="1" t="str">
        <f t="shared" ca="1" si="0"/>
        <v>17 11月 2023</v>
      </c>
    </row>
    <row r="5" spans="1:5">
      <c r="A5" s="129" t="str">
        <f>"i-MY-PNA-DC-"&amp;AutoIncrement!$B$2&amp;"-01-003"</f>
        <v>i-MY-PNA-DC-ZS-01-003</v>
      </c>
      <c r="B5" s="1" t="str">
        <f t="shared" ca="1" si="0"/>
        <v>17 11月 2023</v>
      </c>
    </row>
    <row r="6" spans="1:5">
      <c r="A6" s="129" t="str">
        <f>"i-MY-PNA-DC-"&amp;AutoIncrement!$B$2&amp;"-01-003"</f>
        <v>i-MY-PNA-DC-ZS-01-003</v>
      </c>
      <c r="B6" s="1" t="str">
        <f t="shared" ca="1" si="0"/>
        <v>17 11月 2023</v>
      </c>
    </row>
    <row r="7" spans="1:5">
      <c r="A7" s="129" t="str">
        <f>"i-MY-PNA-DC-"&amp;AutoIncrement!$B$2&amp;"-01-003"</f>
        <v>i-MY-PNA-DC-ZS-01-003</v>
      </c>
      <c r="B7" s="1" t="str">
        <f t="shared" ca="1" si="0"/>
        <v>17 11月 2023</v>
      </c>
    </row>
    <row r="8" spans="1:5">
      <c r="A8" s="129" t="str">
        <f>"i-MY-PNA-DC-"&amp;AutoIncrement!$B$2&amp;"-01-003"</f>
        <v>i-MY-PNA-DC-ZS-01-003</v>
      </c>
      <c r="B8" s="1" t="str">
        <f t="shared" ca="1" si="0"/>
        <v>17 11月 2023</v>
      </c>
    </row>
    <row r="9" spans="1:5">
      <c r="A9" s="129" t="str">
        <f>"i-MY-PNA-DC-"&amp;AutoIncrement!$B$2&amp;"-01-003"</f>
        <v>i-MY-PNA-DC-ZS-01-003</v>
      </c>
      <c r="B9" s="1" t="str">
        <f t="shared" ca="1" si="0"/>
        <v>17 11月 2023</v>
      </c>
    </row>
    <row r="10" spans="1:5">
      <c r="A10" s="129" t="str">
        <f>"i-MY-PNA-DC-"&amp;AutoIncrement!$B$2&amp;"-01-003"</f>
        <v>i-MY-PNA-DC-ZS-01-003</v>
      </c>
      <c r="B10" s="1" t="str">
        <f t="shared" ca="1" si="0"/>
        <v>17 11月 2023</v>
      </c>
    </row>
    <row r="11" spans="1:5">
      <c r="A11" s="129" t="str">
        <f>"i-MY-PNA-DC-"&amp;AutoIncrement!$B$2&amp;"-01-001"</f>
        <v>i-MY-PNA-DC-ZS-01-001</v>
      </c>
      <c r="B11" s="1" t="str">
        <f t="shared" ca="1" si="0"/>
        <v>17 11月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i-MY-PNA-DC-ZS-01-001</v>
      </c>
      <c r="B12" s="1" t="str">
        <f t="shared" ca="1" si="0"/>
        <v>17 11月 2023</v>
      </c>
    </row>
    <row r="13" spans="1:5">
      <c r="A13" s="129" t="str">
        <f>"i-MY-PNA-DC-"&amp;AutoIncrement!$B$2&amp;"-01-001"</f>
        <v>i-MY-PNA-DC-ZS-01-001</v>
      </c>
      <c r="B13" s="1" t="str">
        <f t="shared" ca="1" si="0"/>
        <v>17 11月 2023</v>
      </c>
    </row>
    <row r="14" spans="1:5">
      <c r="A14" s="129" t="str">
        <f>"i-MY-PNA-DC-"&amp;AutoIncrement!$B$2&amp;"-01-001"</f>
        <v>i-MY-PNA-DC-ZS-01-001</v>
      </c>
      <c r="B14" s="1" t="str">
        <f t="shared" ca="1" si="0"/>
        <v>17 11月 2023</v>
      </c>
    </row>
    <row r="15" spans="1:5">
      <c r="A15" s="129" t="str">
        <f>"i-MY-PNA-DC-"&amp;AutoIncrement!$B$2&amp;"-01-001"</f>
        <v>i-MY-PNA-DC-ZS-01-001</v>
      </c>
      <c r="B15" s="1" t="str">
        <f t="shared" ca="1" si="0"/>
        <v>17 11月 2023</v>
      </c>
    </row>
    <row r="16" spans="1:5">
      <c r="A16" s="129" t="str">
        <f>"i-MY-PNA-DC-"&amp;AutoIncrement!$B$2&amp;"-01-001"</f>
        <v>i-MY-PNA-DC-ZS-01-001</v>
      </c>
      <c r="B16" s="1" t="str">
        <f t="shared" ca="1" si="0"/>
        <v>17 11月 2023</v>
      </c>
    </row>
    <row r="17" spans="1:2">
      <c r="A17" s="129" t="str">
        <f>"i-MY-PNA-DC-"&amp;AutoIncrement!$B$2&amp;"-01-001"</f>
        <v>i-MY-PNA-DC-ZS-01-001</v>
      </c>
      <c r="B17" s="1" t="str">
        <f t="shared" ca="1" si="0"/>
        <v>17 11月 2023</v>
      </c>
    </row>
    <row r="18" spans="1:2">
      <c r="A18" s="129" t="str">
        <f>"i-MY-PNA-DC-"&amp;AutoIncrement!$B$2&amp;"-01-001"</f>
        <v>i-MY-PNA-DC-ZS-01-001</v>
      </c>
      <c r="B18" s="1" t="str">
        <f t="shared" ca="1" si="0"/>
        <v>17 11月 2023</v>
      </c>
    </row>
    <row r="19" spans="1:2">
      <c r="A19" s="129" t="str">
        <f>"i-MY-PNA-DC-"&amp;AutoIncrement!$B$2&amp;"-01-002"</f>
        <v>i-MY-PNA-DC-ZS-01-002</v>
      </c>
      <c r="B19" s="1" t="str">
        <f t="shared" ca="1" si="0"/>
        <v>17 11月 2023</v>
      </c>
    </row>
    <row r="20" spans="1:2">
      <c r="A20" s="129" t="str">
        <f>"i-MY-PNA-DC-"&amp;AutoIncrement!$B$2&amp;"-01-002"</f>
        <v>i-MY-PNA-DC-ZS-01-002</v>
      </c>
      <c r="B20" s="1" t="str">
        <f t="shared" ca="1" si="0"/>
        <v>17 11月 2023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ZSATEST202306050000000000001</v>
      </c>
      <c r="B2" s="132">
        <v>250</v>
      </c>
    </row>
    <row r="3" spans="1:2">
      <c r="A3" s="131" t="str">
        <f>'TC007-Contract Parts Info'!$D$3</f>
        <v>ZSATEST202306050000000000002</v>
      </c>
      <c r="B3" s="132">
        <v>250</v>
      </c>
    </row>
    <row r="4" spans="1:2">
      <c r="A4" s="131" t="str">
        <f>'TC007-Contract Parts Info'!$D$4</f>
        <v>ZSpna1219AS1</v>
      </c>
      <c r="B4" s="132">
        <v>250</v>
      </c>
    </row>
    <row r="5" spans="1:2">
      <c r="A5" s="131" t="str">
        <f>'TC007-Contract Parts Info'!$D$5</f>
        <v>ZSpna18001404835</v>
      </c>
      <c r="B5" s="132">
        <v>250</v>
      </c>
    </row>
    <row r="6" spans="1:2">
      <c r="A6" s="131" t="str">
        <f>'TC007-Contract Parts Info'!$D$6</f>
        <v>ZSpna18007703930</v>
      </c>
      <c r="B6" s="132">
        <v>250</v>
      </c>
    </row>
    <row r="7" spans="1:2">
      <c r="A7" s="131" t="str">
        <f>'TC007-Contract Parts Info'!$D$7</f>
        <v>ZSpna45050040130</v>
      </c>
      <c r="B7" s="132">
        <v>250</v>
      </c>
    </row>
    <row r="8" spans="1:2">
      <c r="A8" s="131" t="str">
        <f>'TC007-Contract Parts Info'!$D$8</f>
        <v>ZSpnaNSL2BLACK</v>
      </c>
      <c r="B8" s="132">
        <v>250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C2"/>
  <sheetViews>
    <sheetView workbookViewId="0">
      <selection activeCell="D12" sqref="D1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17 11月 2023</v>
      </c>
      <c r="B2">
        <v>30</v>
      </c>
      <c r="C2" t="str">
        <f ca="1">TEXT(DAY(TODAY()), "dd")</f>
        <v>17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ZS82151BZD90</v>
      </c>
      <c r="B2" s="134">
        <v>50</v>
      </c>
      <c r="C2" s="134">
        <v>10</v>
      </c>
    </row>
    <row r="3" spans="1:3">
      <c r="A3" s="8" t="str">
        <f>AutoIncrement!$B$2&amp;"82151BZE00"</f>
        <v>ZS82151BZE00</v>
      </c>
      <c r="B3" s="134">
        <v>50</v>
      </c>
      <c r="C3" s="134">
        <v>10</v>
      </c>
    </row>
    <row r="4" spans="1:3">
      <c r="A4" s="8" t="str">
        <f>AutoIncrement!$B$2&amp;"82151BZK50"</f>
        <v>ZS82151BZK50</v>
      </c>
      <c r="B4" s="134">
        <v>50</v>
      </c>
      <c r="C4" s="134">
        <v>10</v>
      </c>
    </row>
    <row r="5" spans="1:3">
      <c r="A5" s="131" t="str">
        <f>'TC007-Contract Parts Info'!$D$2</f>
        <v>ZSATEST202306050000000000001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ZSATEST202306050000000000002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ZSpna1219AS1</v>
      </c>
      <c r="B7" s="134">
        <v>50</v>
      </c>
      <c r="C7" s="134">
        <v>10</v>
      </c>
    </row>
    <row r="8" spans="1:3">
      <c r="A8" s="131" t="str">
        <f>'TC007-Contract Parts Info'!$D$5</f>
        <v>ZSpna18001404835</v>
      </c>
      <c r="B8" s="134">
        <v>50</v>
      </c>
      <c r="C8" s="134">
        <v>10</v>
      </c>
    </row>
    <row r="9" spans="1:3">
      <c r="A9" s="131" t="str">
        <f>'TC007-Contract Parts Info'!$D$6</f>
        <v>ZSpna18007703930</v>
      </c>
      <c r="B9" s="134">
        <v>50</v>
      </c>
      <c r="C9" s="134">
        <v>10</v>
      </c>
    </row>
    <row r="10" spans="1:3">
      <c r="A10" s="131" t="str">
        <f>'TC007-Contract Parts Info'!$D$7</f>
        <v>ZSpna45050040130</v>
      </c>
      <c r="B10" s="134">
        <v>50</v>
      </c>
      <c r="C10" s="134">
        <v>10</v>
      </c>
    </row>
    <row r="11" spans="1:3">
      <c r="A11" s="131" t="str">
        <f>'TC007-Contract Parts Info'!$D$8</f>
        <v>ZSpnaNSL2BLACK</v>
      </c>
      <c r="B11" s="134">
        <v>50</v>
      </c>
      <c r="C11" s="134">
        <v>10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587</v>
      </c>
    </row>
    <row r="2" spans="1:1">
      <c r="A2" t="str">
        <f ca="1">TEXT(DATE(YEAR(TODAY()), MONTH(TODAY()), DAY(TODAY())), "dd MMM yyyy")</f>
        <v>17 11月 2023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25F-9E01-4523-A470-9DB3587A0B46}">
  <dimension ref="A1:T8"/>
  <sheetViews>
    <sheetView topLeftCell="F1" workbookViewId="0">
      <selection activeCell="K24" sqref="K24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E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ELASUP-PNDC-20</v>
      </c>
      <c r="B2" s="30" t="str">
        <f>A2</f>
        <v>ELASUP-PNDC-20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9702-A129-4F47-BFF7-6F8485EF8CB7}">
  <dimension ref="A1:H4"/>
  <sheetViews>
    <sheetView workbookViewId="0">
      <selection activeCell="E23" sqref="E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ZS82151BZD90</v>
      </c>
      <c r="B2" s="137" t="str">
        <f>'TC021-Contrct Part Info L2 (BU)'!$B2</f>
        <v>ZS82151-BZD90</v>
      </c>
      <c r="C2" s="137" t="s">
        <v>190</v>
      </c>
      <c r="D2" s="137" t="str">
        <f>'TC021-Setup Data'!$A$2</f>
        <v>PNABU-L2-ZS-020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ZS82151BZE00</v>
      </c>
      <c r="B3" s="137" t="str">
        <f>'TC021-Contrct Part Info L2 (BU)'!$B3</f>
        <v>ZS82151-BZE00</v>
      </c>
      <c r="C3" s="137" t="s">
        <v>190</v>
      </c>
      <c r="D3" s="137" t="str">
        <f>'TC021-Setup Data'!$A$2</f>
        <v>PNABU-L2-ZS-020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ZS82151BZK50</v>
      </c>
      <c r="B4" s="137" t="str">
        <f>'TC021-Contrct Part Info L2 (BU)'!$B4</f>
        <v>ZS82151-BZK50</v>
      </c>
      <c r="C4" s="137" t="s">
        <v>190</v>
      </c>
      <c r="D4" s="137" t="str">
        <f>'TC021-Setup Data'!$A$2</f>
        <v>PNABU-L2-ZS-020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18 11月 2023</v>
      </c>
      <c r="B2" s="136">
        <f ca="1">EOMONTH(TODAY(),0)</f>
        <v>45260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767</v>
      </c>
      <c r="C2" t="str">
        <f>'TC021-Contrct Part Info L2 (BU)'!$C2</f>
        <v>ZS82151BZD90</v>
      </c>
    </row>
    <row r="3" spans="1:3">
      <c r="A3">
        <v>2</v>
      </c>
      <c r="B3" t="s">
        <v>768</v>
      </c>
      <c r="C3" t="str">
        <f>'TC021-Contrct Part Info L2 (BU)'!$C3</f>
        <v>ZS82151BZE00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C3"/>
  <sheetViews>
    <sheetView workbookViewId="0">
      <selection activeCell="B2" sqref="B2"/>
    </sheetView>
  </sheetViews>
  <sheetFormatPr defaultRowHeight="14.4"/>
  <cols>
    <col min="1" max="1" width="5.77734375" customWidth="1" collapsed="1"/>
    <col min="2" max="2" width="46" customWidth="1" collapsed="1"/>
    <col min="3" max="3" width="18" customWidth="1" collapsed="1"/>
  </cols>
  <sheetData>
    <row r="1" spans="1:3">
      <c r="A1" t="s">
        <v>34</v>
      </c>
      <c r="B1" s="209" t="s">
        <v>769</v>
      </c>
      <c r="C1" t="s">
        <v>872</v>
      </c>
    </row>
    <row r="2" spans="1:3">
      <c r="A2">
        <v>1</v>
      </c>
      <c r="B2" t="s">
        <v>867</v>
      </c>
      <c r="C2" s="137" t="str">
        <f>'TC021-Contrct Part Info L2 (BU)'!$C$3</f>
        <v>ZS82151BZE00</v>
      </c>
    </row>
    <row r="3" spans="1:3">
      <c r="A3">
        <v>2</v>
      </c>
      <c r="B3" t="s">
        <v>866</v>
      </c>
      <c r="C3" s="137" t="str">
        <f>'TC021-Contrct Part Info L2 (BU)'!$C$2</f>
        <v>ZS82151BZD90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C3"/>
  <sheetViews>
    <sheetView workbookViewId="0">
      <selection activeCell="C1" sqref="C1:C3"/>
    </sheetView>
  </sheetViews>
  <sheetFormatPr defaultRowHeight="14.4"/>
  <cols>
    <col min="1" max="1" width="5.77734375" customWidth="1" collapsed="1"/>
    <col min="2" max="2" width="15.77734375" customWidth="1" collapsed="1"/>
    <col min="3" max="3" width="23.44140625" customWidth="1" collapsed="1"/>
  </cols>
  <sheetData>
    <row r="1" spans="1:3">
      <c r="A1" t="s">
        <v>34</v>
      </c>
      <c r="B1" s="209" t="s">
        <v>770</v>
      </c>
      <c r="C1" t="s">
        <v>872</v>
      </c>
    </row>
    <row r="2" spans="1:3">
      <c r="A2">
        <v>1</v>
      </c>
      <c r="B2" t="s">
        <v>869</v>
      </c>
      <c r="C2" s="137" t="str">
        <f>'TC021-Contrct Part Info L2 (BU)'!$C$3</f>
        <v>ZS82151BZE00</v>
      </c>
    </row>
    <row r="3" spans="1:3">
      <c r="A3">
        <v>2</v>
      </c>
      <c r="B3" t="s">
        <v>868</v>
      </c>
      <c r="C3" s="137" t="str">
        <f>'TC021-Contrct Part Info L2 (BU)'!$C$2</f>
        <v>ZS82151BZD90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18 11月 2023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3" customWidth="1" collapsed="1"/>
    <col min="2" max="13" width="15.6640625" style="113" customWidth="1" collapsed="1"/>
    <col min="14" max="14" width="29" style="113" customWidth="1" collapsed="1"/>
    <col min="15" max="18" width="15.6640625" style="113" customWidth="1" collapsed="1"/>
    <col min="19" max="19" width="33.109375" style="113" customWidth="1" collapsed="1"/>
    <col min="20" max="20" width="15.6640625" style="113" customWidth="1" collapsed="1"/>
    <col min="21" max="23" width="20.6640625" style="113" customWidth="1" collapsed="1"/>
    <col min="24" max="26" width="15.6640625" style="113" customWidth="1" collapsed="1"/>
    <col min="27" max="16384" width="8.88671875" style="113" collapsed="1"/>
  </cols>
  <sheetData>
    <row r="1" spans="1:23" ht="13.95" customHeight="1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o-MY-PNA-DC-ZS-20-001</v>
      </c>
      <c r="B2" s="113" t="str">
        <f ca="1">TEXT(DATE(YEAR(TODAY()), MONTH(TODAY()), DAY(TODAY())), "dd MMM yyyy")</f>
        <v>17 11月 2023</v>
      </c>
      <c r="D2" s="115">
        <v>100</v>
      </c>
      <c r="E2" s="231"/>
      <c r="F2" s="231"/>
      <c r="G2" s="8" t="str">
        <f>"TLLU6124978"&amp;AutoIncrement!$D$2</f>
        <v>TLLU6124978ZSs2</v>
      </c>
      <c r="H2" s="8"/>
      <c r="I2" s="8"/>
      <c r="J2" s="8"/>
      <c r="K2" s="232"/>
      <c r="L2" s="232"/>
      <c r="M2" s="232"/>
      <c r="N2" s="8" t="s">
        <v>780</v>
      </c>
      <c r="O2" s="8" t="s">
        <v>771</v>
      </c>
      <c r="P2" s="232"/>
      <c r="Q2" s="232"/>
      <c r="R2" s="232"/>
      <c r="S2" s="8"/>
      <c r="T2" s="233"/>
      <c r="U2" s="232"/>
      <c r="V2" s="232"/>
      <c r="W2" s="232"/>
    </row>
    <row r="3" spans="1:23">
      <c r="A3" s="114" t="str">
        <f>"o-MY-PNA-DC-"&amp;AutoIncrement!B2&amp;"-"&amp;AutoIncrement!A2&amp;"-001"</f>
        <v>o-MY-PNA-DC-ZS-20-001</v>
      </c>
      <c r="B3" s="113" t="str">
        <f t="shared" ref="B3:B5" ca="1" si="0">TEXT(DATE(YEAR(TODAY()), MONTH(TODAY()), DAY(TODAY())), "dd MMM yyyy")</f>
        <v>17 11月 2023</v>
      </c>
      <c r="D3" s="246">
        <v>40</v>
      </c>
      <c r="E3" s="231"/>
      <c r="F3" s="231"/>
      <c r="G3" s="8" t="str">
        <f>"C-20130614001"&amp;AutoIncrement!$D$2</f>
        <v>C-20130614001ZSs2</v>
      </c>
      <c r="H3" s="8" t="s">
        <v>772</v>
      </c>
      <c r="I3" s="8" t="s">
        <v>773</v>
      </c>
      <c r="J3" s="8" t="s">
        <v>774</v>
      </c>
      <c r="K3" s="232">
        <v>1000.001</v>
      </c>
      <c r="L3" s="232">
        <v>1000.001</v>
      </c>
      <c r="M3" s="232">
        <v>1000.001</v>
      </c>
      <c r="N3" s="8" t="s">
        <v>781</v>
      </c>
      <c r="O3" s="8" t="s">
        <v>775</v>
      </c>
      <c r="P3" s="232">
        <v>10</v>
      </c>
      <c r="Q3" s="232">
        <v>10</v>
      </c>
      <c r="R3" s="232">
        <v>10</v>
      </c>
      <c r="S3" s="8" t="s">
        <v>782</v>
      </c>
      <c r="T3" s="233"/>
      <c r="U3" s="232"/>
      <c r="V3" s="232"/>
      <c r="W3" s="232"/>
    </row>
    <row r="4" spans="1:23">
      <c r="A4" s="114" t="str">
        <f>"o-MY-PNA-DC-"&amp;AutoIncrement!B2&amp;"-"&amp;AutoIncrement!A2&amp;"-002"</f>
        <v>o-MY-PNA-DC-ZS-20-002</v>
      </c>
      <c r="B4" s="113" t="str">
        <f t="shared" ca="1" si="0"/>
        <v>17 11月 2023</v>
      </c>
      <c r="C4" s="113" t="str">
        <f>"B-NT-"&amp;AutoIncrement!$B$2&amp;"-"&amp;AutoIncrement!$A$2&amp;"-001"</f>
        <v>B-NT-ZS-20-001</v>
      </c>
      <c r="D4" s="115">
        <v>100</v>
      </c>
      <c r="E4" s="231"/>
      <c r="F4" s="231"/>
      <c r="G4" s="8" t="s">
        <v>776</v>
      </c>
      <c r="H4" s="8" t="s">
        <v>772</v>
      </c>
      <c r="I4" s="8" t="s">
        <v>773</v>
      </c>
      <c r="J4" s="8" t="s">
        <v>774</v>
      </c>
      <c r="K4" s="232">
        <v>1000.001</v>
      </c>
      <c r="L4" s="232">
        <v>1000.001</v>
      </c>
      <c r="M4" s="232">
        <v>1000.001</v>
      </c>
      <c r="N4" s="8" t="s">
        <v>780</v>
      </c>
      <c r="O4" s="8" t="s">
        <v>777</v>
      </c>
      <c r="P4" s="232">
        <v>10</v>
      </c>
      <c r="Q4" s="232">
        <v>10</v>
      </c>
      <c r="R4" s="232">
        <v>10</v>
      </c>
      <c r="S4" s="8" t="s">
        <v>782</v>
      </c>
      <c r="T4" s="233" t="s">
        <v>778</v>
      </c>
      <c r="U4" s="232">
        <v>1</v>
      </c>
      <c r="V4" s="232">
        <v>1</v>
      </c>
      <c r="W4" s="232">
        <v>1</v>
      </c>
    </row>
    <row r="5" spans="1:23">
      <c r="A5" s="114" t="str">
        <f>"o-MY-PNA-DC-"&amp;AutoIncrement!B2&amp;"-"&amp;AutoIncrement!A2&amp;"-002"</f>
        <v>o-MY-PNA-DC-ZS-20-002</v>
      </c>
      <c r="B5" s="113" t="str">
        <f t="shared" ca="1" si="0"/>
        <v>17 11月 2023</v>
      </c>
      <c r="C5" s="113" t="str">
        <f>"B-NT-"&amp;AutoIncrement!$B$2&amp;"-"&amp;AutoIncrement!$A$2&amp;"-001"</f>
        <v>B-NT-ZS-20-001</v>
      </c>
      <c r="D5" s="115">
        <v>60</v>
      </c>
      <c r="E5" s="231"/>
      <c r="F5" s="231"/>
      <c r="G5" s="8"/>
      <c r="H5" s="8"/>
      <c r="I5" s="8"/>
      <c r="J5" s="8"/>
      <c r="K5" s="232"/>
      <c r="L5" s="232"/>
      <c r="M5" s="232"/>
      <c r="N5" s="8" t="s">
        <v>781</v>
      </c>
      <c r="O5" s="8" t="s">
        <v>779</v>
      </c>
      <c r="P5" s="232">
        <v>10</v>
      </c>
      <c r="Q5" s="232">
        <v>10</v>
      </c>
      <c r="R5" s="232">
        <v>10</v>
      </c>
      <c r="S5" s="8" t="s">
        <v>783</v>
      </c>
      <c r="T5" s="233" t="s">
        <v>778</v>
      </c>
      <c r="U5" s="232">
        <v>1</v>
      </c>
      <c r="V5" s="232">
        <v>1</v>
      </c>
      <c r="W5" s="232">
        <v>1</v>
      </c>
    </row>
  </sheetData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A26" sqref="A26:A27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o-MY-PNA-DC-ZS-20-001</v>
      </c>
      <c r="B2" t="s">
        <v>870</v>
      </c>
    </row>
    <row r="3" spans="1:2">
      <c r="A3" t="str">
        <f>"o-MY-PNA-DC-"&amp;AutoIncrement!$B$2&amp;"-"&amp;AutoIncrement!$A$2&amp;"-002"</f>
        <v>o-MY-PNA-DC-ZS-20-002</v>
      </c>
      <c r="B3" t="s">
        <v>871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P3"/>
  <sheetViews>
    <sheetView topLeftCell="C1"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(BU)'!$C$3</f>
        <v>ZS82151BZE00</v>
      </c>
      <c r="B2" s="137" t="str">
        <f>'TC021-Contrct Part Info L2 (BU)'!$B$3</f>
        <v>ZS82151-BZE00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7" t="s">
        <v>429</v>
      </c>
      <c r="P2">
        <v>100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7" t="s">
        <v>429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P3" sqref="P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(BU)'!$C$2</f>
        <v>ZS82151BZD90</v>
      </c>
      <c r="B2" s="137" t="str">
        <f>'TC021-Contrct Part Info L2 (BU)'!$B$2</f>
        <v>ZS82151-BZD90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785</v>
      </c>
      <c r="P2">
        <v>100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787</v>
      </c>
      <c r="P3">
        <v>40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P3"/>
  <sheetViews>
    <sheetView topLeftCell="C1" workbookViewId="0">
      <selection activeCell="D2" sqref="D2:D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ZS82151BZE00</v>
      </c>
      <c r="B2" s="137" t="str">
        <f>'TC021-Contrct Part Info L2 (BU)'!$B$3</f>
        <v>ZS82151-BZE00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7">
        <v>60</v>
      </c>
      <c r="M3" s="247">
        <v>60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L2" sqref="L2:M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ZS82151BZD90</v>
      </c>
      <c r="B2" s="137" t="str">
        <f>'TC021-Contrct Part Info L2 (BU)'!$B$2</f>
        <v>ZS82151-BZD90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7">
        <v>40</v>
      </c>
      <c r="M3" s="247">
        <v>40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B5"/>
  <sheetViews>
    <sheetView workbookViewId="0">
      <selection activeCell="B10" sqref="B10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TLLU6124978ZSs2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873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TLLU6124978ZSs2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sqref="A1:F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TLLU6124978ZSs2</v>
      </c>
      <c r="F2" s="184" t="s">
        <v>677</v>
      </c>
      <c r="G2" s="186">
        <f t="shared" ref="G2:G5" ca="1" si="0">TODAY()</f>
        <v>45247</v>
      </c>
      <c r="H2" t="str">
        <f>'TC126-Setup'!$A$2</f>
        <v>BL-1</v>
      </c>
      <c r="I2" s="186">
        <f t="shared" ref="I2:I5" ca="1" si="1">TODAY()</f>
        <v>45247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C-20130614001ZSs2</v>
      </c>
      <c r="F3" t="s">
        <v>677</v>
      </c>
      <c r="G3" s="186">
        <f ca="1">TODAY()</f>
        <v>45247</v>
      </c>
      <c r="H3" t="str">
        <f>'TC126-Setup'!$A$2</f>
        <v>BL-1</v>
      </c>
      <c r="I3" s="186">
        <f ca="1">TODAY()</f>
        <v>45247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B-NT-ZS-20-001</v>
      </c>
      <c r="D4" s="8" t="s">
        <v>776</v>
      </c>
      <c r="F4" t="s">
        <v>677</v>
      </c>
      <c r="G4" s="186">
        <f t="shared" ca="1" si="0"/>
        <v>45247</v>
      </c>
      <c r="H4" t="str">
        <f>'TC126-Setup'!$A$2</f>
        <v>BL-1</v>
      </c>
      <c r="I4" s="186">
        <f t="shared" ca="1" si="1"/>
        <v>45247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B-NT-ZS-20-001</v>
      </c>
      <c r="D5" s="8"/>
      <c r="E5"/>
      <c r="F5" t="s">
        <v>677</v>
      </c>
      <c r="G5" s="230">
        <f t="shared" ca="1" si="0"/>
        <v>45247</v>
      </c>
      <c r="H5" s="228" t="str">
        <f>'TC126-Setup'!$A$2</f>
        <v>BL-1</v>
      </c>
      <c r="I5" s="230">
        <f t="shared" ca="1" si="1"/>
        <v>45247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09" t="s">
        <v>535</v>
      </c>
    </row>
    <row r="2" spans="1:1">
      <c r="A2" t="s">
        <v>874</v>
      </c>
    </row>
    <row r="3" spans="1:1">
      <c r="A3" t="s">
        <v>875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8" t="s">
        <v>578</v>
      </c>
      <c r="B1" s="128" t="s">
        <v>579</v>
      </c>
      <c r="C1" t="s">
        <v>788</v>
      </c>
      <c r="D1" t="s">
        <v>789</v>
      </c>
      <c r="E1" t="s">
        <v>790</v>
      </c>
      <c r="F1" t="s">
        <v>500</v>
      </c>
      <c r="G1" t="s">
        <v>501</v>
      </c>
      <c r="H1" t="s">
        <v>502</v>
      </c>
    </row>
    <row r="2" spans="1:8">
      <c r="A2" s="239" t="str">
        <f>"i-MY-PNA-CUS-"&amp;AutoIncrement!$B$2&amp;"-01-001"</f>
        <v>i-MY-PNA-CUS-ZS-01-001</v>
      </c>
      <c r="B2" s="1" t="str">
        <f ca="1">TEXT(DATE(YEAR(TODAY()), MONTH(TODAY()), DAY(TODAY())), "dd MMM yyyy")</f>
        <v>17 11月 2023</v>
      </c>
    </row>
    <row r="3" spans="1:8">
      <c r="A3" s="239" t="str">
        <f>"i-MY-PNA-CUS-"&amp;AutoIncrement!$B$2&amp;"-01-002"</f>
        <v>i-MY-PNA-CUS-ZS-01-002</v>
      </c>
      <c r="B3" s="1" t="str">
        <f ca="1">TEXT(DATE(YEAR(TODAY()), MONTH(TODAY()), DAY(TODAY())), "dd MMM yyyy")</f>
        <v>17 11月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9" t="str">
        <f>"i-MY-PNA-CUS-"&amp;AutoIncrement!$B$2&amp;"-01-003"</f>
        <v>i-MY-PNA-CUS-ZS-01-003</v>
      </c>
      <c r="B4" s="1" t="str">
        <f ca="1">TEXT(DATE(YEAR(TODAY()), MONTH(TODAY()), DAY(TODAY())), "dd MMM yyyy")</f>
        <v>17 11月 2023</v>
      </c>
    </row>
    <row r="5" spans="1:8">
      <c r="A5" s="239" t="str">
        <f>"i-MY-PNA-CUS-"&amp;AutoIncrement!$B$2&amp;"-01-004"</f>
        <v>i-MY-PNA-CUS-ZS-01-004</v>
      </c>
      <c r="B5" s="1" t="str">
        <f ca="1">TEXT(DATE(YEAR(TODAY()), MONTH(TODAY()), DAY(TODAY())), "dd MMM yyyy")</f>
        <v>17 11月 2023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09" t="s">
        <v>791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ZS82151BZE00</v>
      </c>
      <c r="B2" s="137" t="str">
        <f>'TC021-Contrct Part Info L2 (BU)'!$B$3</f>
        <v>ZS82151-BZE00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20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ZS82151BZD90</v>
      </c>
      <c r="B2" s="137" t="str">
        <f>'TC021-Contrct Part Info L2 (BU)'!$B$2</f>
        <v>ZS82151-BZD90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topLeftCell="C1"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ZS82151BZE00</v>
      </c>
      <c r="B2" s="137" t="str">
        <f>'TC021-Contrct Part Info L2 (BU)'!$B$3</f>
        <v>ZS82151-BZE00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ZS82151BZD90</v>
      </c>
      <c r="B2" s="137" t="str">
        <f>'TC021-Contrct Part Info L2 (BU)'!$B$2</f>
        <v>ZS82151-BZD90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B5" sqref="B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TLLU6124978ZSs2</v>
      </c>
    </row>
    <row r="3" spans="1:2">
      <c r="A3" s="1"/>
      <c r="B3" s="8" t="str">
        <f>"C-20130614001"&amp;AutoIncrement!$D$2</f>
        <v>C-20130614001ZSs2</v>
      </c>
    </row>
    <row r="4" spans="1:2">
      <c r="A4" s="1" t="str">
        <f>"B-NT-"&amp;AutoIncrement!$B$2&amp;"-"&amp;AutoIncrement!$A$2&amp;"-001"</f>
        <v>B-NT-ZS-20-001</v>
      </c>
      <c r="B4" s="8" t="s">
        <v>776</v>
      </c>
    </row>
    <row r="5" spans="1:2">
      <c r="A5" s="1" t="str">
        <f>"B-NT-"&amp;AutoIncrement!$B$2&amp;"-"&amp;AutoIncrement!$A$2&amp;"-001"</f>
        <v>B-NT-ZS-20-001</v>
      </c>
      <c r="B5" s="8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F5"/>
  <sheetViews>
    <sheetView workbookViewId="0">
      <selection activeCell="E2" sqref="E2:E5"/>
    </sheetView>
  </sheetViews>
  <sheetFormatPr defaultRowHeight="14.4"/>
  <cols>
    <col min="1" max="1" width="21.33203125" customWidth="1"/>
    <col min="2" max="2" width="21.77734375" customWidth="1"/>
    <col min="3" max="3" width="23.77734375" customWidth="1"/>
    <col min="4" max="4" width="21.33203125" customWidth="1"/>
    <col min="5" max="5" width="26.33203125" customWidth="1"/>
  </cols>
  <sheetData>
    <row r="1" spans="1:6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TLLU6124978ZSs2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C-20130614001ZSs2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B-NT-ZS-20-001</v>
      </c>
      <c r="D4" s="8" t="s">
        <v>776</v>
      </c>
      <c r="E4" t="s">
        <v>563</v>
      </c>
      <c r="F4" t="s">
        <v>677</v>
      </c>
    </row>
    <row r="5" spans="1:6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B-NT-ZS-20-001</v>
      </c>
      <c r="D5" s="8"/>
      <c r="E5" t="s">
        <v>563</v>
      </c>
      <c r="F5" t="s">
        <v>677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 ht="14.4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r="3" spans="1:26" ht="14.4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r="4" spans="1:26" ht="14.4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r="5" spans="1:26" ht="14.4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873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TLLU6124978ZSs2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B5"/>
  <sheetViews>
    <sheetView workbookViewId="0">
      <selection activeCell="C26" sqref="C2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TLLU6124978ZSs2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792</v>
      </c>
    </row>
    <row r="2" spans="1:1">
      <c r="A2" t="str">
        <f>'TC049 autogen'!$A$2</f>
        <v>pZ525-2310003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22" customWidth="1" collapsed="1"/>
    <col min="3" max="3" width="12.33203125" bestFit="1" customWidth="1" collapsed="1"/>
  </cols>
  <sheetData>
    <row r="1" spans="1:4">
      <c r="A1" t="s">
        <v>183</v>
      </c>
      <c r="B1" t="s">
        <v>712</v>
      </c>
      <c r="C1" t="s">
        <v>711</v>
      </c>
      <c r="D1" t="s">
        <v>793</v>
      </c>
    </row>
    <row r="2" spans="1:4">
      <c r="A2" t="s">
        <v>260</v>
      </c>
      <c r="B2" s="176">
        <v>31122320</v>
      </c>
      <c r="C2" t="s">
        <v>755</v>
      </c>
      <c r="D2" t="s">
        <v>755</v>
      </c>
    </row>
    <row r="3" spans="1:4">
      <c r="A3" t="s">
        <v>144</v>
      </c>
      <c r="B3" t="s">
        <v>755</v>
      </c>
      <c r="C3" s="176">
        <v>3226009468</v>
      </c>
      <c r="D3" t="s">
        <v>755</v>
      </c>
    </row>
    <row r="4" spans="1:4">
      <c r="A4" t="s">
        <v>442</v>
      </c>
      <c r="B4" t="s">
        <v>755</v>
      </c>
      <c r="C4" s="176">
        <v>6603319</v>
      </c>
      <c r="D4" t="s">
        <v>755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zoomScale="90" zoomScaleNormal="90" workbookViewId="0">
      <selection activeCell="C3" sqref="C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ZSBU-PNATEST,20230605000000000000-1</v>
      </c>
      <c r="C2" s="8" t="str">
        <f>AutoIncrement!$B$2&amp;"SUP-PNATEST,20230605000000000000-1"</f>
        <v>ZSSUP-PNATEST,20230605000000000000-1</v>
      </c>
      <c r="D2" s="8" t="str">
        <f>AutoIncrement!$B$2&amp;"ATEST202306050000000000001"</f>
        <v>ZSATEST202306050000000000001</v>
      </c>
      <c r="E2" s="8" t="s">
        <v>518</v>
      </c>
      <c r="F2" s="8" t="s">
        <v>99</v>
      </c>
      <c r="G2" s="1" t="str">
        <f>'TC011-Setup Data'!A2</f>
        <v>ELASUP-ZSs1-020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ZSBU-PNATEST,20230605000000000000-2</v>
      </c>
      <c r="C3" s="8" t="str">
        <f>AutoIncrement!$B$2&amp;"SUP-PNATEST,20230605000000000000-2"</f>
        <v>ZSSUP-PNATEST,20230605000000000000-2</v>
      </c>
      <c r="D3" s="8" t="str">
        <f>AutoIncrement!$B$2&amp;"ATEST202306050000000000002"</f>
        <v>ZSATEST202306050000000000002</v>
      </c>
      <c r="E3" s="8" t="s">
        <v>248</v>
      </c>
      <c r="F3" s="8" t="s">
        <v>99</v>
      </c>
      <c r="G3" s="1" t="str">
        <f>'TC011-Setup Data'!A2</f>
        <v>ELASUP-ZSs1-020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ZSpna-1219AS-1</v>
      </c>
      <c r="C4" s="8" t="str">
        <f>AutoIncrement!$B$2&amp;"pna-1219AS-1"</f>
        <v>ZSpna-1219AS-1</v>
      </c>
      <c r="D4" s="8" t="str">
        <f>AutoIncrement!$B$2&amp;"pna1219AS1"</f>
        <v>ZSpna1219AS1</v>
      </c>
      <c r="E4" s="8" t="s">
        <v>249</v>
      </c>
      <c r="F4" s="8" t="s">
        <v>99</v>
      </c>
      <c r="G4" s="1" t="str">
        <f>'TC011-Setup Data'!A2</f>
        <v>ELASUP-ZSs1-020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794</v>
      </c>
      <c r="B1" t="s">
        <v>799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PNABU-L3-ZS-020</v>
      </c>
    </row>
    <row r="3" spans="1:2">
      <c r="A3" t="s">
        <v>710</v>
      </c>
      <c r="B3" t="str">
        <f>'TC021-Setup Data'!A2</f>
        <v>PNABU-L2-ZS-020</v>
      </c>
    </row>
    <row r="4" spans="1:2">
      <c r="A4" t="s">
        <v>711</v>
      </c>
      <c r="B4" t="str">
        <f>'TC011-Setup Data'!A2</f>
        <v>ELASUP-ZSs1-020</v>
      </c>
    </row>
    <row r="5" spans="1:2">
      <c r="A5" t="s">
        <v>712</v>
      </c>
      <c r="B5" t="str">
        <f>'TC012-Setup Data'!A2</f>
        <v>JPYAZ-ZSs2-020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activeCell="D15" sqref="D1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Bs2-ZS-20-001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45247</v>
      </c>
      <c r="H2" t="str">
        <f>'TC126-Setup'!$A$2</f>
        <v>BL-1</v>
      </c>
      <c r="I2" s="186">
        <f t="shared" ref="I2:I5" ca="1" si="1">TODAY()</f>
        <v>45247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>
        <f ca="1">TODAY()</f>
        <v>45247</v>
      </c>
      <c r="H3" t="str">
        <f>'TC126-Setup'!$A$2</f>
        <v>BL-1</v>
      </c>
      <c r="I3" s="186">
        <f ca="1">TODAY()</f>
        <v>45247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>
        <f t="shared" ca="1" si="0"/>
        <v>45247</v>
      </c>
      <c r="H4" t="str">
        <f>'TC126-Setup'!$A$2</f>
        <v>BL-1</v>
      </c>
      <c r="I4" s="186">
        <f t="shared" ca="1" si="1"/>
        <v>45247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765</v>
      </c>
      <c r="F5" t="s">
        <v>240</v>
      </c>
      <c r="G5" s="186">
        <f t="shared" ca="1" si="0"/>
        <v>45247</v>
      </c>
      <c r="H5" t="str">
        <f>'TC126-Setup'!$A$2</f>
        <v>BL-1</v>
      </c>
      <c r="I5" s="186">
        <f t="shared" ca="1" si="1"/>
        <v>45247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ZSpna1219AS1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ZSpna18001404835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ZSpna18007703930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ZSpna45050040130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ZSpnaNSL2BLACK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ELASUP-ZSs1-020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ZSs120</v>
      </c>
      <c r="G2" s="1" t="str">
        <f>"CD-"&amp;F2&amp;"-"&amp;AutoIncrement!A2</f>
        <v>CD-ZSs120-20</v>
      </c>
      <c r="H2" s="1" t="str">
        <f>'TC10.2'!C2&amp;"("&amp;'TC10.2'!D2&amp;")"</f>
        <v>ELA 60 DAYS 20(60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ELASUP-PNDC-20(ELASUP-PNDC-20)</v>
      </c>
      <c r="M2" s="1" t="str">
        <f>"RD-"&amp;F2&amp;"-"&amp;AutoIncrement!A2</f>
        <v>RD-ZSs120-20</v>
      </c>
      <c r="N2" s="1" t="s">
        <v>148</v>
      </c>
      <c r="O2" t="s">
        <v>801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topLeftCell="N1"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YAZSUP-PNDC-ZS</v>
      </c>
      <c r="B2" s="32" t="str">
        <f>A2</f>
        <v>YAZSUP-PNDC-ZS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ZS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ZSpna-18001404835</v>
      </c>
      <c r="C2" s="8" t="str">
        <f>AutoIncrement!B2&amp;"pna-18001404835"</f>
        <v>ZSpna-18001404835</v>
      </c>
      <c r="D2" s="8" t="str">
        <f>AutoIncrement!$B$2&amp;"pna18001404835"</f>
        <v>ZSpna18001404835</v>
      </c>
      <c r="E2" s="8" t="s">
        <v>259</v>
      </c>
      <c r="F2" s="8" t="s">
        <v>99</v>
      </c>
      <c r="G2" s="1" t="str">
        <f>'TC012-Setup Data'!A2</f>
        <v>JPYAZ-ZSs2-020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ZSpna-18007703930</v>
      </c>
      <c r="C3" s="8" t="str">
        <f>AutoIncrement!B2&amp;"pna-18007703930"</f>
        <v>ZSpna-18007703930</v>
      </c>
      <c r="D3" s="8" t="str">
        <f>AutoIncrement!$B$2&amp;"pna18007703930"</f>
        <v>ZSpna18007703930</v>
      </c>
      <c r="E3" s="8" t="s">
        <v>261</v>
      </c>
      <c r="F3" s="8" t="s">
        <v>99</v>
      </c>
      <c r="G3" s="1" t="str">
        <f>'TC012-Setup Data'!A2</f>
        <v>JPYAZ-ZSs2-020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ZSpna-45050040130</v>
      </c>
      <c r="C4" s="8" t="str">
        <f>AutoIncrement!B2&amp;"pna-45050040130"</f>
        <v>ZSpna-45050040130</v>
      </c>
      <c r="D4" s="8" t="str">
        <f>AutoIncrement!$B$2&amp;"pna45050040130"</f>
        <v>ZSpna45050040130</v>
      </c>
      <c r="E4" s="8" t="s">
        <v>262</v>
      </c>
      <c r="F4" s="8" t="s">
        <v>99</v>
      </c>
      <c r="G4" s="1" t="str">
        <f>'TC012-Setup Data'!A2</f>
        <v>JPYAZ-ZSs2-020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ZSpna-NSL-2BLACK</v>
      </c>
      <c r="C5" s="8" t="str">
        <f>AutoIncrement!B2&amp;"pna-NSL-2BLACK"</f>
        <v>ZSpna-NSL-2BLACK</v>
      </c>
      <c r="D5" s="8" t="str">
        <f>AutoIncrement!$B$2&amp;"pnaNSL2BLACK"</f>
        <v>ZSpnaNSL2BLACK</v>
      </c>
      <c r="E5" s="8" t="s">
        <v>263</v>
      </c>
      <c r="F5" s="8" t="s">
        <v>99</v>
      </c>
      <c r="G5" s="1" t="str">
        <f>'TC012-Setup Data'!A2</f>
        <v>JPYAZ-ZSs2-020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20s220</v>
      </c>
      <c r="G2" s="1" t="str">
        <f>"CD-"&amp;F2&amp;"-"&amp;AutoIncrement!A2</f>
        <v>CD-20s220-20</v>
      </c>
      <c r="H2" s="1" t="str">
        <f>'TC11.2'!C2&amp;"("&amp;'TC11.2'!D2&amp;")"</f>
        <v>YAZ 60 DAYS ZS(60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YAZSUP-PNDC-ZS(YAZSUP-PNDC-ZS)</v>
      </c>
      <c r="M2" s="1" t="str">
        <f>"RD-"&amp;AutoIncrement!D2&amp;"-"&amp;AutoIncrement!A2</f>
        <v>RD-ZSs2-20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JPYAZ-ZSs2-020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ZSBU-PNATEST,20230605000000000000-1</v>
      </c>
      <c r="B2" s="8" t="str">
        <f>'TC011'!D2</f>
        <v>ZSATEST202306050000000000001</v>
      </c>
      <c r="C2" s="8" t="str">
        <f>'TC011'!C2</f>
        <v>ZSSUP-PNATEST,20230605000000000000-1</v>
      </c>
      <c r="D2" s="8" t="str">
        <f>'TC011'!B2</f>
        <v>ZSBU-PNATEST,20230605000000000000-1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11月 17,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ZSBU-PNATEST,20230605000000000000-2</v>
      </c>
      <c r="B3" s="8" t="str">
        <f>'TC011'!D3</f>
        <v>ZSATEST202306050000000000002</v>
      </c>
      <c r="C3" s="8" t="str">
        <f>'TC011'!C3</f>
        <v>ZSSUP-PNATEST,20230605000000000000-2</v>
      </c>
      <c r="D3" s="8" t="str">
        <f>'TC011'!B3</f>
        <v>ZSBU-PNATEST,20230605000000000000-2</v>
      </c>
      <c r="E3" s="40" t="s">
        <v>716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11月 17,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ZSpna-1219AS-1</v>
      </c>
      <c r="B4" s="8" t="str">
        <f>'TC011'!D4</f>
        <v>ZSpna1219AS1</v>
      </c>
      <c r="C4" s="8" t="str">
        <f>'TC011'!C4</f>
        <v>ZSpna-1219AS-1</v>
      </c>
      <c r="D4" s="8" t="str">
        <f>'TC011'!B4</f>
        <v>ZSpna-1219AS-1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11月 17,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zoomScale="70" zoomScaleNormal="70" workbookViewId="0">
      <selection activeCell="E2" sqref="E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ZSpna-18001404835</v>
      </c>
      <c r="B2" s="8" t="str">
        <f>'TC012'!D2</f>
        <v>ZSpna18001404835</v>
      </c>
      <c r="C2" s="8" t="str">
        <f>'TC012'!C2</f>
        <v>ZSpna-18001404835</v>
      </c>
      <c r="D2" s="8" t="str">
        <f>'TC012'!B2</f>
        <v>ZSpna-18001404835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11月 17,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ZSpna-18007703930</v>
      </c>
      <c r="B3" s="8" t="str">
        <f>'TC012'!D3</f>
        <v>ZSpna18007703930</v>
      </c>
      <c r="C3" s="8" t="str">
        <f>'TC012'!C3</f>
        <v>ZSpna-18007703930</v>
      </c>
      <c r="D3" s="8" t="str">
        <f>'TC012'!B3</f>
        <v>ZSpna-18007703930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11月 17,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ZSpna-45050040130</v>
      </c>
      <c r="B4" s="8" t="str">
        <f>'TC012'!D4</f>
        <v>ZSpna45050040130</v>
      </c>
      <c r="C4" s="8" t="str">
        <f>'TC012'!C4</f>
        <v>ZSpna-45050040130</v>
      </c>
      <c r="D4" s="8" t="str">
        <f>'TC012'!B4</f>
        <v>ZSpna-45050040130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11月 17,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ZSpna-NSL-2BLACK</v>
      </c>
      <c r="B5" s="8" t="str">
        <f>'TC012'!D5</f>
        <v>ZSpnaNSL2BLACK</v>
      </c>
      <c r="C5" s="8" t="str">
        <f>'TC012'!C5</f>
        <v>ZSpna-NSL-2BLACK</v>
      </c>
      <c r="D5" s="8" t="str">
        <f>'TC012'!B5</f>
        <v>ZSpna-NSL-2BLACK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11月 17,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ZSpna-1219AS-1</v>
      </c>
      <c r="D2" s="10" t="str">
        <f>AutoIncrement!$B$2&amp;"pna1219AS1"</f>
        <v>ZSpna1219AS1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ZSpna-18001404835</v>
      </c>
      <c r="D3" s="10" t="str">
        <f>AutoIncrement!$B$2&amp;"pna18001404835"</f>
        <v>ZSpna18001404835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ZSpna-18007703930</v>
      </c>
      <c r="D4" s="10" t="str">
        <f>AutoIncrement!$B$2&amp;"pna18007703930"</f>
        <v>ZSpna18007703930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ZSpna-45050040130</v>
      </c>
      <c r="D5" s="10" t="str">
        <f>AutoIncrement!$B$2&amp;"pna45050040130"</f>
        <v>ZSpna45050040130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ZSpna-NSL-2BLACK</v>
      </c>
      <c r="D6" s="10" t="str">
        <f>AutoIncrement!$B$2&amp;"pnaNSL2BLACK"</f>
        <v>ZSpnaNSL2BLACK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ELASUP-ZSs1-020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ZSs120</v>
      </c>
      <c r="O2" t="str">
        <f>'TC011-Received Req Info (SUP1)'!G2</f>
        <v>CD-ZSs120-20</v>
      </c>
      <c r="P2" t="str">
        <f>'TC10.2'!C2&amp;"("&amp;'TC10.2'!D2&amp;")"</f>
        <v>ELA 60 DAYS 20(60 DAYS BY INV DATE)</v>
      </c>
      <c r="R2" t="s">
        <v>144</v>
      </c>
      <c r="S2" t="s">
        <v>167</v>
      </c>
      <c r="T2" t="s">
        <v>98</v>
      </c>
      <c r="V2" s="39" t="str">
        <f>'TC010.1'!A2</f>
        <v>ELASUP-PNDC-20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ZSSUP-PNATEST,20230605000000000000-1</v>
      </c>
      <c r="B2" s="8" t="str">
        <f>'TC011'!D2</f>
        <v>ZSATEST202306050000000000001</v>
      </c>
      <c r="C2" s="8" t="str">
        <f>'TC011'!C2</f>
        <v>ZSSUP-PNATEST,20230605000000000000-1</v>
      </c>
      <c r="D2" s="8" t="str">
        <f>'TC011'!B2</f>
        <v>ZSBU-PNATEST,20230605000000000000-1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11月 17,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ZSSUP-PNATEST,20230605000000000000-2</v>
      </c>
      <c r="B3" s="8" t="str">
        <f>'TC011'!D3</f>
        <v>ZSATEST202306050000000000002</v>
      </c>
      <c r="C3" s="8" t="str">
        <f>'TC011'!C3</f>
        <v>ZSSUP-PNATEST,20230605000000000000-2</v>
      </c>
      <c r="D3" s="8" t="str">
        <f>'TC011'!B3</f>
        <v>ZSBU-PNATEST,20230605000000000000-2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11月 17,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ZSpna-1219AS-1</v>
      </c>
      <c r="B4" s="8" t="str">
        <f>'TC011'!D4</f>
        <v>ZSpna1219AS1</v>
      </c>
      <c r="C4" s="8" t="str">
        <f>'TC011'!C4</f>
        <v>ZSpna-1219AS-1</v>
      </c>
      <c r="D4" s="8" t="str">
        <f>'TC011'!B4</f>
        <v>ZSpna-1219AS-1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11月 17,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JPYAZ-ZSs2-020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20s220</v>
      </c>
      <c r="O2" t="str">
        <f>'TC012-Received Req Info (SUP2)'!G2</f>
        <v>CD-20s220-20</v>
      </c>
      <c r="P2" t="str">
        <f>'TC11.2'!C2&amp;"("&amp;'TC11.2'!D2&amp;")"</f>
        <v>YAZ 60 DAYS ZS(60 DAYS BY INV DATE)</v>
      </c>
      <c r="Q2" t="str">
        <f>'TC11.2'!C2&amp;"("&amp;'TC11.2'!D2&amp;")"</f>
        <v>YAZ 60 DAYS ZS(60 DAYS BY INV DATE)</v>
      </c>
      <c r="R2" t="s">
        <v>260</v>
      </c>
      <c r="S2" t="s">
        <v>167</v>
      </c>
      <c r="T2" t="s">
        <v>98</v>
      </c>
      <c r="V2" s="39" t="str">
        <f>'TC011.1'!A2</f>
        <v>YAZSUP-PNDC-ZS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ZSpna-18001404835</v>
      </c>
      <c r="B2" s="8" t="str">
        <f>'TC012'!D2</f>
        <v>ZSpna18001404835</v>
      </c>
      <c r="C2" s="8" t="str">
        <f>'TC012'!C2</f>
        <v>ZSpna-18001404835</v>
      </c>
      <c r="D2" s="8" t="str">
        <f>'TC012'!B2</f>
        <v>ZSpna-18001404835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11月 17,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ZSpna-18007703930</v>
      </c>
      <c r="B3" s="8" t="str">
        <f>'TC012'!D3</f>
        <v>ZSpna18007703930</v>
      </c>
      <c r="C3" s="8" t="str">
        <f>'TC012'!C3</f>
        <v>ZSpna-18007703930</v>
      </c>
      <c r="D3" s="8" t="str">
        <f>'TC012'!B3</f>
        <v>ZSpna-18007703930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11月 17,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ZSpna-45050040130</v>
      </c>
      <c r="B4" s="8" t="str">
        <f>'TC012'!D4</f>
        <v>ZSpna45050040130</v>
      </c>
      <c r="C4" s="8" t="str">
        <f>'TC012'!C4</f>
        <v>ZSpna-45050040130</v>
      </c>
      <c r="D4" s="8" t="str">
        <f>'TC012'!B4</f>
        <v>ZSpna-45050040130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11月 17,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ZSpna-NSL-2BLACK</v>
      </c>
      <c r="B5" s="8" t="str">
        <f>'TC012'!D5</f>
        <v>ZSpnaNSL2BLACK</v>
      </c>
      <c r="C5" s="8" t="str">
        <f>'TC012'!C5</f>
        <v>ZSpna-NSL-2BLACK</v>
      </c>
      <c r="D5" s="8" t="str">
        <f>'TC012'!B5</f>
        <v>ZSpna-NSL-2BLACK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11月 17,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801</v>
      </c>
      <c r="B2" s="30" t="s">
        <v>99</v>
      </c>
      <c r="C2" s="30" t="s">
        <v>291</v>
      </c>
      <c r="D2" s="10" t="str">
        <f>'TC007-Contract Parts Info'!D2</f>
        <v>ZSATEST202306050000000000001</v>
      </c>
      <c r="E2" s="10" t="str">
        <f>'TC007-Contract Parts Info'!B2</f>
        <v>ZSCUS-PNATEST,20230605000000000000-1</v>
      </c>
      <c r="F2" s="10" t="s">
        <v>190</v>
      </c>
      <c r="G2" s="10" t="str">
        <f>'TC007-Setup Data'!B2</f>
        <v>PNABU-L3-ZS-020</v>
      </c>
      <c r="H2" s="30" t="s">
        <v>167</v>
      </c>
      <c r="I2" s="30" t="s">
        <v>98</v>
      </c>
      <c r="J2" s="10" t="str">
        <f>'TC004'!$A$2</f>
        <v>PNDC-PNCUS-ZS</v>
      </c>
    </row>
    <row r="3" spans="1:10">
      <c r="A3" s="30"/>
      <c r="B3" s="30"/>
      <c r="C3" s="30"/>
      <c r="D3" s="10" t="str">
        <f>'TC007-Contract Parts Info'!D3</f>
        <v>ZSATEST202306050000000000002</v>
      </c>
      <c r="E3" s="10" t="str">
        <f>'TC007-Contract Parts Info'!B3</f>
        <v>ZSCUS-PNATEST,20230605000000000000-2</v>
      </c>
      <c r="F3" s="10" t="s">
        <v>190</v>
      </c>
      <c r="G3" s="10" t="str">
        <f>'TC007-Setup Data'!B2</f>
        <v>PNABU-L3-ZS-020</v>
      </c>
      <c r="H3" s="30" t="s">
        <v>167</v>
      </c>
      <c r="I3" s="30" t="s">
        <v>98</v>
      </c>
      <c r="J3" s="10" t="str">
        <f>'TC004'!$A$2</f>
        <v>PNDC-PNCUS-ZS</v>
      </c>
    </row>
    <row r="4" spans="1:10">
      <c r="A4" s="30"/>
      <c r="B4" s="30"/>
      <c r="C4" s="30"/>
      <c r="D4" s="10" t="str">
        <f>'TC007-Contract Parts Info'!D4</f>
        <v>ZSpna1219AS1</v>
      </c>
      <c r="E4" s="10" t="str">
        <f>'TC007-Contract Parts Info'!B4</f>
        <v>ZSpna-1219AS-1</v>
      </c>
      <c r="F4" s="10" t="s">
        <v>190</v>
      </c>
      <c r="G4" s="10" t="str">
        <f>'TC007-Setup Data'!B2</f>
        <v>PNABU-L3-ZS-020</v>
      </c>
      <c r="H4" s="30" t="s">
        <v>167</v>
      </c>
      <c r="I4" s="30" t="s">
        <v>98</v>
      </c>
      <c r="J4" s="10" t="str">
        <f>'TC004'!$A$2</f>
        <v>PNDC-PNCUS-ZS</v>
      </c>
    </row>
    <row r="5" spans="1:10">
      <c r="D5" s="10" t="str">
        <f>'TC007-Contract Parts Info'!D5</f>
        <v>ZSpna18001404835</v>
      </c>
      <c r="E5" s="10" t="str">
        <f>'TC007-Contract Parts Info'!B5</f>
        <v>ZSpna-18001404835</v>
      </c>
      <c r="F5" s="10" t="s">
        <v>190</v>
      </c>
      <c r="G5" s="10" t="str">
        <f>'TC007-Setup Data'!B2</f>
        <v>PNABU-L3-ZS-020</v>
      </c>
      <c r="H5" s="30" t="s">
        <v>167</v>
      </c>
      <c r="I5" s="30" t="s">
        <v>98</v>
      </c>
      <c r="J5" s="10" t="str">
        <f>'TC004'!$A$2</f>
        <v>PNDC-PNCUS-ZS</v>
      </c>
    </row>
    <row r="6" spans="1:10">
      <c r="D6" s="10" t="str">
        <f>'TC007-Contract Parts Info'!D6</f>
        <v>ZSpna18007703930</v>
      </c>
      <c r="E6" s="10" t="str">
        <f>'TC007-Contract Parts Info'!B6</f>
        <v>ZSpna-18007703930</v>
      </c>
      <c r="F6" s="10" t="s">
        <v>190</v>
      </c>
      <c r="G6" s="10" t="str">
        <f>'TC007-Setup Data'!B2</f>
        <v>PNABU-L3-ZS-020</v>
      </c>
      <c r="H6" s="30" t="s">
        <v>167</v>
      </c>
      <c r="I6" s="30" t="s">
        <v>98</v>
      </c>
      <c r="J6" s="10" t="str">
        <f>'TC004'!$A$2</f>
        <v>PNDC-PNCUS-ZS</v>
      </c>
    </row>
    <row r="7" spans="1:10">
      <c r="D7" s="10" t="str">
        <f>'TC007-Contract Parts Info'!D7</f>
        <v>ZSpna45050040130</v>
      </c>
      <c r="E7" s="10" t="str">
        <f>'TC007-Contract Parts Info'!B7</f>
        <v>ZSpna-45050040130</v>
      </c>
      <c r="F7" s="10" t="s">
        <v>190</v>
      </c>
      <c r="G7" s="10" t="str">
        <f>'TC007-Setup Data'!B2</f>
        <v>PNABU-L3-ZS-020</v>
      </c>
      <c r="H7" s="30" t="s">
        <v>167</v>
      </c>
      <c r="I7" s="30" t="s">
        <v>98</v>
      </c>
      <c r="J7" s="10" t="str">
        <f>'TC004'!$A$2</f>
        <v>PNDC-PNCUS-ZS</v>
      </c>
    </row>
    <row r="8" spans="1:10">
      <c r="D8" s="10" t="str">
        <f>'TC007-Contract Parts Info'!D8</f>
        <v>ZSpnaNSL2BLACK</v>
      </c>
      <c r="E8" s="10" t="str">
        <f>'TC007-Contract Parts Info'!B8</f>
        <v>ZSpna-NSL-2BLACK</v>
      </c>
      <c r="F8" s="10" t="s">
        <v>190</v>
      </c>
      <c r="G8" s="10" t="str">
        <f>'TC007-Setup Data'!B2</f>
        <v>PNABU-L3-ZS-020</v>
      </c>
      <c r="H8" s="30" t="s">
        <v>167</v>
      </c>
      <c r="I8" s="30" t="s">
        <v>98</v>
      </c>
      <c r="J8" s="10" t="str">
        <f>'TC004'!$A$2</f>
        <v>PNDC-PNCUS-ZS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CR-MY-PNA-CUS-2310033</v>
      </c>
      <c r="B2" s="30" t="s">
        <v>99</v>
      </c>
      <c r="C2" s="30" t="s">
        <v>291</v>
      </c>
      <c r="D2" s="10" t="str">
        <f>'TC007-Contract Parts Info'!D2</f>
        <v>ZSATEST202306050000000000001</v>
      </c>
      <c r="E2" s="42" t="str">
        <f>'TC007-Contract Parts Info'!C2</f>
        <v>ZSBU-PNATEST,20230605000000000000-1</v>
      </c>
      <c r="F2" s="10" t="s">
        <v>99</v>
      </c>
      <c r="G2" s="10" t="str">
        <f>'TC007-Setup Data'!B2</f>
        <v>PNABU-L3-ZS-020</v>
      </c>
      <c r="H2" s="30" t="s">
        <v>167</v>
      </c>
      <c r="I2" s="30" t="s">
        <v>99</v>
      </c>
      <c r="J2" s="10" t="str">
        <f>'TC004'!$A$2</f>
        <v>PNDC-PNCUS-ZS</v>
      </c>
      <c r="K2" s="43" t="s">
        <v>145</v>
      </c>
      <c r="L2" s="44" t="str">
        <f>'TC011-Setup Data'!A2</f>
        <v>ELASUP-ZSs1-020</v>
      </c>
      <c r="M2" s="30" t="s">
        <v>167</v>
      </c>
      <c r="N2" s="43" t="s">
        <v>145</v>
      </c>
      <c r="O2" s="10" t="str">
        <f>'TC010.1'!$A$2</f>
        <v>ELASUP-PNDC-20</v>
      </c>
    </row>
    <row r="3" spans="1:15">
      <c r="A3" s="30"/>
      <c r="B3" s="30"/>
      <c r="C3" s="30"/>
      <c r="D3" s="10" t="str">
        <f>'TC007-Contract Parts Info'!D3</f>
        <v>ZSATEST202306050000000000002</v>
      </c>
      <c r="E3" s="42" t="str">
        <f>'TC007-Contract Parts Info'!C3</f>
        <v>ZSBU-PNATEST,20230605000000000000-2</v>
      </c>
      <c r="F3" s="10" t="s">
        <v>99</v>
      </c>
      <c r="G3" s="10" t="str">
        <f>'TC007-Setup Data'!B2</f>
        <v>PNABU-L3-ZS-020</v>
      </c>
      <c r="H3" s="30" t="s">
        <v>167</v>
      </c>
      <c r="I3" s="30" t="s">
        <v>99</v>
      </c>
      <c r="J3" s="10" t="str">
        <f>'TC004'!$A$2</f>
        <v>PNDC-PNCUS-ZS</v>
      </c>
      <c r="K3" s="43" t="s">
        <v>145</v>
      </c>
      <c r="L3" s="44" t="str">
        <f>'TC011-Setup Data'!A2</f>
        <v>ELASUP-ZSs1-020</v>
      </c>
      <c r="M3" s="30" t="s">
        <v>167</v>
      </c>
      <c r="N3" s="43" t="s">
        <v>145</v>
      </c>
      <c r="O3" s="10" t="str">
        <f>'TC010.1'!$A$2</f>
        <v>ELASUP-PNDC-20</v>
      </c>
    </row>
    <row r="4" spans="1:15">
      <c r="A4" s="30"/>
      <c r="B4" s="30"/>
      <c r="C4" s="30"/>
      <c r="D4" s="10" t="str">
        <f>'TC007-Contract Parts Info'!D4</f>
        <v>ZSpna1219AS1</v>
      </c>
      <c r="E4" s="42" t="str">
        <f>'TC007-Contract Parts Info'!C4</f>
        <v>ZSpna-1219AS-1</v>
      </c>
      <c r="F4" s="10" t="s">
        <v>99</v>
      </c>
      <c r="G4" s="10" t="str">
        <f>'TC007-Setup Data'!B2</f>
        <v>PNABU-L3-ZS-020</v>
      </c>
      <c r="H4" s="30" t="s">
        <v>167</v>
      </c>
      <c r="I4" s="30" t="s">
        <v>99</v>
      </c>
      <c r="J4" s="10" t="str">
        <f>'TC004'!$A$2</f>
        <v>PNDC-PNCUS-ZS</v>
      </c>
      <c r="K4" s="43" t="s">
        <v>145</v>
      </c>
      <c r="L4" s="44" t="str">
        <f>'TC011-Setup Data'!A2</f>
        <v>ELASUP-ZSs1-020</v>
      </c>
      <c r="M4" s="30" t="s">
        <v>167</v>
      </c>
      <c r="N4" s="43" t="s">
        <v>145</v>
      </c>
      <c r="O4" s="10" t="str">
        <f>'TC010.1'!$A$2</f>
        <v>ELASUP-PNDC-20</v>
      </c>
    </row>
    <row r="5" spans="1:15">
      <c r="D5" s="10" t="str">
        <f>'TC007-Contract Parts Info'!D5</f>
        <v>ZSpna18001404835</v>
      </c>
      <c r="E5" s="42" t="str">
        <f>'TC007-Contract Parts Info'!C5</f>
        <v>ZSpna-18001404835</v>
      </c>
      <c r="F5" s="10" t="s">
        <v>99</v>
      </c>
      <c r="G5" s="10" t="str">
        <f>'TC007-Setup Data'!B2</f>
        <v>PNABU-L3-ZS-020</v>
      </c>
      <c r="H5" s="30" t="s">
        <v>167</v>
      </c>
      <c r="I5" s="30" t="s">
        <v>99</v>
      </c>
      <c r="J5" s="10" t="str">
        <f>'TC004'!$A$2</f>
        <v>PNDC-PNCUS-ZS</v>
      </c>
      <c r="K5" s="43" t="s">
        <v>150</v>
      </c>
      <c r="L5" s="44" t="str">
        <f>'TC012-Setup Data'!A2</f>
        <v>JPYAZ-ZSs2-020</v>
      </c>
      <c r="M5" s="30" t="s">
        <v>167</v>
      </c>
      <c r="N5" s="43" t="s">
        <v>150</v>
      </c>
      <c r="O5" s="10" t="str">
        <f>'TC011.1'!$A$2</f>
        <v>YAZSUP-PNDC-ZS</v>
      </c>
    </row>
    <row r="6" spans="1:15">
      <c r="D6" s="10" t="str">
        <f>'TC007-Contract Parts Info'!D6</f>
        <v>ZSpna18007703930</v>
      </c>
      <c r="E6" s="42" t="str">
        <f>'TC007-Contract Parts Info'!C6</f>
        <v>ZSpna-18007703930</v>
      </c>
      <c r="F6" s="10" t="s">
        <v>99</v>
      </c>
      <c r="G6" s="10" t="str">
        <f>'TC007-Setup Data'!B2</f>
        <v>PNABU-L3-ZS-020</v>
      </c>
      <c r="H6" s="30" t="s">
        <v>167</v>
      </c>
      <c r="I6" s="30" t="s">
        <v>99</v>
      </c>
      <c r="J6" s="10" t="str">
        <f>'TC004'!$A$2</f>
        <v>PNDC-PNCUS-ZS</v>
      </c>
      <c r="K6" s="43" t="s">
        <v>150</v>
      </c>
      <c r="L6" s="44" t="str">
        <f>'TC012-Setup Data'!A2</f>
        <v>JPYAZ-ZSs2-020</v>
      </c>
      <c r="M6" s="30" t="s">
        <v>167</v>
      </c>
      <c r="N6" s="43" t="s">
        <v>150</v>
      </c>
      <c r="O6" s="10" t="str">
        <f>'TC011.1'!$A$2</f>
        <v>YAZSUP-PNDC-ZS</v>
      </c>
    </row>
    <row r="7" spans="1:15">
      <c r="D7" s="10" t="str">
        <f>'TC007-Contract Parts Info'!D7</f>
        <v>ZSpna45050040130</v>
      </c>
      <c r="E7" s="42" t="str">
        <f>'TC007-Contract Parts Info'!C7</f>
        <v>ZSpna-45050040130</v>
      </c>
      <c r="F7" s="10" t="s">
        <v>99</v>
      </c>
      <c r="G7" s="10" t="str">
        <f>'TC007-Setup Data'!B2</f>
        <v>PNABU-L3-ZS-020</v>
      </c>
      <c r="H7" s="30" t="s">
        <v>167</v>
      </c>
      <c r="I7" s="30" t="s">
        <v>99</v>
      </c>
      <c r="J7" s="10" t="str">
        <f>'TC004'!$A$2</f>
        <v>PNDC-PNCUS-ZS</v>
      </c>
      <c r="K7" s="43" t="s">
        <v>150</v>
      </c>
      <c r="L7" s="44" t="str">
        <f>'TC012-Setup Data'!A2</f>
        <v>JPYAZ-ZSs2-020</v>
      </c>
      <c r="M7" s="30" t="s">
        <v>167</v>
      </c>
      <c r="N7" s="43" t="s">
        <v>150</v>
      </c>
      <c r="O7" s="10" t="str">
        <f>'TC011.1'!$A$2</f>
        <v>YAZSUP-PNDC-ZS</v>
      </c>
    </row>
    <row r="8" spans="1:15">
      <c r="D8" s="10" t="str">
        <f>'TC007-Contract Parts Info'!D8</f>
        <v>ZSpnaNSL2BLACK</v>
      </c>
      <c r="E8" s="42" t="str">
        <f>'TC007-Contract Parts Info'!C8</f>
        <v>ZSpna-NSL-2BLACK</v>
      </c>
      <c r="F8" s="10" t="s">
        <v>99</v>
      </c>
      <c r="G8" s="10" t="str">
        <f>'TC007-Setup Data'!B2</f>
        <v>PNABU-L3-ZS-020</v>
      </c>
      <c r="H8" s="30" t="s">
        <v>167</v>
      </c>
      <c r="I8" s="30" t="s">
        <v>99</v>
      </c>
      <c r="J8" s="10" t="str">
        <f>'TC004'!$A$2</f>
        <v>PNDC-PNCUS-ZS</v>
      </c>
      <c r="K8" s="43" t="s">
        <v>150</v>
      </c>
      <c r="L8" s="44" t="str">
        <f>'TC012-Setup Data'!A2</f>
        <v>JPYAZ-ZSs2-020</v>
      </c>
      <c r="M8" s="30" t="s">
        <v>167</v>
      </c>
      <c r="N8" s="43" t="s">
        <v>150</v>
      </c>
      <c r="O8" s="10" t="str">
        <f>'TC011.1'!$A$2</f>
        <v>YAZSUP-PNDC-ZS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CR-MY-PNA-CUS-2310033</v>
      </c>
      <c r="B2" s="30" t="s">
        <v>99</v>
      </c>
      <c r="C2" s="30" t="s">
        <v>291</v>
      </c>
      <c r="D2" s="10" t="str">
        <f>'TC011'!D2</f>
        <v>ZSATEST202306050000000000001</v>
      </c>
      <c r="E2" s="45" t="str">
        <f>'TC011'!C2</f>
        <v>ZSSUP-PNATEST,20230605000000000000-1</v>
      </c>
      <c r="F2" s="10" t="s">
        <v>190</v>
      </c>
      <c r="G2" s="10" t="str">
        <f>'TC011-Setup Data'!A2</f>
        <v>ELASUP-ZSs1-020</v>
      </c>
      <c r="H2" s="30" t="s">
        <v>167</v>
      </c>
      <c r="I2" s="30" t="s">
        <v>98</v>
      </c>
      <c r="J2" s="10" t="str">
        <f>'TC010.1'!$A$2</f>
        <v>ELASUP-PNDC-20</v>
      </c>
    </row>
    <row r="3" spans="1:10">
      <c r="A3" s="30"/>
      <c r="B3" s="30"/>
      <c r="C3" s="30"/>
      <c r="D3" s="10" t="str">
        <f>'TC011'!D3</f>
        <v>ZSATEST202306050000000000002</v>
      </c>
      <c r="E3" s="45" t="str">
        <f>'TC011'!C3</f>
        <v>ZSSUP-PNATEST,20230605000000000000-2</v>
      </c>
      <c r="F3" s="10" t="s">
        <v>190</v>
      </c>
      <c r="G3" s="10" t="str">
        <f>'TC011-Setup Data'!A2</f>
        <v>ELASUP-ZSs1-020</v>
      </c>
      <c r="H3" s="30" t="s">
        <v>167</v>
      </c>
      <c r="I3" s="30" t="s">
        <v>98</v>
      </c>
      <c r="J3" s="10" t="str">
        <f>'TC010.1'!$A$2</f>
        <v>ELASUP-PNDC-20</v>
      </c>
    </row>
    <row r="4" spans="1:10">
      <c r="A4" s="30"/>
      <c r="B4" s="30"/>
      <c r="C4" s="30"/>
      <c r="D4" s="10" t="str">
        <f>'TC011'!D4</f>
        <v>ZSpna1219AS1</v>
      </c>
      <c r="E4" s="45" t="str">
        <f>'TC011'!C4</f>
        <v>ZSpna-1219AS-1</v>
      </c>
      <c r="F4" s="10" t="s">
        <v>190</v>
      </c>
      <c r="G4" s="10" t="str">
        <f>'TC011-Setup Data'!A2</f>
        <v>ELASUP-ZSs1-020</v>
      </c>
      <c r="H4" s="30" t="s">
        <v>167</v>
      </c>
      <c r="I4" s="30" t="s">
        <v>98</v>
      </c>
      <c r="J4" s="10" t="str">
        <f>'TC010.1'!$A$2</f>
        <v>ELASUP-PNDC-20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CR-MY-PNA-CUS-2310033</v>
      </c>
      <c r="B2" s="30" t="s">
        <v>99</v>
      </c>
      <c r="C2" s="30" t="s">
        <v>291</v>
      </c>
      <c r="D2" s="10" t="str">
        <f>'TC012'!D2</f>
        <v>ZSpna18001404835</v>
      </c>
      <c r="E2" s="10" t="str">
        <f>'TC012'!C2</f>
        <v>ZSpna-18001404835</v>
      </c>
      <c r="F2" s="10" t="s">
        <v>190</v>
      </c>
      <c r="G2" s="10" t="str">
        <f>'TC012-Setup Data'!A2</f>
        <v>JPYAZ-ZSs2-020</v>
      </c>
      <c r="H2" s="30" t="s">
        <v>167</v>
      </c>
      <c r="I2" s="30" t="s">
        <v>98</v>
      </c>
      <c r="J2" s="10" t="str">
        <f>'TC011.1'!$A$2</f>
        <v>YAZSUP-PNDC-ZS</v>
      </c>
    </row>
    <row r="3" spans="1:10">
      <c r="D3" s="10" t="str">
        <f>'TC012'!D3</f>
        <v>ZSpna18007703930</v>
      </c>
      <c r="E3" s="10" t="str">
        <f>'TC012'!C3</f>
        <v>ZSpna-18007703930</v>
      </c>
      <c r="F3" s="10" t="s">
        <v>190</v>
      </c>
      <c r="G3" s="10" t="str">
        <f>'TC012-Setup Data'!A2</f>
        <v>JPYAZ-ZSs2-020</v>
      </c>
      <c r="H3" s="30" t="s">
        <v>167</v>
      </c>
      <c r="I3" s="30" t="s">
        <v>98</v>
      </c>
      <c r="J3" s="10" t="str">
        <f>'TC011.1'!$A$2</f>
        <v>YAZSUP-PNDC-ZS</v>
      </c>
    </row>
    <row r="4" spans="1:10">
      <c r="D4" s="10" t="str">
        <f>'TC012'!D4</f>
        <v>ZSpna45050040130</v>
      </c>
      <c r="E4" s="10" t="str">
        <f>'TC012'!C4</f>
        <v>ZSpna-45050040130</v>
      </c>
      <c r="F4" s="10" t="s">
        <v>190</v>
      </c>
      <c r="G4" s="10" t="str">
        <f>'TC012-Setup Data'!A2</f>
        <v>JPYAZ-ZSs2-020</v>
      </c>
      <c r="H4" s="30" t="s">
        <v>167</v>
      </c>
      <c r="I4" s="30" t="s">
        <v>98</v>
      </c>
      <c r="J4" s="10" t="str">
        <f>'TC011.1'!$A$2</f>
        <v>YAZSUP-PNDC-ZS</v>
      </c>
    </row>
    <row r="5" spans="1:10">
      <c r="D5" s="10" t="str">
        <f>'TC012'!D5</f>
        <v>ZSpnaNSL2BLACK</v>
      </c>
      <c r="E5" s="10" t="str">
        <f>'TC012'!C5</f>
        <v>ZSpna-NSL-2BLACK</v>
      </c>
      <c r="F5" s="10" t="s">
        <v>190</v>
      </c>
      <c r="G5" s="10" t="str">
        <f>'TC012-Setup Data'!A2</f>
        <v>JPYAZ-ZSs2-020</v>
      </c>
      <c r="H5" s="30" t="s">
        <v>167</v>
      </c>
      <c r="I5" s="30" t="s">
        <v>98</v>
      </c>
      <c r="J5" s="10" t="str">
        <f>'TC011.1'!$A$2</f>
        <v>YAZSUP-PNDC-ZS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ZS82151-BZD90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ZS82151-BZE00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ZS82151-BZK50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ZS-20-Request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DAYS-ZS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1" t="s">
        <v>125</v>
      </c>
    </row>
    <row r="2" spans="1:2" ht="14.4">
      <c r="A2" s="1">
        <v>1</v>
      </c>
      <c r="B2" t="s">
        <v>804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ZS82151-BZD90</v>
      </c>
      <c r="C2" s="8" t="str">
        <f>AutoIncrement!$B$2&amp;"82151BZD90"</f>
        <v>ZS82151BZD90</v>
      </c>
      <c r="D2" s="9" t="s">
        <v>298</v>
      </c>
      <c r="E2" s="49" t="str">
        <f>'TC021-Setup Data'!A2</f>
        <v>PNABU-L2-ZS-020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ZS82151-BZE00</v>
      </c>
      <c r="C3" s="8" t="str">
        <f>AutoIncrement!$B$2&amp;"82151BZE00"</f>
        <v>ZS82151BZE00</v>
      </c>
      <c r="D3" s="9" t="s">
        <v>298</v>
      </c>
      <c r="E3" s="49" t="str">
        <f>'TC021-Setup Data'!A2</f>
        <v>PNABU-L2-ZS-020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ZS82151-BZK50</v>
      </c>
      <c r="C4" s="8" t="str">
        <f>AutoIncrement!B2&amp;"82151BZK50"</f>
        <v>ZS82151BZK50</v>
      </c>
      <c r="D4" s="9" t="s">
        <v>303</v>
      </c>
      <c r="E4" s="49" t="str">
        <f>'TC021-Setup Data'!A2</f>
        <v>PNABU-L2-ZS-020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ZSL220</v>
      </c>
      <c r="G2" s="1" t="str">
        <f>"CD-01-"&amp;F2&amp;"-"&amp;AutoIncrement!A2</f>
        <v>CD-01-ZSL220-20</v>
      </c>
      <c r="H2" s="1" t="str">
        <f>'TC007-Received Req Info'!H2</f>
        <v>FN 60 DAYS-ZS(60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PNDC-PNCUS-ZS(PNDC-PNCUS-ZS)</v>
      </c>
      <c r="M2" s="1" t="str">
        <f>"RD-01-"&amp;F2&amp;""</f>
        <v>RD-01-ZSL220</v>
      </c>
      <c r="N2" s="1" t="s">
        <v>148</v>
      </c>
      <c r="O2" t="s">
        <v>805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PNABU-L2-ZS-020</v>
      </c>
      <c r="B2" s="1" t="str">
        <f>AutoIncrement!B2&amp;"L2"&amp;AutoIncrement!A2</f>
        <v>ZSL220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CR-MY-PNA-CUS-2310034</v>
      </c>
      <c r="B2" s="30" t="s">
        <v>99</v>
      </c>
      <c r="C2" s="30" t="s">
        <v>291</v>
      </c>
      <c r="D2" s="8" t="str">
        <f>'TC021-Contrct Part Info L2 (BU)'!C2</f>
        <v>ZS82151BZD90</v>
      </c>
      <c r="E2" s="8" t="str">
        <f>'TC021-Contrct Part Info L2 (BU)'!B2</f>
        <v>ZS82151-BZD90</v>
      </c>
      <c r="F2" s="3" t="s">
        <v>99</v>
      </c>
      <c r="G2" s="10" t="str">
        <f>'TC021-Setup Data'!A2</f>
        <v>PNABU-L2-ZS-020</v>
      </c>
      <c r="H2" s="30" t="s">
        <v>167</v>
      </c>
      <c r="I2" s="30" t="s">
        <v>99</v>
      </c>
      <c r="J2" s="10" t="str">
        <f>'TC004'!$A$2</f>
        <v>PNDC-PNCUS-ZS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ZS82151BZE00</v>
      </c>
      <c r="E3" s="8" t="str">
        <f>'TC021-Contrct Part Info L2 (BU)'!B3</f>
        <v>ZS82151-BZE00</v>
      </c>
      <c r="F3" s="3" t="s">
        <v>99</v>
      </c>
      <c r="G3" s="10" t="str">
        <f>'TC021-Setup Data'!A2</f>
        <v>PNABU-L2-ZS-020</v>
      </c>
      <c r="H3" s="30" t="s">
        <v>167</v>
      </c>
      <c r="I3" s="30" t="s">
        <v>99</v>
      </c>
      <c r="J3" s="10" t="str">
        <f>'TC004'!$A$2</f>
        <v>PNDC-PNCUS-ZS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ZS82151BZK50</v>
      </c>
      <c r="E4" s="8" t="str">
        <f>'TC021-Contrct Part Info L2 (BU)'!B4</f>
        <v>ZS82151-BZK50</v>
      </c>
      <c r="F4" s="3" t="s">
        <v>99</v>
      </c>
      <c r="G4" s="10" t="str">
        <f>'TC021-Setup Data'!A2</f>
        <v>PNABU-L2-ZS-020</v>
      </c>
      <c r="H4" s="30" t="s">
        <v>167</v>
      </c>
      <c r="I4" s="30" t="s">
        <v>99</v>
      </c>
      <c r="J4" s="10" t="str">
        <f>'TC004'!$A$2</f>
        <v>PNDC-PNCUS-ZS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ZS82151BZD90</v>
      </c>
    </row>
    <row r="3" spans="1:11">
      <c r="B3" s="1" t="str">
        <f>AutoIncrement!B2&amp;"82151BZE00"</f>
        <v>ZS82151BZE00</v>
      </c>
    </row>
    <row r="4" spans="1:11">
      <c r="B4" s="1" t="str">
        <f>AutoIncrement!B2&amp;"82151BZK50"</f>
        <v>ZS82151BZK50</v>
      </c>
    </row>
    <row r="5" spans="1:11">
      <c r="A5" s="15" t="s">
        <v>317</v>
      </c>
      <c r="B5" s="1" t="str">
        <f>AutoIncrement!B2&amp;"pna1219AS1"</f>
        <v>ZSpna1219AS1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ZSpna18001404835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ZSpna18007703930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ZSpna45050040130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ZSpnaNSL2BLACK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ZSATEST202306050000000000001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ZSATEST202306050000000000002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PNABU-L3-ZS-020</v>
      </c>
      <c r="D2" s="189">
        <f ca="1">TODAY()</f>
        <v>45247</v>
      </c>
    </row>
    <row r="3" spans="1:4">
      <c r="A3" s="1">
        <v>2</v>
      </c>
      <c r="B3" s="14" t="s">
        <v>323</v>
      </c>
      <c r="C3" s="46" t="str">
        <f>'TC021-Setup Data'!A2</f>
        <v>PNABU-L2-ZS-020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  <row r="5" spans="1:8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754</v>
      </c>
    </row>
    <row r="6" spans="1:8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754</v>
      </c>
    </row>
    <row r="7" spans="1:8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754</v>
      </c>
    </row>
    <row r="8" spans="1:8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t="str">
        <f>'TC021-Contrct Part Info L2 (BU)'!C3</f>
        <v>ZS82151BZE00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t="str">
        <f>'TC021-Contrct Part Info L2 (BU)'!C2</f>
        <v>ZS82151BZD90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r="2" spans="1:20" s="15" customFormat="1">
      <c r="A2" s="12" t="str">
        <f>"PNDC-PNCUS-"&amp;AutoIncrement!B2</f>
        <v>PNDC-PNCUS-ZS</v>
      </c>
      <c r="B2" s="12" t="str">
        <f>A2</f>
        <v>PNDC-PNCUS-ZS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ZS82151-BZD90</v>
      </c>
      <c r="B2" s="1" t="s">
        <v>327</v>
      </c>
      <c r="C2" s="1" t="s">
        <v>4</v>
      </c>
    </row>
    <row r="3" spans="1:3">
      <c r="A3" s="1" t="str">
        <f>'TC20-Req Add New Part (L2)'!B3</f>
        <v>ZS82151-BZE00</v>
      </c>
      <c r="B3" s="1" t="s">
        <v>327</v>
      </c>
      <c r="C3" s="1" t="s">
        <v>4</v>
      </c>
    </row>
    <row r="4" spans="1:3">
      <c r="A4" s="1" t="str">
        <f>'TC20-Req Add New Part (L2)'!B4</f>
        <v>ZS82151-BZK50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ZS82151-BZD90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ZS82151-BZE00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ZS82151-BZD90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ZS82151-BZK50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ZS82151-BZD90</v>
      </c>
      <c r="B2" s="55" t="s">
        <v>327</v>
      </c>
      <c r="C2" s="55" t="s">
        <v>4</v>
      </c>
      <c r="D2" s="60" t="str">
        <f>'TC007-Contract Parts Info'!D2</f>
        <v>ZSATEST202306050000000000001</v>
      </c>
      <c r="E2" s="61" t="s">
        <v>99</v>
      </c>
      <c r="F2" s="60" t="str">
        <f>'TC007-Setup Data'!B2</f>
        <v>PNABU-L3-ZS-020</v>
      </c>
      <c r="G2" s="60" t="str">
        <f>'TC007-Contract Parts Info'!B2</f>
        <v>ZSCUS-PNATEST,20230605000000000000-1</v>
      </c>
      <c r="H2" s="56">
        <v>10</v>
      </c>
    </row>
    <row r="3" spans="1:8">
      <c r="A3" s="57" t="str">
        <f>'TC027-materialFieldLvl2'!A3</f>
        <v>ZS82151-BZE00</v>
      </c>
      <c r="B3" s="55" t="s">
        <v>327</v>
      </c>
      <c r="C3" s="55" t="s">
        <v>4</v>
      </c>
      <c r="D3" s="60" t="str">
        <f>'TC007-Contract Parts Info'!D2</f>
        <v>ZSATEST202306050000000000001</v>
      </c>
      <c r="E3" s="61" t="s">
        <v>99</v>
      </c>
      <c r="F3" s="60" t="str">
        <f>'TC007-Setup Data'!B2</f>
        <v>PNABU-L3-ZS-020</v>
      </c>
      <c r="G3" s="60" t="str">
        <f>'TC007-Contract Parts Info'!B2</f>
        <v>ZSCUS-PNATEST,20230605000000000000-1</v>
      </c>
      <c r="H3" s="56">
        <v>6</v>
      </c>
    </row>
    <row r="4" spans="1:8">
      <c r="A4" s="57" t="str">
        <f>'TC027-materialFieldLvl2'!A4</f>
        <v>ZS82151-BZK50</v>
      </c>
      <c r="B4" s="55" t="s">
        <v>328</v>
      </c>
      <c r="C4" s="55" t="s">
        <v>4</v>
      </c>
      <c r="D4" s="60" t="str">
        <f>'TC007-Contract Parts Info'!D2</f>
        <v>ZSATEST202306050000000000001</v>
      </c>
      <c r="E4" s="61" t="s">
        <v>99</v>
      </c>
      <c r="F4" s="60" t="str">
        <f>'TC007-Setup Data'!B2</f>
        <v>PNABU-L3-ZS-020</v>
      </c>
      <c r="G4" s="60" t="str">
        <f>'TC007-Contract Parts Info'!B2</f>
        <v>ZSCUS-PNATEST,20230605000000000000-1</v>
      </c>
      <c r="H4" s="56">
        <v>10</v>
      </c>
    </row>
    <row r="5" spans="1:8">
      <c r="A5" s="57" t="str">
        <f>'TC027-materialFieldLvl2'!A2</f>
        <v>ZS82151-BZD90</v>
      </c>
      <c r="B5" s="55" t="s">
        <v>327</v>
      </c>
      <c r="C5" s="55" t="s">
        <v>4</v>
      </c>
      <c r="D5" s="60" t="str">
        <f>'TC007-Contract Parts Info'!D3</f>
        <v>ZSATEST202306050000000000002</v>
      </c>
      <c r="E5" s="61" t="s">
        <v>99</v>
      </c>
      <c r="F5" s="60" t="str">
        <f>'TC007-Setup Data'!B2</f>
        <v>PNABU-L3-ZS-020</v>
      </c>
      <c r="G5" s="60" t="str">
        <f>'TC007-Contract Parts Info'!B3</f>
        <v>ZSCUS-PNATEST,20230605000000000000-2</v>
      </c>
      <c r="H5" s="56">
        <v>0</v>
      </c>
    </row>
    <row r="6" spans="1:8">
      <c r="A6" s="57" t="str">
        <f>'TC027-materialFieldLvl2'!A3</f>
        <v>ZS82151-BZE00</v>
      </c>
      <c r="B6" s="55" t="s">
        <v>327</v>
      </c>
      <c r="C6" s="55" t="s">
        <v>4</v>
      </c>
      <c r="D6" s="60" t="str">
        <f>'TC007-Contract Parts Info'!D3</f>
        <v>ZSATEST202306050000000000002</v>
      </c>
      <c r="E6" s="61" t="s">
        <v>99</v>
      </c>
      <c r="F6" s="60" t="str">
        <f>'TC007-Setup Data'!B2</f>
        <v>PNABU-L3-ZS-020</v>
      </c>
      <c r="G6" s="60" t="str">
        <f>'TC007-Contract Parts Info'!B3</f>
        <v>ZSCUS-PNATEST,20230605000000000000-2</v>
      </c>
      <c r="H6" s="56">
        <v>6</v>
      </c>
    </row>
    <row r="7" spans="1:8">
      <c r="A7" s="57" t="str">
        <f>'TC027-materialFieldLvl2'!A4</f>
        <v>ZS82151-BZK50</v>
      </c>
      <c r="B7" s="55" t="s">
        <v>328</v>
      </c>
      <c r="C7" s="55" t="s">
        <v>4</v>
      </c>
      <c r="D7" s="60" t="str">
        <f>'TC007-Contract Parts Info'!D3</f>
        <v>ZSATEST202306050000000000002</v>
      </c>
      <c r="E7" s="61" t="s">
        <v>99</v>
      </c>
      <c r="F7" s="60" t="str">
        <f>'TC007-Setup Data'!B2</f>
        <v>PNABU-L3-ZS-020</v>
      </c>
      <c r="G7" s="60" t="str">
        <f>'TC007-Contract Parts Info'!B3</f>
        <v>ZSCUS-PNATEST,20230605000000000000-2</v>
      </c>
      <c r="H7" s="56">
        <v>20</v>
      </c>
    </row>
    <row r="8" spans="1:8">
      <c r="A8" s="57" t="str">
        <f>'TC027-materialFieldLvl2'!A2</f>
        <v>ZS82151-BZD90</v>
      </c>
      <c r="B8" s="55" t="s">
        <v>327</v>
      </c>
      <c r="C8" s="55" t="s">
        <v>4</v>
      </c>
      <c r="D8" s="60" t="str">
        <f>'TC007-Contract Parts Info'!D4</f>
        <v>ZSpna1219AS1</v>
      </c>
      <c r="E8" s="61" t="s">
        <v>99</v>
      </c>
      <c r="F8" s="60" t="str">
        <f>'TC007-Setup Data'!B2</f>
        <v>PNABU-L3-ZS-020</v>
      </c>
      <c r="G8" s="60" t="str">
        <f>'TC007-Contract Parts Info'!B4</f>
        <v>ZSpna-1219AS-1</v>
      </c>
      <c r="H8" s="56">
        <v>0</v>
      </c>
    </row>
    <row r="9" spans="1:8">
      <c r="A9" s="57" t="str">
        <f>'TC027-materialFieldLvl2'!A3</f>
        <v>ZS82151-BZE00</v>
      </c>
      <c r="B9" s="55" t="s">
        <v>327</v>
      </c>
      <c r="C9" s="55" t="s">
        <v>4</v>
      </c>
      <c r="D9" s="60" t="str">
        <f>'TC007-Contract Parts Info'!D4</f>
        <v>ZSpna1219AS1</v>
      </c>
      <c r="E9" s="61" t="s">
        <v>99</v>
      </c>
      <c r="F9" s="60" t="str">
        <f>'TC007-Setup Data'!B2</f>
        <v>PNABU-L3-ZS-020</v>
      </c>
      <c r="G9" s="60" t="str">
        <f>'TC007-Contract Parts Info'!B4</f>
        <v>ZSpna-1219AS-1</v>
      </c>
      <c r="H9" s="56">
        <v>1</v>
      </c>
    </row>
    <row r="10" spans="1:8">
      <c r="A10" s="57" t="str">
        <f>'TC027-materialFieldLvl2'!A4</f>
        <v>ZS82151-BZK50</v>
      </c>
      <c r="B10" s="55" t="s">
        <v>328</v>
      </c>
      <c r="C10" s="55" t="s">
        <v>4</v>
      </c>
      <c r="D10" s="60" t="str">
        <f>'TC007-Contract Parts Info'!D4</f>
        <v>ZSpna1219AS1</v>
      </c>
      <c r="E10" s="61" t="s">
        <v>99</v>
      </c>
      <c r="F10" s="60" t="str">
        <f>'TC007-Setup Data'!B2</f>
        <v>PNABU-L3-ZS-020</v>
      </c>
      <c r="G10" s="60" t="str">
        <f>'TC007-Contract Parts Info'!B4</f>
        <v>ZSpna-1219AS-1</v>
      </c>
      <c r="H10" s="56">
        <v>1</v>
      </c>
    </row>
    <row r="11" spans="1:8">
      <c r="A11" s="57" t="str">
        <f>'TC027-materialFieldLvl2'!A2</f>
        <v>ZS82151-BZD90</v>
      </c>
      <c r="B11" s="55" t="s">
        <v>327</v>
      </c>
      <c r="C11" s="55" t="s">
        <v>4</v>
      </c>
      <c r="D11" s="60" t="str">
        <f>'TC007-Contract Parts Info'!D5</f>
        <v>ZSpna18001404835</v>
      </c>
      <c r="E11" s="61" t="s">
        <v>99</v>
      </c>
      <c r="F11" s="60" t="str">
        <f>'TC007-Setup Data'!B2</f>
        <v>PNABU-L3-ZS-020</v>
      </c>
      <c r="G11" s="60" t="str">
        <f>'TC007-Contract Parts Info'!B5</f>
        <v>ZSpna-18001404835</v>
      </c>
      <c r="H11" s="56">
        <v>0.64800000000000002</v>
      </c>
    </row>
    <row r="12" spans="1:8">
      <c r="A12" s="57" t="str">
        <f>'TC027-materialFieldLvl2'!A3</f>
        <v>ZS82151-BZE00</v>
      </c>
      <c r="B12" s="55" t="s">
        <v>327</v>
      </c>
      <c r="C12" s="55" t="s">
        <v>4</v>
      </c>
      <c r="D12" s="60" t="str">
        <f>'TC007-Contract Parts Info'!D5</f>
        <v>ZSpna18001404835</v>
      </c>
      <c r="E12" s="61" t="s">
        <v>99</v>
      </c>
      <c r="F12" s="60" t="str">
        <f>'TC007-Setup Data'!B2</f>
        <v>PNABU-L3-ZS-020</v>
      </c>
      <c r="G12" s="60" t="str">
        <f>'TC007-Contract Parts Info'!B5</f>
        <v>ZSpna-18001404835</v>
      </c>
      <c r="H12" s="56">
        <v>2</v>
      </c>
    </row>
    <row r="13" spans="1:8">
      <c r="A13" s="57" t="str">
        <f>'TC027-materialFieldLvl2'!A4</f>
        <v>ZS82151-BZK50</v>
      </c>
      <c r="B13" s="55" t="s">
        <v>328</v>
      </c>
      <c r="C13" s="55" t="s">
        <v>4</v>
      </c>
      <c r="D13" s="60" t="str">
        <f>'TC007-Contract Parts Info'!D5</f>
        <v>ZSpna18001404835</v>
      </c>
      <c r="E13" s="61" t="s">
        <v>99</v>
      </c>
      <c r="F13" s="60" t="str">
        <f>'TC007-Setup Data'!B2</f>
        <v>PNABU-L3-ZS-020</v>
      </c>
      <c r="G13" s="60" t="str">
        <f>'TC007-Contract Parts Info'!B5</f>
        <v>ZSpna-18001404835</v>
      </c>
      <c r="H13" s="56">
        <v>2</v>
      </c>
    </row>
    <row r="14" spans="1:8">
      <c r="A14" s="57" t="str">
        <f>'TC027-materialFieldLvl2'!A2</f>
        <v>ZS82151-BZD90</v>
      </c>
      <c r="B14" s="55" t="s">
        <v>327</v>
      </c>
      <c r="C14" s="55" t="s">
        <v>4</v>
      </c>
      <c r="D14" s="60" t="str">
        <f>'TC007-Contract Parts Info'!D6</f>
        <v>ZSpna18007703930</v>
      </c>
      <c r="E14" s="61" t="s">
        <v>99</v>
      </c>
      <c r="F14" s="60" t="str">
        <f>'TC007-Setup Data'!B2</f>
        <v>PNABU-L3-ZS-020</v>
      </c>
      <c r="G14" s="60" t="str">
        <f>'TC007-Contract Parts Info'!B6</f>
        <v>ZSpna-18007703930</v>
      </c>
      <c r="H14" s="56">
        <v>1.5329999999999999</v>
      </c>
    </row>
    <row r="15" spans="1:8">
      <c r="A15" s="57" t="str">
        <f>'TC027-materialFieldLvl2'!A3</f>
        <v>ZS82151-BZE00</v>
      </c>
      <c r="B15" s="55" t="s">
        <v>327</v>
      </c>
      <c r="C15" s="55" t="s">
        <v>4</v>
      </c>
      <c r="D15" s="60" t="str">
        <f>'TC007-Contract Parts Info'!D6</f>
        <v>ZSpna18007703930</v>
      </c>
      <c r="E15" s="61" t="s">
        <v>99</v>
      </c>
      <c r="F15" s="60" t="str">
        <f>'TC007-Setup Data'!B2</f>
        <v>PNABU-L3-ZS-020</v>
      </c>
      <c r="G15" s="60" t="str">
        <f>'TC007-Contract Parts Info'!B6</f>
        <v>ZSpna-18007703930</v>
      </c>
      <c r="H15" s="56">
        <v>3</v>
      </c>
    </row>
    <row r="16" spans="1:8">
      <c r="A16" s="57" t="str">
        <f>'TC027-materialFieldLvl2'!A4</f>
        <v>ZS82151-BZK50</v>
      </c>
      <c r="B16" s="55" t="s">
        <v>328</v>
      </c>
      <c r="C16" s="55" t="s">
        <v>4</v>
      </c>
      <c r="D16" s="60" t="str">
        <f>'TC007-Contract Parts Info'!D6</f>
        <v>ZSpna18007703930</v>
      </c>
      <c r="E16" s="61" t="s">
        <v>99</v>
      </c>
      <c r="F16" s="60" t="str">
        <f>'TC007-Setup Data'!B2</f>
        <v>PNABU-L3-ZS-020</v>
      </c>
      <c r="G16" s="60" t="str">
        <f>'TC007-Contract Parts Info'!B6</f>
        <v>ZSpna-18007703930</v>
      </c>
      <c r="H16" s="56">
        <v>3</v>
      </c>
    </row>
    <row r="17" spans="1:8">
      <c r="A17" s="57" t="str">
        <f>'TC027-materialFieldLvl2'!A2</f>
        <v>ZS82151-BZD90</v>
      </c>
      <c r="B17" s="55" t="s">
        <v>327</v>
      </c>
      <c r="C17" s="55" t="s">
        <v>4</v>
      </c>
      <c r="D17" s="60" t="str">
        <f>'TC007-Contract Parts Info'!D7</f>
        <v>ZSpna45050040130</v>
      </c>
      <c r="E17" s="61" t="s">
        <v>99</v>
      </c>
      <c r="F17" s="60" t="str">
        <f>'TC007-Setup Data'!B2</f>
        <v>PNABU-L3-ZS-020</v>
      </c>
      <c r="G17" s="60" t="str">
        <f>'TC007-Contract Parts Info'!B7</f>
        <v>ZSpna-45050040130</v>
      </c>
      <c r="H17" s="56">
        <v>1</v>
      </c>
    </row>
    <row r="18" spans="1:8">
      <c r="A18" s="57" t="str">
        <f>'TC027-materialFieldLvl2'!A3</f>
        <v>ZS82151-BZE00</v>
      </c>
      <c r="B18" s="55" t="s">
        <v>327</v>
      </c>
      <c r="C18" s="55" t="s">
        <v>4</v>
      </c>
      <c r="D18" s="60" t="str">
        <f>'TC007-Contract Parts Info'!D7</f>
        <v>ZSpna45050040130</v>
      </c>
      <c r="E18" s="61" t="s">
        <v>99</v>
      </c>
      <c r="F18" s="60" t="str">
        <f>'TC007-Setup Data'!B2</f>
        <v>PNABU-L3-ZS-020</v>
      </c>
      <c r="G18" s="60" t="str">
        <f>'TC007-Contract Parts Info'!B7</f>
        <v>ZSpna-45050040130</v>
      </c>
      <c r="H18" s="56">
        <v>4</v>
      </c>
    </row>
    <row r="19" spans="1:8">
      <c r="A19" s="57" t="str">
        <f>'TC027-materialFieldLvl2'!A4</f>
        <v>ZS82151-BZK50</v>
      </c>
      <c r="B19" s="55" t="s">
        <v>328</v>
      </c>
      <c r="C19" s="55" t="s">
        <v>4</v>
      </c>
      <c r="D19" s="60" t="str">
        <f>'TC007-Contract Parts Info'!D7</f>
        <v>ZSpna45050040130</v>
      </c>
      <c r="E19" s="61" t="s">
        <v>99</v>
      </c>
      <c r="F19" s="60" t="str">
        <f>'TC007-Setup Data'!B2</f>
        <v>PNABU-L3-ZS-020</v>
      </c>
      <c r="G19" s="60" t="str">
        <f>'TC007-Contract Parts Info'!B7</f>
        <v>ZSpna-45050040130</v>
      </c>
      <c r="H19" s="56">
        <v>4</v>
      </c>
    </row>
    <row r="20" spans="1:8">
      <c r="A20" s="57" t="str">
        <f>'TC027-materialFieldLvl2'!A2</f>
        <v>ZS82151-BZD90</v>
      </c>
      <c r="B20" s="55" t="s">
        <v>327</v>
      </c>
      <c r="C20" s="55" t="s">
        <v>4</v>
      </c>
      <c r="D20" s="60" t="str">
        <f>'TC007-Contract Parts Info'!D8</f>
        <v>ZSpnaNSL2BLACK</v>
      </c>
      <c r="E20" s="61" t="s">
        <v>99</v>
      </c>
      <c r="F20" s="60" t="str">
        <f>'TC007-Setup Data'!B2</f>
        <v>PNABU-L3-ZS-020</v>
      </c>
      <c r="G20" s="60" t="str">
        <f>'TC007-Contract Parts Info'!B8</f>
        <v>ZSpna-NSL-2BLACK</v>
      </c>
      <c r="H20" s="56">
        <v>2</v>
      </c>
    </row>
    <row r="21" spans="1:8">
      <c r="A21" s="57" t="str">
        <f>'TC027-materialFieldLvl2'!A3</f>
        <v>ZS82151-BZE00</v>
      </c>
      <c r="B21" s="55" t="s">
        <v>327</v>
      </c>
      <c r="C21" s="55" t="s">
        <v>4</v>
      </c>
      <c r="D21" s="60" t="str">
        <f>'TC007-Contract Parts Info'!D8</f>
        <v>ZSpnaNSL2BLACK</v>
      </c>
      <c r="E21" s="61" t="s">
        <v>99</v>
      </c>
      <c r="F21" s="60" t="str">
        <f>'TC007-Setup Data'!B2</f>
        <v>PNABU-L3-ZS-020</v>
      </c>
      <c r="G21" s="60" t="str">
        <f>'TC007-Contract Parts Info'!B8</f>
        <v>ZSpna-NSL-2BLACK</v>
      </c>
      <c r="H21" s="56">
        <v>5</v>
      </c>
    </row>
    <row r="22" spans="1:8">
      <c r="A22" s="57" t="str">
        <f>'TC027-materialFieldLvl2'!A4</f>
        <v>ZS82151-BZK50</v>
      </c>
      <c r="B22" s="55" t="s">
        <v>328</v>
      </c>
      <c r="C22" s="55" t="s">
        <v>4</v>
      </c>
      <c r="D22" s="60" t="str">
        <f>'TC007-Contract Parts Info'!D8</f>
        <v>ZSpnaNSL2BLACK</v>
      </c>
      <c r="E22" s="61" t="s">
        <v>99</v>
      </c>
      <c r="F22" s="60" t="str">
        <f>'TC007-Setup Data'!B2</f>
        <v>PNABU-L3-ZS-020</v>
      </c>
      <c r="G22" s="60" t="str">
        <f>'TC007-Contract Parts Info'!B8</f>
        <v>ZSpna-NSL-2BLACK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ZS82151-BZD90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ZS82151-BZE00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ZS82151-BZK50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09" t="s">
        <v>349</v>
      </c>
      <c r="B1" t="s">
        <v>350</v>
      </c>
    </row>
    <row r="2" spans="1:2">
      <c r="A2" t="s">
        <v>806</v>
      </c>
      <c r="B2" t="str">
        <f>"PR-"&amp;AutoIncrement!B2&amp;"-"&amp;AutoIncrement!A2</f>
        <v>PR-ZS-20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ZSATEST202306050000000000001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ZSATEST202306050000000000002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ZSpna1219AS1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ZSpna18001404835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ZSpna18007703930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ZSpna45050040130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ZSpnaNSL2BLACK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ZSpnaNSL2BLACK</v>
      </c>
    </row>
    <row r="3" spans="1:1">
      <c r="A3" s="10" t="str">
        <f>'TC007-Contract Parts Info'!D7</f>
        <v>ZSpna45050040130</v>
      </c>
    </row>
    <row r="4" spans="1:1">
      <c r="A4" s="10" t="str">
        <f>'TC007-Contract Parts Info'!D6</f>
        <v>ZSpna18007703930</v>
      </c>
    </row>
    <row r="5" spans="1:1">
      <c r="A5" s="10" t="str">
        <f>'TC007-Contract Parts Info'!D5</f>
        <v>ZSpna18001404835</v>
      </c>
    </row>
    <row r="6" spans="1:1">
      <c r="A6" s="10" t="str">
        <f>'TC007-Contract Parts Info'!D4</f>
        <v>ZSpna1219AS1</v>
      </c>
    </row>
    <row r="7" spans="1:1">
      <c r="A7" s="10" t="str">
        <f>'TC007-Contract Parts Info'!D3</f>
        <v>ZSATEST202306050000000000002</v>
      </c>
    </row>
    <row r="8" spans="1:1">
      <c r="A8" s="10" t="str">
        <f>'TC007-Contract Parts Info'!D2</f>
        <v>ZSATEST202306050000000000001</v>
      </c>
    </row>
    <row r="9" spans="1:1">
      <c r="A9" t="str">
        <f>'TC021-Contrct Part Info L2 (BU)'!C4</f>
        <v>ZS82151BZK50</v>
      </c>
    </row>
    <row r="10" spans="1:1">
      <c r="A10" t="str">
        <f>'TC021-Contrct Part Info L2 (BU)'!C3</f>
        <v>ZS82151BZE00</v>
      </c>
    </row>
    <row r="11" spans="1:1">
      <c r="A11" t="str">
        <f>'TC021-Contrct Part Info L2 (BU)'!C2</f>
        <v>ZS82151BZD90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ZS82151BZK50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  <c r="I2" s="240">
        <v>0</v>
      </c>
    </row>
    <row r="3" spans="1:9">
      <c r="A3" t="str">
        <f>'TC021-Contrct Part Info L2 (BU)'!C3</f>
        <v>ZS82151BZE00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  <c r="I3" s="240">
        <v>0</v>
      </c>
    </row>
    <row r="4" spans="1:9">
      <c r="A4" t="str">
        <f>'TC021-Contrct Part Info L2 (BU)'!C2</f>
        <v>ZS82151BZD90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  <c r="I4" s="2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ZSCUS-PNATEST,20230605000000000000-1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ZSCUS-PNATEST,20230605000000000000-2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ZSCUS-PNATEST,20230605000000000000-2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ZSCUS-PNATEST,20230605000000000000-1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ZSpna-1219AS-1</v>
      </c>
      <c r="C4" s="10" t="str">
        <f>'TC002'!D2</f>
        <v>ZSpna1219AS1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ZSpna-18001404835</v>
      </c>
      <c r="C5" s="10" t="str">
        <f>'TC002'!D3</f>
        <v>ZSpna18001404835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ZSpna-18007703930</v>
      </c>
      <c r="C6" s="10" t="str">
        <f>'TC002'!D4</f>
        <v>ZSpna18007703930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ZSpna-45050040130</v>
      </c>
      <c r="C7" s="10" t="str">
        <f>'TC002'!D5</f>
        <v>ZSpna45050040130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ZSpna-NSL-2BLACK</v>
      </c>
      <c r="C8" s="10" t="str">
        <f>'TC002'!D6</f>
        <v>ZSpnaNSL2BLACK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ZS-20-OCGN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9" t="s">
        <v>374</v>
      </c>
      <c r="S1" s="219" t="s">
        <v>375</v>
      </c>
    </row>
    <row r="2" spans="1:19">
      <c r="A2" s="15">
        <v>1</v>
      </c>
      <c r="B2" s="1" t="str">
        <f>'TC024'!$B10</f>
        <v>ZSATEST202306050000000000001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ZS-20-OCGN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ZSATEST202306050000000000002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ZS-20-OCGN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ZSpna1219AS1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ZS-20-OCGN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ZSpna18001404835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ZS-20-OCGN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ZSpna18007703930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ZS-20-OCGN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ZSpna45050040130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ZS-20-OCGN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ZSpnaNSL2BLACK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ZS-20-OCGN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89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r="2" spans="1:9" ht="14.4">
      <c r="A2" s="1">
        <v>1</v>
      </c>
      <c r="B2" s="1" t="str">
        <f>'TC031-Create Order Calc Group'!D2</f>
        <v>ZS-20-OCGN</v>
      </c>
      <c r="C2" s="77">
        <v>45180</v>
      </c>
      <c r="D2" s="189">
        <f ca="1">TODAY()</f>
        <v>45247</v>
      </c>
      <c r="E2" s="1">
        <v>21</v>
      </c>
      <c r="F2" t="s">
        <v>693</v>
      </c>
      <c r="G2" s="1">
        <v>2023</v>
      </c>
      <c r="H2" s="1" t="str">
        <f>'TC027-AutoGen'!A2</f>
        <v>Bom-ver202310261147555708</v>
      </c>
      <c r="I2" t="s">
        <v>807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ZSATEST202306050000000000001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ZSATEST202306050000000000002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ZSpna1219AS1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ZSpna18001404835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ZSpna18007703930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ZSpna45050040130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ZSpnaNSL2BLACK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ZSpna1219AS1</v>
      </c>
      <c r="B2" s="80" t="s">
        <v>99</v>
      </c>
      <c r="C2" s="81" t="str">
        <f>'TC007-Setup Data'!B2</f>
        <v>PNABU-L3-ZS-020</v>
      </c>
      <c r="D2" t="str">
        <f>'TC007-Contract Parts Info'!B4</f>
        <v>ZSpna-1219AS-1</v>
      </c>
      <c r="E2" s="82" t="str">
        <f ca="1">TEXT(DATE(YEAR(TODAY()), MONTH(TODAY()), DAY(TODAY()-1)), "dd MMM yyyy")</f>
        <v>16 11月 2023</v>
      </c>
      <c r="F2" s="83">
        <v>-10</v>
      </c>
    </row>
    <row r="3" spans="1:6">
      <c r="A3" t="str">
        <f>'TC007-Contract Parts Info'!D2</f>
        <v>ZSATEST202306050000000000001</v>
      </c>
      <c r="B3" s="80" t="s">
        <v>99</v>
      </c>
      <c r="C3" s="81" t="str">
        <f>'TC007-Setup Data'!B2</f>
        <v>PNABU-L3-ZS-020</v>
      </c>
      <c r="D3" t="str">
        <f>'TC007-Contract Parts Info'!B2</f>
        <v>ZSCUS-PNATEST,20230605000000000000-1</v>
      </c>
      <c r="E3" s="82" t="str">
        <f ca="1">TEXT(DATE(YEAR(TODAY()), MONTH(TODAY()), DAY(TODAY()-2)), "dd MMM yyyy")</f>
        <v>15 11月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ZS82151BZD90</v>
      </c>
      <c r="B2" s="87" t="str">
        <f ca="1">TEXT(DATE(YEAR(TODAY()), MONTH(TODAY()), DAY(TODAY())), "dd MMM yyyy")</f>
        <v>17 11月 2023</v>
      </c>
      <c r="C2" s="88">
        <v>100</v>
      </c>
    </row>
    <row r="3" spans="1:3">
      <c r="A3" s="86" t="str">
        <f>'TC021-Contrct Part Info L2 (BU)'!C3</f>
        <v>ZS82151BZE00</v>
      </c>
      <c r="B3" s="87" t="str">
        <f ca="1">TEXT(DATE(YEAR(TODAY()), MONTH(TODAY()), DAY(TODAY())), "dd MMM yyyy")</f>
        <v>17 11月 2023</v>
      </c>
      <c r="C3" s="88">
        <v>100</v>
      </c>
    </row>
    <row r="4" spans="1:3">
      <c r="A4" s="86" t="str">
        <f>'TC021-Contrct Part Info L2 (BU)'!C4</f>
        <v>ZS82151BZK50</v>
      </c>
      <c r="B4" s="87" t="str">
        <f ca="1">TEXT(DATE(YEAR(TODAY()), MONTH(TODAY()), DAY(TODAY())), "dd MMM yyyy")</f>
        <v>17 11月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D27" sqref="D27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  <c r="I2" s="214">
        <v>100</v>
      </c>
    </row>
    <row r="3" spans="1:9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  <c r="I3" s="214">
        <v>100</v>
      </c>
    </row>
    <row r="4" spans="1:9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  <c r="I4" s="214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ZSATEST202306050000000000001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ZSATEST202306050000000000002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ZSpna1219AS1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ZSpna18001404835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ZSpna18007703930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ZSpna45050040130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ZSpnaNSL2BLACK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7" t="str">
        <f>'TC002'!$D$2</f>
        <v>ZSpna1219AS1</v>
      </c>
      <c r="B2" s="92" t="s">
        <v>99</v>
      </c>
      <c r="C2" s="81" t="str">
        <f>'TC007-Setup Data'!B2</f>
        <v>PNABU-L3-ZS-020</v>
      </c>
      <c r="D2" s="137" t="str">
        <f>'TC002'!$C$2</f>
        <v>ZSpna-1219AS-1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15 11月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ZS-20-Request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ZSATEST202306050000000000001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ZSATEST202306050000000000002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ZSpna1219AS1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ZSpna18001404835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ZSpna18007703930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ZSpna45050040130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ZSpnaNSL2BLACK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PNABU-L3-ZS-020</v>
      </c>
      <c r="B2" s="1" t="str">
        <f>'TC034-Create Order Calculation'!I2</f>
        <v>MY-PNA-CUS-2310-003</v>
      </c>
      <c r="C2" s="94" t="str">
        <f>'TC007-Contract Parts Info'!D2</f>
        <v>ZSATEST202306050000000000001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ZSATEST202306050000000000002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ZSpna1219AS1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ZSpna18001404835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ZSpna18007703930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ZSpna45050040130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ZSpnaNSL2BLACK</v>
      </c>
      <c r="D8" s="191">
        <v>140</v>
      </c>
      <c r="E8" s="193">
        <v>140</v>
      </c>
      <c r="F8" s="193"/>
      <c r="G8" s="19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7" t="s">
        <v>705</v>
      </c>
      <c r="B1" t="s">
        <v>129</v>
      </c>
    </row>
    <row r="2" spans="1:2">
      <c r="A2" t="s">
        <v>808</v>
      </c>
      <c r="B2" t="str">
        <f>'TC011-Setup Data'!A2</f>
        <v>ELASUP-ZSs1-020</v>
      </c>
    </row>
    <row r="3" spans="1:2">
      <c r="A3" t="s">
        <v>809</v>
      </c>
      <c r="B3" t="str">
        <f>'TC012-Setup Data'!A2</f>
        <v>JPYAZ-ZSs2-020</v>
      </c>
    </row>
    <row r="4" spans="1:2">
      <c r="A4" t="s">
        <v>810</v>
      </c>
      <c r="B4" t="str">
        <f>'TC012-Setup Data'!A2</f>
        <v>JPYAZ-ZSs2-020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r="2" spans="1:10" ht="15" thickBot="1">
      <c r="A2">
        <v>1</v>
      </c>
      <c r="B2" t="str">
        <f>'TC049 autogen'!A2</f>
        <v>pZ525-2310003</v>
      </c>
      <c r="C2" t="str">
        <f>'TC011-Setup Data'!A2</f>
        <v>ELASUP-ZSs1-020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>
        <f ca="1">TODAY()</f>
        <v>45247</v>
      </c>
    </row>
    <row r="3" spans="1:10" ht="15" thickBot="1">
      <c r="A3">
        <v>2</v>
      </c>
      <c r="B3" t="str">
        <f>'TC049 autogen'!A3</f>
        <v>pZ525-2310001</v>
      </c>
      <c r="C3" t="str">
        <f>'TC012-Setup Data'!A2</f>
        <v>JPYAZ-ZSs2-020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>
        <f t="shared" ref="J3:J4" ca="1" si="0">TODAY()</f>
        <v>45247</v>
      </c>
    </row>
    <row r="4" spans="1:10" ht="15" thickBot="1">
      <c r="A4">
        <v>3</v>
      </c>
      <c r="B4" t="str">
        <f>'TC049 autogen'!A4</f>
        <v>pZ525-2310002</v>
      </c>
      <c r="C4" t="str">
        <f>'TC012-Setup Data'!A2</f>
        <v>JPYAZ-ZSs2-020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>
        <f t="shared" ca="1" si="0"/>
        <v>45247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7" t="s">
        <v>508</v>
      </c>
      <c r="B1" t="s">
        <v>129</v>
      </c>
    </row>
    <row r="2" spans="1:2">
      <c r="A2" t="s">
        <v>811</v>
      </c>
      <c r="B2" t="str">
        <f>'TC011-Setup Data'!A2</f>
        <v>ELASUP-ZSs1-020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ZSATEST202306050000000000001</v>
      </c>
      <c r="B2" s="100">
        <v>2.0019999999999998</v>
      </c>
    </row>
    <row r="3" spans="1:2">
      <c r="A3" s="99" t="str">
        <f>'TC051'!F3</f>
        <v>ZSATEST202306050000000000002</v>
      </c>
      <c r="B3" s="100">
        <v>1.0009999999999999</v>
      </c>
    </row>
    <row r="4" spans="1:2">
      <c r="A4" s="99" t="str">
        <f>'TC051'!F4</f>
        <v>ZSpna1219AS1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2" t="str">
        <f>'TC011-Setup Data'!A2</f>
        <v>ELASUP-ZSs1-020</v>
      </c>
      <c r="B2" s="101" t="s">
        <v>428</v>
      </c>
      <c r="C2" s="101"/>
      <c r="D2" s="101"/>
      <c r="E2" s="101"/>
      <c r="F2" s="102" t="str">
        <f>'TC011'!D2</f>
        <v>ZSATEST202306050000000000001</v>
      </c>
      <c r="G2" s="102" t="str">
        <f>'TC011'!C2</f>
        <v>ZSSUP-PNATEST,20230605000000000000-1</v>
      </c>
      <c r="H2" s="101"/>
      <c r="I2" s="101" t="str">
        <f>'TC050-Sup1 SO List'!A2</f>
        <v>sZ5s125-2310001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r="3" spans="1:25" ht="43.2">
      <c r="A3" s="101" t="str">
        <f>'TC012-Setup Data'!A2</f>
        <v>JPYAZ-ZSs2-020</v>
      </c>
      <c r="B3" s="101"/>
      <c r="C3" s="101"/>
      <c r="D3" s="101"/>
      <c r="E3" s="101"/>
      <c r="F3" s="102" t="str">
        <f>'TC011'!D3</f>
        <v>ZSATEST202306050000000000002</v>
      </c>
      <c r="G3" s="102" t="str">
        <f>'TC011'!C3</f>
        <v>ZSSUP-PNATEST,20230605000000000000-2</v>
      </c>
      <c r="H3" s="101"/>
      <c r="I3" s="101" t="str">
        <f>'TC050-Sup1 SO List'!A2</f>
        <v>sZ5s125-2310001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ZSpna1219AS1</v>
      </c>
      <c r="G4" s="102" t="str">
        <f>'TC011'!C4</f>
        <v>ZSpna-1219AS-1</v>
      </c>
      <c r="H4" s="101"/>
      <c r="I4" s="101" t="str">
        <f>'TC050-Sup1 SO List'!A2</f>
        <v>sZ5s125-2310001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T8"/>
  <sheetViews>
    <sheetView topLeftCell="V1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3" t="s">
        <v>125</v>
      </c>
    </row>
    <row r="2" spans="1:2" ht="14.4">
      <c r="A2" s="1">
        <v>1</v>
      </c>
      <c r="B2" t="s">
        <v>800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t="s">
        <v>740</v>
      </c>
      <c r="Z1" t="s">
        <v>741</v>
      </c>
      <c r="AA1" t="s">
        <v>742</v>
      </c>
      <c r="AB1" t="s">
        <v>743</v>
      </c>
      <c r="AC1" t="s">
        <v>744</v>
      </c>
      <c r="AD1" t="s">
        <v>745</v>
      </c>
      <c r="AE1" t="s">
        <v>746</v>
      </c>
      <c r="AF1" t="s">
        <v>747</v>
      </c>
      <c r="AG1" t="s">
        <v>748</v>
      </c>
      <c r="AH1" t="s">
        <v>749</v>
      </c>
      <c r="AI1" t="s">
        <v>750</v>
      </c>
      <c r="AJ1" t="s">
        <v>751</v>
      </c>
    </row>
    <row r="2" spans="1:36">
      <c r="A2" s="10" t="str">
        <f>'TC007-Contract Parts Info'!D4</f>
        <v>ZSpna1219AS1</v>
      </c>
      <c r="B2" s="214">
        <v>100</v>
      </c>
      <c r="C2" s="214">
        <v>0</v>
      </c>
      <c r="D2" s="214">
        <v>0</v>
      </c>
      <c r="E2" s="214">
        <v>0</v>
      </c>
      <c r="F2" s="214">
        <f t="shared" ref="F2:F4" si="0">B2-C2+D2-E2</f>
        <v>100</v>
      </c>
      <c r="G2" s="217" t="s">
        <v>754</v>
      </c>
      <c r="I2" s="218">
        <v>0</v>
      </c>
      <c r="J2" s="214">
        <v>1104</v>
      </c>
      <c r="K2" s="214">
        <v>-1104</v>
      </c>
      <c r="L2" s="216">
        <v>0</v>
      </c>
      <c r="M2" s="218">
        <v>0</v>
      </c>
      <c r="N2" s="214">
        <v>1104</v>
      </c>
      <c r="O2" s="214">
        <v>-2208</v>
      </c>
      <c r="P2" s="216">
        <v>0</v>
      </c>
      <c r="Q2" s="218">
        <v>0</v>
      </c>
      <c r="R2" s="214">
        <v>1020</v>
      </c>
      <c r="S2" s="214">
        <v>-3228</v>
      </c>
      <c r="T2" s="216">
        <v>0</v>
      </c>
      <c r="U2" s="218">
        <v>0</v>
      </c>
      <c r="V2" s="214">
        <v>936</v>
      </c>
      <c r="W2" s="214">
        <v>-4164</v>
      </c>
      <c r="X2" s="216">
        <v>0</v>
      </c>
      <c r="Y2" s="218">
        <v>0</v>
      </c>
      <c r="Z2" s="214">
        <v>935</v>
      </c>
      <c r="AA2" s="214">
        <v>-5099</v>
      </c>
      <c r="AB2" s="216">
        <v>0</v>
      </c>
      <c r="AC2" s="214">
        <v>0</v>
      </c>
      <c r="AD2" s="214">
        <v>932</v>
      </c>
      <c r="AE2" s="214">
        <v>-6031</v>
      </c>
      <c r="AF2" s="216">
        <v>0</v>
      </c>
      <c r="AG2" s="218">
        <v>0</v>
      </c>
      <c r="AH2" s="214">
        <v>932</v>
      </c>
      <c r="AI2" s="214">
        <v>-6963</v>
      </c>
      <c r="AJ2" s="216">
        <v>0</v>
      </c>
    </row>
    <row r="3" spans="1:36">
      <c r="A3" s="10" t="str">
        <f>'TC007-Contract Parts Info'!D3</f>
        <v>ZSATEST202306050000000000002</v>
      </c>
      <c r="B3" s="214">
        <v>100</v>
      </c>
      <c r="C3" s="214">
        <v>0</v>
      </c>
      <c r="D3" s="214">
        <v>0</v>
      </c>
      <c r="E3" s="214">
        <v>0</v>
      </c>
      <c r="F3" s="214">
        <f t="shared" si="0"/>
        <v>100</v>
      </c>
      <c r="G3" s="217" t="s">
        <v>754</v>
      </c>
      <c r="I3" s="218">
        <v>0</v>
      </c>
      <c r="J3" s="215">
        <v>9743.82</v>
      </c>
      <c r="K3" s="215">
        <v>-9743.82</v>
      </c>
      <c r="L3" s="216">
        <v>0</v>
      </c>
      <c r="M3" s="218">
        <v>0</v>
      </c>
      <c r="N3" s="215">
        <v>9740</v>
      </c>
      <c r="O3" s="215">
        <v>-19483.82</v>
      </c>
      <c r="P3" s="216">
        <v>0</v>
      </c>
      <c r="Q3" s="218">
        <v>0</v>
      </c>
      <c r="R3" s="215">
        <v>9228</v>
      </c>
      <c r="S3" s="215">
        <v>-28711.82</v>
      </c>
      <c r="T3" s="216">
        <v>0</v>
      </c>
      <c r="U3" s="218">
        <v>0</v>
      </c>
      <c r="V3" s="215">
        <v>8716</v>
      </c>
      <c r="W3" s="215">
        <v>-37427.82</v>
      </c>
      <c r="X3" s="216">
        <v>0</v>
      </c>
      <c r="Y3" s="218">
        <v>0</v>
      </c>
      <c r="Z3" s="215">
        <v>8716</v>
      </c>
      <c r="AA3" s="215">
        <v>-46143.82</v>
      </c>
      <c r="AB3" s="216">
        <v>0</v>
      </c>
      <c r="AC3" s="218">
        <v>0</v>
      </c>
      <c r="AD3" s="215">
        <v>8714.36</v>
      </c>
      <c r="AE3" s="215">
        <v>-54858.18</v>
      </c>
      <c r="AF3" s="216">
        <v>0</v>
      </c>
      <c r="AG3" s="218">
        <v>0</v>
      </c>
      <c r="AH3" s="215">
        <v>8712</v>
      </c>
      <c r="AI3" s="215">
        <v>-63570.18</v>
      </c>
      <c r="AJ3" s="216">
        <v>0</v>
      </c>
    </row>
    <row r="4" spans="1:36">
      <c r="A4" s="10" t="str">
        <f>'TC007-Contract Parts Info'!D2</f>
        <v>ZSATEST202306050000000000001</v>
      </c>
      <c r="B4" s="214">
        <v>100</v>
      </c>
      <c r="C4" s="214">
        <v>0</v>
      </c>
      <c r="D4" s="214">
        <v>0</v>
      </c>
      <c r="E4" s="214">
        <v>0</v>
      </c>
      <c r="F4" s="214">
        <f t="shared" si="0"/>
        <v>100</v>
      </c>
      <c r="G4" s="217" t="s">
        <v>754</v>
      </c>
      <c r="I4" s="218">
        <v>0</v>
      </c>
      <c r="J4" s="215">
        <v>7632</v>
      </c>
      <c r="K4" s="215">
        <v>-7632</v>
      </c>
      <c r="L4" s="216">
        <v>0</v>
      </c>
      <c r="M4" s="218">
        <v>0</v>
      </c>
      <c r="N4" s="215">
        <v>7631.82</v>
      </c>
      <c r="O4" s="215">
        <v>-15263.82</v>
      </c>
      <c r="P4" s="216">
        <v>0</v>
      </c>
      <c r="Q4" s="218">
        <v>0</v>
      </c>
      <c r="R4" s="215">
        <v>7116</v>
      </c>
      <c r="S4" s="215">
        <v>-22379.82</v>
      </c>
      <c r="T4" s="216">
        <v>0</v>
      </c>
      <c r="U4" s="218">
        <v>0</v>
      </c>
      <c r="V4" s="215">
        <v>6604</v>
      </c>
      <c r="W4" s="215">
        <v>-28983.82</v>
      </c>
      <c r="X4" s="216">
        <v>0</v>
      </c>
      <c r="Y4" s="218">
        <v>0</v>
      </c>
      <c r="Z4" s="215">
        <v>6604</v>
      </c>
      <c r="AA4" s="215">
        <v>-35587.82</v>
      </c>
      <c r="AB4" s="216">
        <v>0</v>
      </c>
      <c r="AC4" s="218">
        <v>0</v>
      </c>
      <c r="AD4" s="215">
        <v>6604</v>
      </c>
      <c r="AE4" s="215">
        <v>-42191.82</v>
      </c>
      <c r="AF4" s="216">
        <v>0</v>
      </c>
      <c r="AG4" s="218">
        <v>0</v>
      </c>
      <c r="AH4" s="215">
        <v>6602.36</v>
      </c>
      <c r="AI4" s="215">
        <v>-48794.18</v>
      </c>
      <c r="AJ4" s="216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ZS</v>
      </c>
      <c r="B2" s="99" t="str">
        <f>'TC051'!F2</f>
        <v>ZSATEST202306050000000000001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ZSATEST202306050000000000002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ZSpna1219AS1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7" t="s">
        <v>125</v>
      </c>
    </row>
    <row r="2" spans="1:1">
      <c r="A2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ZSATEST202306050000000000001</v>
      </c>
      <c r="C2" s="142">
        <f>TC058n59!C2</f>
        <v>20</v>
      </c>
      <c r="D2" s="142">
        <f>TC058n59!D2</f>
        <v>5</v>
      </c>
      <c r="E2" s="141">
        <f>TC058n59!E2</f>
        <v>1.1100000000000001</v>
      </c>
      <c r="F2" s="141">
        <f>TC058n59!F2</f>
        <v>1.1100000000000001</v>
      </c>
      <c r="G2" s="141">
        <f>TC058n59!G2</f>
        <v>1.1100000000000001</v>
      </c>
    </row>
    <row r="3" spans="1:7">
      <c r="A3" t="str">
        <f>TC058n59!A2</f>
        <v>S10TC58 ZS</v>
      </c>
      <c r="B3" s="99" t="str">
        <f>'TC051'!F3</f>
        <v>ZSATEST202306050000000000002</v>
      </c>
      <c r="C3" s="142">
        <f>TC058n59!C3</f>
        <v>40</v>
      </c>
      <c r="D3" s="142">
        <f>TC058n59!D3</f>
        <v>10</v>
      </c>
      <c r="E3" s="141">
        <f>TC058n59!E3</f>
        <v>2.11</v>
      </c>
      <c r="F3" s="141">
        <f>TC058n59!F3</f>
        <v>2.11</v>
      </c>
      <c r="G3" s="141">
        <f>TC058n59!G3</f>
        <v>2.11</v>
      </c>
    </row>
    <row r="4" spans="1:7">
      <c r="B4" s="99" t="str">
        <f>'TC051'!F4</f>
        <v>ZSpna1219AS1</v>
      </c>
      <c r="C4" s="142">
        <f>TC058n59!C4</f>
        <v>44000</v>
      </c>
      <c r="D4" s="142">
        <f>TC058n59!D4</f>
        <v>44000</v>
      </c>
      <c r="E4" s="143">
        <f>TC058n59!E4</f>
        <v>1</v>
      </c>
      <c r="F4" s="143">
        <f>TC058n59!F4</f>
        <v>1</v>
      </c>
      <c r="G4" s="143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ZS</v>
      </c>
      <c r="B2" s="99" t="str">
        <f>'TC051'!F2</f>
        <v>ZSATEST202306050000000000001</v>
      </c>
      <c r="C2" s="146">
        <v>1</v>
      </c>
      <c r="D2" s="145" t="s">
        <v>144</v>
      </c>
      <c r="E2" t="s">
        <v>813</v>
      </c>
    </row>
    <row r="3" spans="1:5">
      <c r="B3" s="99" t="str">
        <f>'TC051'!F3</f>
        <v>ZSATEST202306050000000000002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ZSpna1219AS1</v>
      </c>
      <c r="C4" s="144">
        <v>2.0019999999999998</v>
      </c>
      <c r="D4" s="145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ZS</v>
      </c>
      <c r="B2" s="194" t="str">
        <f>'TC001'!C3</f>
        <v>ZSpna18001404835</v>
      </c>
      <c r="C2" s="147">
        <v>1.23</v>
      </c>
      <c r="D2" s="145" t="s">
        <v>144</v>
      </c>
      <c r="E2" t="s">
        <v>814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ZS</v>
      </c>
      <c r="B2" s="194" t="str">
        <f>'TC001'!C3</f>
        <v>ZSpna18001404835</v>
      </c>
      <c r="C2" t="s">
        <v>815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ZS</v>
      </c>
      <c r="B2" s="194" t="str">
        <f>'TC001'!C3</f>
        <v>ZSpna18001404835</v>
      </c>
      <c r="C2" t="s">
        <v>816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ZSATEST202306050000000000001</v>
      </c>
      <c r="B2" s="153" t="str">
        <f>'TC007-Setup Data'!B$2</f>
        <v>PNABU-L3-ZS-020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ZSATEST202306050000000000002</v>
      </c>
      <c r="B3" s="153" t="str">
        <f>'TC007-Setup Data'!B$2</f>
        <v>PNABU-L3-ZS-020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ZSpna1219AS1</v>
      </c>
      <c r="B4" s="153" t="str">
        <f>'TC007-Setup Data'!B$2</f>
        <v>PNABU-L3-ZS-020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ZSpna18001404835</v>
      </c>
      <c r="B5" s="153" t="str">
        <f>'TC007-Setup Data'!B$2</f>
        <v>PNABU-L3-ZS-020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ZSpna18007703930</v>
      </c>
      <c r="B6" s="153" t="str">
        <f>'TC007-Setup Data'!B$2</f>
        <v>PNABU-L3-ZS-020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ZSpna45050040130</v>
      </c>
      <c r="B7" s="153" t="str">
        <f>'TC007-Setup Data'!B$2</f>
        <v>PNABU-L3-ZS-020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r="8" spans="1:8" ht="13.8" customHeight="1">
      <c r="A8" t="str">
        <f>'TC033-Up Stock Mngmt Calc Set'!B8</f>
        <v>ZSpnaNSL2BLACK</v>
      </c>
      <c r="B8" s="153" t="str">
        <f>'TC007-Setup Data'!B$2</f>
        <v>PNABU-L3-ZS-020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MY-PNA-CUS-2310-003-#1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ZSCUS-PNATEST,20230605000000000000-1</v>
      </c>
      <c r="C2" s="8" t="str">
        <f>AutoIncrement!$B$2&amp;"BU-PNATEST,20230605000000000000-1"</f>
        <v>ZSBU-PNATEST,20230605000000000000-1</v>
      </c>
      <c r="D2" s="8" t="str">
        <f>AutoIncrement!$B$2&amp;"ATEST202306050000000000001"</f>
        <v>ZSATEST202306050000000000001</v>
      </c>
      <c r="E2" s="8" t="s">
        <v>142</v>
      </c>
      <c r="F2" s="19" t="s">
        <v>99</v>
      </c>
      <c r="G2" s="18" t="str">
        <f>'TC007-Setup Data'!$B$2</f>
        <v>PNABU-L3-ZS-020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ZSCUS-PNATEST,20230605000000000000-2</v>
      </c>
      <c r="C3" s="8" t="str">
        <f>AutoIncrement!$B$2&amp;"BU-PNATEST,20230605000000000000-2"</f>
        <v>ZSBU-PNATEST,20230605000000000000-2</v>
      </c>
      <c r="D3" s="8" t="str">
        <f>AutoIncrement!$B$2&amp;"ATEST202306050000000000002"</f>
        <v>ZSATEST202306050000000000002</v>
      </c>
      <c r="E3" s="8" t="s">
        <v>147</v>
      </c>
      <c r="F3" s="19" t="s">
        <v>99</v>
      </c>
      <c r="G3" s="18" t="str">
        <f>'TC007-Setup Data'!$B$2</f>
        <v>PNABU-L3-ZS-020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ZSpna-1219AS-1</v>
      </c>
      <c r="C4" s="8" t="str">
        <f>AutoIncrement!$B$2&amp;"pna-1219AS-1"</f>
        <v>ZSpna-1219AS-1</v>
      </c>
      <c r="D4" s="8" t="str">
        <f>'TC005-Req to Parts Master'!C4</f>
        <v>ZSpna1219AS1</v>
      </c>
      <c r="E4" s="9" t="s">
        <v>43</v>
      </c>
      <c r="F4" s="19" t="s">
        <v>99</v>
      </c>
      <c r="G4" s="18" t="str">
        <f>'TC007-Setup Data'!$B$2</f>
        <v>PNABU-L3-ZS-020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ZSpna-18001404835</v>
      </c>
      <c r="C5" s="8" t="str">
        <f>AutoIncrement!$B$2&amp;"pna-18001404835"</f>
        <v>ZSpna-18001404835</v>
      </c>
      <c r="D5" s="8" t="str">
        <f>'TC005-Req to Parts Master'!C5</f>
        <v>ZSpna18001404835</v>
      </c>
      <c r="E5" s="9" t="s">
        <v>48</v>
      </c>
      <c r="F5" s="19" t="s">
        <v>99</v>
      </c>
      <c r="G5" s="18" t="str">
        <f>'TC007-Setup Data'!$B$2</f>
        <v>PNABU-L3-ZS-020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ZSpna-18007703930</v>
      </c>
      <c r="C6" s="8" t="str">
        <f>AutoIncrement!$B$2&amp;"pna-18007703930"</f>
        <v>ZSpna-18007703930</v>
      </c>
      <c r="D6" s="8" t="str">
        <f>'TC005-Req to Parts Master'!C6</f>
        <v>ZSpna18007703930</v>
      </c>
      <c r="E6" s="9" t="s">
        <v>52</v>
      </c>
      <c r="F6" s="19" t="s">
        <v>99</v>
      </c>
      <c r="G6" s="18" t="str">
        <f>'TC007-Setup Data'!$B$2</f>
        <v>PNABU-L3-ZS-020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ZSpna-45050040130</v>
      </c>
      <c r="C7" s="8" t="str">
        <f>AutoIncrement!$B$2&amp;"pna-45050040130"</f>
        <v>ZSpna-45050040130</v>
      </c>
      <c r="D7" s="8" t="str">
        <f>'TC005-Req to Parts Master'!C7</f>
        <v>ZSpna45050040130</v>
      </c>
      <c r="E7" s="9" t="s">
        <v>56</v>
      </c>
      <c r="F7" s="19" t="s">
        <v>99</v>
      </c>
      <c r="G7" s="18" t="str">
        <f>'TC007-Setup Data'!$B$2</f>
        <v>PNABU-L3-ZS-020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ZSpna-NSL-2BLACK</v>
      </c>
      <c r="C8" s="8" t="str">
        <f>AutoIncrement!$B$2&amp;"pna-NSL-2BLACK"</f>
        <v>ZSpna-NSL-2BLACK</v>
      </c>
      <c r="D8" s="8" t="str">
        <f>'TC005-Req to Parts Master'!C8</f>
        <v>ZSpnaNSL2BLACK</v>
      </c>
      <c r="E8" s="9" t="s">
        <v>60</v>
      </c>
      <c r="F8" s="19" t="s">
        <v>99</v>
      </c>
      <c r="G8" s="18" t="str">
        <f>'TC007-Setup Data'!$B$2</f>
        <v>PNABU-L3-ZS-020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ZSATEST202306050000000000001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ZSATEST202306050000000000002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ZSpna1219AS1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ZSpna18007703930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ZSpna45050040130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ZSpnaNSL2BLACK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C3"/>
  <sheetViews>
    <sheetView zoomScale="90" zoomScaleNormal="90" workbookViewId="0">
      <selection activeCell="A3" sqref="A3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17 11月 2023</v>
      </c>
      <c r="B2" s="1" t="str">
        <f ca="1">TEXT(DATE(YEAR(TODAY()), MONTH(TODAY()), DAY(TODAY()+1)), "dd MMM yyyy")</f>
        <v>18 11月 2023</v>
      </c>
      <c r="C2" s="1" t="str">
        <f ca="1">TEXT(DATE(YEAR(TODAY()), MONTH(TODAY()), DAY(TODAY())), "dd MMM yyyy")</f>
        <v>17 11月 2023</v>
      </c>
    </row>
    <row r="3" spans="1:3">
      <c r="A3" s="1" t="str">
        <f ca="1">TEXT(DATE(YEAR(TODAY()), MONTH(TODAY()), DAY(TODAY())+15), "dd MMM yyyy")</f>
        <v>02 12月 2023</v>
      </c>
      <c r="B3" s="1" t="str">
        <f ca="1">TEXT(DATE(YEAR(TODAY()), MONTH(TODAY()), DAY(TODAY())+16), "dd MMM yyyy")</f>
        <v>03 12月 2023</v>
      </c>
      <c r="C3" s="1" t="str">
        <f ca="1">TEXT(DATE(YEAR(TODAY()), MONTH(TODAY()), DAY(TODAY())+31), "dd MMM yyyy")</f>
        <v>18 12月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3" t="s">
        <v>435</v>
      </c>
    </row>
    <row r="2" spans="1:1" ht="14.4">
      <c r="A2" t="s">
        <v>817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7" t="s">
        <v>620</v>
      </c>
      <c r="B1" t="s">
        <v>129</v>
      </c>
    </row>
    <row r="2" spans="1:2">
      <c r="A2" t="s">
        <v>818</v>
      </c>
      <c r="B2" t="str">
        <f>'TC011-Setup Data'!A2</f>
        <v>ELASUP-ZSs1-020</v>
      </c>
    </row>
    <row r="3" spans="1:2">
      <c r="A3" t="s">
        <v>819</v>
      </c>
      <c r="B3" t="str">
        <f>'TC012-Setup Data'!A2</f>
        <v>JPYAZ-ZSs2-020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6" customWidth="1" collapsed="1"/>
  </cols>
  <sheetData>
    <row r="1" spans="1:10" ht="15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r="2" spans="1:10" ht="15" thickBot="1">
      <c r="A2" s="203">
        <v>1</v>
      </c>
      <c r="B2" s="204" t="str">
        <f>'TC073 AutoGen'!A2</f>
        <v>pZ525-2310005</v>
      </c>
      <c r="C2" t="str">
        <f>'TC011-Setup Data'!A2</f>
        <v>ELASUP-ZSs1-020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>
        <f ca="1">TODAY()</f>
        <v>45247</v>
      </c>
    </row>
    <row r="3" spans="1:10" ht="15" thickBot="1">
      <c r="A3" s="203">
        <v>2</v>
      </c>
      <c r="B3" s="204" t="str">
        <f>'TC073 AutoGen'!A3</f>
        <v>pZ525-2310004</v>
      </c>
      <c r="C3" t="str">
        <f>'TC012-Setup Data'!A2</f>
        <v>JPYAZ-ZSs2-020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>
        <f ca="1">TODAY()</f>
        <v>45247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ZSATEST202306050000000000001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ZSATEST202306050000000000002</v>
      </c>
      <c r="B3" s="167">
        <v>2</v>
      </c>
      <c r="C3" s="210" t="s">
        <v>707</v>
      </c>
    </row>
    <row r="4" spans="1:3">
      <c r="A4" s="99" t="str">
        <f>'TC051'!$F4</f>
        <v>ZSpna1219AS1</v>
      </c>
      <c r="B4" s="167">
        <v>10.000999999999999</v>
      </c>
      <c r="C4" s="210" t="s">
        <v>707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4" t="s">
        <v>34</v>
      </c>
      <c r="B1" s="184" t="s">
        <v>407</v>
      </c>
      <c r="C1" s="209" t="s">
        <v>706</v>
      </c>
      <c r="D1" t="s">
        <v>766</v>
      </c>
    </row>
    <row r="2" spans="1:4" ht="16.8" customHeight="1">
      <c r="A2" s="184">
        <v>1</v>
      </c>
      <c r="B2" s="208" t="str">
        <f>'TC011-Setup Data'!A2</f>
        <v>ELASUP-ZSs1-020</v>
      </c>
      <c r="C2" t="s">
        <v>820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JPYAZ-ZSs2-020</v>
      </c>
      <c r="C2" t="s">
        <v>821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K3" sqref="K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r="2" spans="1:21" ht="17.399999999999999" customHeight="1">
      <c r="A2" s="161" t="s">
        <v>245</v>
      </c>
      <c r="B2" s="161"/>
      <c r="C2" s="162" t="str">
        <f>'TC005-Req to Parts Master'!C4</f>
        <v>ZSpna1219AS1</v>
      </c>
      <c r="D2" s="162" t="str">
        <f>'TC011-Setup Data'!A2</f>
        <v>ELASUP-ZSs1-020</v>
      </c>
      <c r="E2" s="163" t="s">
        <v>145</v>
      </c>
      <c r="F2" s="162" t="str">
        <f>'TC005-Req to Parts Master'!B4</f>
        <v>ZSpna-1219AS-1</v>
      </c>
      <c r="G2" s="162" t="str">
        <f>'TC005-Req to Parts Master'!B4</f>
        <v>ZSpna-1219AS-1</v>
      </c>
      <c r="H2" s="164"/>
      <c r="I2" s="164"/>
      <c r="J2" s="165">
        <f ca="1">TODAY()</f>
        <v>45247</v>
      </c>
      <c r="K2" s="165">
        <f ca="1">TODAY()+20</f>
        <v>45267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topLeftCell="H1"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r="2" spans="1:17" ht="14.4">
      <c r="A2" s="1" t="str">
        <f>AutoIncrement!B2&amp;"pna1219AS1"</f>
        <v>ZSpna1219AS1</v>
      </c>
      <c r="B2" s="46" t="str">
        <f>AutoIncrement!B2&amp;"pna-1219AS-1"</f>
        <v>ZSpna-1219AS-1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194</vt:i4>
      </vt:variant>
    </vt:vector>
  </HeadingPairs>
  <TitlesOfParts>
    <vt:vector size="194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TC138-L3</vt:lpstr>
      <vt:lpstr>TC138-L2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TC158-L3</vt:lpstr>
      <vt:lpstr>TC158-L2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2023-11-17T06:34:47Z</dcterms:modified>
</cp:coreProperties>
</file>