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uawe\git\tb-ttap-brivge-v2-fatin\Excel Files\Scenario 1\"/>
    </mc:Choice>
  </mc:AlternateContent>
  <xr:revisionPtr revIDLastSave="0" documentId="13_ncr:1_{CAFC4A99-FF6B-4C0A-97AD-A32D9E40914A}" xr6:coauthVersionLast="47" xr6:coauthVersionMax="47" xr10:uidLastSave="{00000000-0000-0000-0000-000000000000}"/>
  <bookViews>
    <workbookView xWindow="28680" yWindow="-120" windowWidth="29040" windowHeight="15840" tabRatio="547" firstSheet="106" activeTab="110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Customer Place Order" sheetId="29" r:id="rId25"/>
    <sheet name="TC15-Inbound Date" sheetId="34" r:id="rId26"/>
    <sheet name="TC15-AutoGen CO" sheetId="37" r:id="rId27"/>
    <sheet name="TC17-Customer Change Order" sheetId="35" r:id="rId28"/>
    <sheet name="TC17-Inbound Date Change" sheetId="36" r:id="rId29"/>
    <sheet name="TC17-AutoGen ChangeRequestNo" sheetId="38" r:id="rId30"/>
    <sheet name="TC20-Autogen SOPO" sheetId="39" r:id="rId31"/>
    <sheet name="TC31-AutoGen ChangeRequestNo" sheetId="40" r:id="rId32"/>
    <sheet name="TC34-BU1 Check Change1" sheetId="41" r:id="rId33"/>
    <sheet name="TC34-BU1 Check Change2" sheetId="42" r:id="rId34"/>
    <sheet name="TC35-BU2 Check Change" sheetId="43" r:id="rId35"/>
    <sheet name="TC36-BU3 Check Change" sheetId="44" r:id="rId36"/>
    <sheet name="TC37-Sup1 Check Change" sheetId="45" r:id="rId37"/>
    <sheet name="TC38-Sup2 Check Change" sheetId="46" r:id="rId38"/>
    <sheet name="TC43-BU1-Check Purchase Order2" sheetId="48" r:id="rId39"/>
    <sheet name="TC43-BU1-Check Purchase Order3" sheetId="49" r:id="rId40"/>
    <sheet name="TC44-BU1-Check Sales Order" sheetId="47" r:id="rId41"/>
    <sheet name="TC45-Cus Check Customer Order" sheetId="50" r:id="rId42"/>
    <sheet name="TC45-Cus Spot Order" sheetId="51" r:id="rId43"/>
    <sheet name="TC45-Spot Date" sheetId="52" r:id="rId44"/>
    <sheet name="TC47-Autogen OrderNo Spot" sheetId="54" r:id="rId45"/>
    <sheet name="TC54-Sup2 Order Change Reg" sheetId="55" r:id="rId46"/>
    <sheet name="TC54-Change Date" sheetId="56" r:id="rId47"/>
    <sheet name="TC54-Change RequestNo" sheetId="57" r:id="rId48"/>
    <sheet name="TC74-Sup1 Outbound Details" sheetId="58" r:id="rId49"/>
    <sheet name="TC74-OutboundNo" sheetId="59" r:id="rId50"/>
    <sheet name="TC75.1-Sup1 Cargo Tracking" sheetId="60" r:id="rId51"/>
    <sheet name="TC75.2-Sup1 Cargo Tracking" sheetId="84" r:id="rId52"/>
    <sheet name="TC75.3-Sup1 Cargo Tracking" sheetId="85" r:id="rId53"/>
    <sheet name="TC82-Sup1 SO" sheetId="62" r:id="rId54"/>
    <sheet name="TC83-BU3 PO" sheetId="63" r:id="rId55"/>
    <sheet name="TC84-BU3 SO" sheetId="64" r:id="rId56"/>
    <sheet name="TC85-BU1 PO" sheetId="65" r:id="rId57"/>
    <sheet name="TC86-BU1 SO" sheetId="66" r:id="rId58"/>
    <sheet name="TC87-Customer CO" sheetId="67" r:id="rId59"/>
    <sheet name="TC88-Sup1 SellerGI Invoice" sheetId="61" r:id="rId60"/>
    <sheet name="TC90-Sup1 Revise Shipment" sheetId="68" r:id="rId61"/>
    <sheet name="TC93.1-Customer Cargo Tracking" sheetId="86" r:id="rId62"/>
    <sheet name="TC93.2-Customer Cargo Tracking" sheetId="87" r:id="rId63"/>
    <sheet name="TC93.3-Customer Cargo Tracking" sheetId="88" r:id="rId64"/>
    <sheet name="TC97-DC3 Inbound Details" sheetId="70" r:id="rId65"/>
    <sheet name="TC98-Sup1 SO" sheetId="71" r:id="rId66"/>
    <sheet name="TC99-BU3 PO" sheetId="72" r:id="rId67"/>
    <sheet name="TC100-BU3 SO" sheetId="73" r:id="rId68"/>
    <sheet name="TC101-BU1 PO" sheetId="74" r:id="rId69"/>
    <sheet name="TC102-BU1 SO" sheetId="75" r:id="rId70"/>
    <sheet name="TC103-DC3 Revise Shipment" sheetId="76" r:id="rId71"/>
    <sheet name="TC106.1-Sup1 Cargo Tracking" sheetId="89" r:id="rId72"/>
    <sheet name="TC106.2-Sup1 Cargo Tracking" sheetId="90" r:id="rId73"/>
    <sheet name="TC106.3-Sup1 Cargo Tracking" sheetId="91" r:id="rId74"/>
    <sheet name="TC111-DC3 Outbound Details" sheetId="79" r:id="rId75"/>
    <sheet name="TC111-OutboundNo" sheetId="80" r:id="rId76"/>
    <sheet name="TC112-BU3 SO" sheetId="96" r:id="rId77"/>
    <sheet name="TC113-BU1 PO" sheetId="97" r:id="rId78"/>
    <sheet name="TC114-BU1 SO" sheetId="98" r:id="rId79"/>
    <sheet name="TC115-Customer CO" sheetId="99" r:id="rId80"/>
    <sheet name="TC116.1-Customer Cargo Tracking" sheetId="92" r:id="rId81"/>
    <sheet name="TC116.2-Customer Cargo Tracking" sheetId="93" r:id="rId82"/>
    <sheet name="TC116.3-Customer Cargo Tracking" sheetId="94" r:id="rId83"/>
    <sheet name="TC116.4-Customer Cargo Tracking" sheetId="95" r:id="rId84"/>
    <sheet name="TC120-DC3 Shipping Details" sheetId="81" r:id="rId85"/>
    <sheet name="TC124-DC3 Revise Shipment" sheetId="82" r:id="rId86"/>
    <sheet name="TC128.1-Customer Cargo Tracking" sheetId="100" r:id="rId87"/>
    <sheet name="TC128.2-Customer Cargo Tracking" sheetId="101" r:id="rId88"/>
    <sheet name="TC128.3-Customer Cargo Tracking" sheetId="102" r:id="rId89"/>
    <sheet name="TC128.4-Customer Cargo Tracking" sheetId="103" r:id="rId90"/>
    <sheet name="TC132-BU2 SellerGI Invoice" sheetId="83" r:id="rId91"/>
    <sheet name="TC136-BU3 Cargo Tracking" sheetId="104" r:id="rId92"/>
    <sheet name="TC138-BU1 Cargo Tracking" sheetId="105" r:id="rId93"/>
    <sheet name="TC142-Sup2 Outbound Details" sheetId="106" r:id="rId94"/>
    <sheet name="TC142-OutboundNo" sheetId="107" r:id="rId95"/>
    <sheet name="TC149-Customer Cargo Tracking" sheetId="108" r:id="rId96"/>
    <sheet name="TC151-BU2 Cargo Tracking" sheetId="109" r:id="rId97"/>
    <sheet name="TC156-Sup2 SellerGI Invoice" sheetId="110" r:id="rId98"/>
    <sheet name="TC159-Sup2 Revise Shipment" sheetId="111" r:id="rId99"/>
    <sheet name="TC162-Customer Cargo Tracking" sheetId="112" r:id="rId100"/>
    <sheet name="TC165-Customer Cargo Tracking" sheetId="113" r:id="rId101"/>
    <sheet name="TC168-DC2 Inbound Details" sheetId="114" r:id="rId102"/>
    <sheet name="TC169-Sup2 SO" sheetId="117" r:id="rId103"/>
    <sheet name="TC170-BU2 PO" sheetId="118" r:id="rId104"/>
    <sheet name="TC171-BU2 SO" sheetId="119" r:id="rId105"/>
    <sheet name="TC172-BU1 PO" sheetId="120" r:id="rId106"/>
    <sheet name="TC173-BU1 SO" sheetId="121" r:id="rId107"/>
    <sheet name="TC174-DC2 Outbound Details" sheetId="115" r:id="rId108"/>
    <sheet name="TC174-OutboundNo" sheetId="116" r:id="rId109"/>
    <sheet name="TC186-BU2 SellerGI Invoice" sheetId="123" r:id="rId110"/>
    <sheet name="TC189-Customer Cargo Tracking" sheetId="124" r:id="rId111"/>
  </sheets>
  <externalReferences>
    <externalReference r:id="rId112"/>
    <externalReference r:id="rId113"/>
    <externalReference r:id="rId114"/>
  </externalReferences>
  <definedNames>
    <definedName name="activeFlagListArr" localSheetId="71">[1]activeFlagListArr!$A$1:$A$2</definedName>
    <definedName name="activeFlagListArr" localSheetId="72">[1]activeFlagListArr!$A$1:$A$2</definedName>
    <definedName name="activeFlagListArr" localSheetId="73">[1]activeFlagListArr!$A$1:$A$2</definedName>
    <definedName name="activeFlagListArr" localSheetId="19">[1]activeFlagListArr!$A$1:$A$2</definedName>
    <definedName name="activeFlagListArr" localSheetId="80">[1]activeFlagListArr!$A$1:$A$2</definedName>
    <definedName name="activeFlagListArr" localSheetId="81">[1]activeFlagListArr!$A$1:$A$2</definedName>
    <definedName name="activeFlagListArr" localSheetId="82">[1]activeFlagListArr!$A$1:$A$2</definedName>
    <definedName name="activeFlagListArr" localSheetId="83">[1]activeFlagListArr!$A$1:$A$2</definedName>
    <definedName name="activeFlagListArr" localSheetId="20">[1]activeFlagListArr!$A$1:$A$2</definedName>
    <definedName name="activeFlagListArr" localSheetId="86">[1]activeFlagListArr!$A$1:$A$2</definedName>
    <definedName name="activeFlagListArr" localSheetId="87">[1]activeFlagListArr!$A$1:$A$2</definedName>
    <definedName name="activeFlagListArr" localSheetId="88">[1]activeFlagListArr!$A$1:$A$2</definedName>
    <definedName name="activeFlagListArr" localSheetId="89">[1]activeFlagListArr!$A$1:$A$2</definedName>
    <definedName name="activeFlagListArr" localSheetId="21">[1]activeFlagListArr!$A$1:$A$2</definedName>
    <definedName name="activeFlagListArr" localSheetId="91">[1]activeFlagListArr!$A$1:$A$2</definedName>
    <definedName name="activeFlagListArr" localSheetId="92">[1]activeFlagListArr!$A$1:$A$2</definedName>
    <definedName name="activeFlagListArr" localSheetId="22">[1]activeFlagListArr!$A$1:$A$2</definedName>
    <definedName name="activeFlagListArr" localSheetId="95">[1]activeFlagListArr!$A$1:$A$2</definedName>
    <definedName name="activeFlagListArr" localSheetId="23">[1]activeFlagListArr!$A$1:$A$2</definedName>
    <definedName name="activeFlagListArr" localSheetId="96">[1]activeFlagListArr!$A$1:$A$2</definedName>
    <definedName name="activeFlagListArr" localSheetId="99">[1]activeFlagListArr!$A$1:$A$2</definedName>
    <definedName name="activeFlagListArr" localSheetId="100">[1]activeFlagListArr!$A$1:$A$2</definedName>
    <definedName name="activeFlagListArr" localSheetId="110">[1]activeFlagListArr!$A$1:$A$2</definedName>
    <definedName name="activeFlagListArr" localSheetId="50">[1]activeFlagListArr!$A$1:$A$2</definedName>
    <definedName name="activeFlagListArr" localSheetId="51">[1]activeFlagListArr!$A$1:$A$2</definedName>
    <definedName name="activeFlagListArr" localSheetId="52">[1]activeFlagListArr!$A$1:$A$2</definedName>
    <definedName name="activeFlagListArr" localSheetId="61">[1]activeFlagListArr!$A$1:$A$2</definedName>
    <definedName name="activeFlagListArr" localSheetId="62">[1]activeFlagListArr!$A$1:$A$2</definedName>
    <definedName name="activeFlagListArr" localSheetId="63">[1]activeFlagListArr!$A$1:$A$2</definedName>
    <definedName name="activeFlagListArr">#REF!</definedName>
    <definedName name="activeFlagStrArr" localSheetId="71">[2]activeFlagStrArr!$A$1:$A$2</definedName>
    <definedName name="activeFlagStrArr" localSheetId="72">[2]activeFlagStrArr!$A$1:$A$2</definedName>
    <definedName name="activeFlagStrArr" localSheetId="73">[2]activeFlagStrArr!$A$1:$A$2</definedName>
    <definedName name="activeFlagStrArr" localSheetId="19">[2]activeFlagStrArr!$A$1:$A$2</definedName>
    <definedName name="activeFlagStrArr" localSheetId="80">[2]activeFlagStrArr!$A$1:$A$2</definedName>
    <definedName name="activeFlagStrArr" localSheetId="81">[2]activeFlagStrArr!$A$1:$A$2</definedName>
    <definedName name="activeFlagStrArr" localSheetId="82">[2]activeFlagStrArr!$A$1:$A$2</definedName>
    <definedName name="activeFlagStrArr" localSheetId="83">[2]activeFlagStrArr!$A$1:$A$2</definedName>
    <definedName name="activeFlagStrArr" localSheetId="20">[2]activeFlagStrArr!$A$1:$A$2</definedName>
    <definedName name="activeFlagStrArr" localSheetId="86">[2]activeFlagStrArr!$A$1:$A$2</definedName>
    <definedName name="activeFlagStrArr" localSheetId="87">[2]activeFlagStrArr!$A$1:$A$2</definedName>
    <definedName name="activeFlagStrArr" localSheetId="88">[2]activeFlagStrArr!$A$1:$A$2</definedName>
    <definedName name="activeFlagStrArr" localSheetId="89">[2]activeFlagStrArr!$A$1:$A$2</definedName>
    <definedName name="activeFlagStrArr" localSheetId="21">[2]activeFlagStrArr!$A$1:$A$2</definedName>
    <definedName name="activeFlagStrArr" localSheetId="91">[2]activeFlagStrArr!$A$1:$A$2</definedName>
    <definedName name="activeFlagStrArr" localSheetId="92">[2]activeFlagStrArr!$A$1:$A$2</definedName>
    <definedName name="activeFlagStrArr" localSheetId="22">[2]activeFlagStrArr!$A$1:$A$2</definedName>
    <definedName name="activeFlagStrArr" localSheetId="95">[2]activeFlagStrArr!$A$1:$A$2</definedName>
    <definedName name="activeFlagStrArr" localSheetId="23">[2]activeFlagStrArr!$A$1:$A$2</definedName>
    <definedName name="activeFlagStrArr" localSheetId="96">[2]activeFlagStrArr!$A$1:$A$2</definedName>
    <definedName name="activeFlagStrArr" localSheetId="99">[2]activeFlagStrArr!$A$1:$A$2</definedName>
    <definedName name="activeFlagStrArr" localSheetId="100">[2]activeFlagStrArr!$A$1:$A$2</definedName>
    <definedName name="activeFlagStrArr" localSheetId="110">[2]activeFlagStrArr!$A$1:$A$2</definedName>
    <definedName name="activeFlagStrArr" localSheetId="50">[2]activeFlagStrArr!$A$1:$A$2</definedName>
    <definedName name="activeFlagStrArr" localSheetId="51">[2]activeFlagStrArr!$A$1:$A$2</definedName>
    <definedName name="activeFlagStrArr" localSheetId="52">[2]activeFlagStrArr!$A$1:$A$2</definedName>
    <definedName name="activeFlagStrArr" localSheetId="61">[2]activeFlagStrArr!$A$1:$A$2</definedName>
    <definedName name="activeFlagStrArr" localSheetId="62">[2]activeFlagStrArr!$A$1:$A$2</definedName>
    <definedName name="activeFlagStrArr" localSheetId="63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71">[3]CURRENCY_CODE!$A$1:$A$13</definedName>
    <definedName name="CURRENCY_CODE" localSheetId="72">[3]CURRENCY_CODE!$A$1:$A$13</definedName>
    <definedName name="CURRENCY_CODE" localSheetId="73">[3]CURRENCY_CODE!$A$1:$A$13</definedName>
    <definedName name="CURRENCY_CODE" localSheetId="19">[3]CURRENCY_CODE!$A$1:$A$13</definedName>
    <definedName name="CURRENCY_CODE" localSheetId="80">[3]CURRENCY_CODE!$A$1:$A$13</definedName>
    <definedName name="CURRENCY_CODE" localSheetId="81">[3]CURRENCY_CODE!$A$1:$A$13</definedName>
    <definedName name="CURRENCY_CODE" localSheetId="82">[3]CURRENCY_CODE!$A$1:$A$13</definedName>
    <definedName name="CURRENCY_CODE" localSheetId="83">[3]CURRENCY_CODE!$A$1:$A$13</definedName>
    <definedName name="CURRENCY_CODE" localSheetId="20">[3]CURRENCY_CODE!$A$1:$A$13</definedName>
    <definedName name="CURRENCY_CODE" localSheetId="86">[3]CURRENCY_CODE!$A$1:$A$13</definedName>
    <definedName name="CURRENCY_CODE" localSheetId="87">[3]CURRENCY_CODE!$A$1:$A$13</definedName>
    <definedName name="CURRENCY_CODE" localSheetId="88">[3]CURRENCY_CODE!$A$1:$A$13</definedName>
    <definedName name="CURRENCY_CODE" localSheetId="89">[3]CURRENCY_CODE!$A$1:$A$13</definedName>
    <definedName name="CURRENCY_CODE" localSheetId="21">[3]CURRENCY_CODE!$A$1:$A$13</definedName>
    <definedName name="CURRENCY_CODE" localSheetId="91">[3]CURRENCY_CODE!$A$1:$A$13</definedName>
    <definedName name="CURRENCY_CODE" localSheetId="92">[3]CURRENCY_CODE!$A$1:$A$13</definedName>
    <definedName name="CURRENCY_CODE" localSheetId="22">[3]CURRENCY_CODE!$A$1:$A$13</definedName>
    <definedName name="CURRENCY_CODE" localSheetId="95">[3]CURRENCY_CODE!$A$1:$A$13</definedName>
    <definedName name="CURRENCY_CODE" localSheetId="23">[3]CURRENCY_CODE!$A$1:$A$13</definedName>
    <definedName name="CURRENCY_CODE" localSheetId="96">[3]CURRENCY_CODE!$A$1:$A$13</definedName>
    <definedName name="CURRENCY_CODE" localSheetId="99">[3]CURRENCY_CODE!$A$1:$A$13</definedName>
    <definedName name="CURRENCY_CODE" localSheetId="100">[3]CURRENCY_CODE!$A$1:$A$13</definedName>
    <definedName name="CURRENCY_CODE" localSheetId="110">[3]CURRENCY_CODE!$A$1:$A$13</definedName>
    <definedName name="CURRENCY_CODE" localSheetId="50">[3]CURRENCY_CODE!$A$1:$A$13</definedName>
    <definedName name="CURRENCY_CODE" localSheetId="51">[3]CURRENCY_CODE!$A$1:$A$13</definedName>
    <definedName name="CURRENCY_CODE" localSheetId="52">[3]CURRENCY_CODE!$A$1:$A$13</definedName>
    <definedName name="CURRENCY_CODE" localSheetId="61">[3]CURRENCY_CODE!$A$1:$A$13</definedName>
    <definedName name="CURRENCY_CODE" localSheetId="62">[3]CURRENCY_CODE!$A$1:$A$13</definedName>
    <definedName name="CURRENCY_CODE" localSheetId="63">[3]CURRENCY_CODE!$A$1:$A$13</definedName>
    <definedName name="CURRENCY_CODE">#REF!</definedName>
    <definedName name="findAllUomArr" localSheetId="71">[1]findAllUomArr!$A$1:$A$29</definedName>
    <definedName name="findAllUomArr" localSheetId="72">[1]findAllUomArr!$A$1:$A$29</definedName>
    <definedName name="findAllUomArr" localSheetId="73">[1]findAllUomArr!$A$1:$A$29</definedName>
    <definedName name="findAllUomArr" localSheetId="19">[1]findAllUomArr!$A$1:$A$29</definedName>
    <definedName name="findAllUomArr" localSheetId="80">[1]findAllUomArr!$A$1:$A$29</definedName>
    <definedName name="findAllUomArr" localSheetId="81">[1]findAllUomArr!$A$1:$A$29</definedName>
    <definedName name="findAllUomArr" localSheetId="82">[1]findAllUomArr!$A$1:$A$29</definedName>
    <definedName name="findAllUomArr" localSheetId="83">[1]findAllUomArr!$A$1:$A$29</definedName>
    <definedName name="findAllUomArr" localSheetId="20">[1]findAllUomArr!$A$1:$A$29</definedName>
    <definedName name="findAllUomArr" localSheetId="86">[1]findAllUomArr!$A$1:$A$29</definedName>
    <definedName name="findAllUomArr" localSheetId="87">[1]findAllUomArr!$A$1:$A$29</definedName>
    <definedName name="findAllUomArr" localSheetId="88">[1]findAllUomArr!$A$1:$A$29</definedName>
    <definedName name="findAllUomArr" localSheetId="89">[1]findAllUomArr!$A$1:$A$29</definedName>
    <definedName name="findAllUomArr" localSheetId="21">[1]findAllUomArr!$A$1:$A$29</definedName>
    <definedName name="findAllUomArr" localSheetId="91">[1]findAllUomArr!$A$1:$A$29</definedName>
    <definedName name="findAllUomArr" localSheetId="92">[1]findAllUomArr!$A$1:$A$29</definedName>
    <definedName name="findAllUomArr" localSheetId="22">[1]findAllUomArr!$A$1:$A$29</definedName>
    <definedName name="findAllUomArr" localSheetId="95">[1]findAllUomArr!$A$1:$A$29</definedName>
    <definedName name="findAllUomArr" localSheetId="23">[1]findAllUomArr!$A$1:$A$29</definedName>
    <definedName name="findAllUomArr" localSheetId="96">[1]findAllUomArr!$A$1:$A$29</definedName>
    <definedName name="findAllUomArr" localSheetId="99">[1]findAllUomArr!$A$1:$A$29</definedName>
    <definedName name="findAllUomArr" localSheetId="100">[1]findAllUomArr!$A$1:$A$29</definedName>
    <definedName name="findAllUomArr" localSheetId="110">[1]findAllUomArr!$A$1:$A$29</definedName>
    <definedName name="findAllUomArr" localSheetId="50">[1]findAllUomArr!$A$1:$A$29</definedName>
    <definedName name="findAllUomArr" localSheetId="51">[1]findAllUomArr!$A$1:$A$29</definedName>
    <definedName name="findAllUomArr" localSheetId="52">[1]findAllUomArr!$A$1:$A$29</definedName>
    <definedName name="findAllUomArr" localSheetId="61">[1]findAllUomArr!$A$1:$A$29</definedName>
    <definedName name="findAllUomArr" localSheetId="62">[1]findAllUomArr!$A$1:$A$29</definedName>
    <definedName name="findAllUomArr" localSheetId="63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71">#REF!</definedName>
    <definedName name="PAIRED_FLAG" localSheetId="72">#REF!</definedName>
    <definedName name="PAIRED_FLAG" localSheetId="73">#REF!</definedName>
    <definedName name="PAIRED_FLAG" localSheetId="19">#REF!</definedName>
    <definedName name="PAIRED_FLAG" localSheetId="80">#REF!</definedName>
    <definedName name="PAIRED_FLAG" localSheetId="81">#REF!</definedName>
    <definedName name="PAIRED_FLAG" localSheetId="82">#REF!</definedName>
    <definedName name="PAIRED_FLAG" localSheetId="83">#REF!</definedName>
    <definedName name="PAIRED_FLAG" localSheetId="20">#REF!</definedName>
    <definedName name="PAIRED_FLAG" localSheetId="86">#REF!</definedName>
    <definedName name="PAIRED_FLAG" localSheetId="87">#REF!</definedName>
    <definedName name="PAIRED_FLAG" localSheetId="88">#REF!</definedName>
    <definedName name="PAIRED_FLAG" localSheetId="89">#REF!</definedName>
    <definedName name="PAIRED_FLAG" localSheetId="21">#REF!</definedName>
    <definedName name="PAIRED_FLAG" localSheetId="91">#REF!</definedName>
    <definedName name="PAIRED_FLAG" localSheetId="92">#REF!</definedName>
    <definedName name="PAIRED_FLAG" localSheetId="22">#REF!</definedName>
    <definedName name="PAIRED_FLAG" localSheetId="95">#REF!</definedName>
    <definedName name="PAIRED_FLAG" localSheetId="23">#REF!</definedName>
    <definedName name="PAIRED_FLAG" localSheetId="96">#REF!</definedName>
    <definedName name="PAIRED_FLAG" localSheetId="99">#REF!</definedName>
    <definedName name="PAIRED_FLAG" localSheetId="100">#REF!</definedName>
    <definedName name="PAIRED_FLAG" localSheetId="110">#REF!</definedName>
    <definedName name="PAIRED_FLAG" localSheetId="50">#REF!</definedName>
    <definedName name="PAIRED_FLAG" localSheetId="51">#REF!</definedName>
    <definedName name="PAIRED_FLAG" localSheetId="52">#REF!</definedName>
    <definedName name="PAIRED_FLAG" localSheetId="61">#REF!</definedName>
    <definedName name="PAIRED_FLAG" localSheetId="62">#REF!</definedName>
    <definedName name="PAIRED_FLAG" localSheetId="63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71">#REF!</definedName>
    <definedName name="PAIRED_ORDER_FLAG" localSheetId="72">#REF!</definedName>
    <definedName name="PAIRED_ORDER_FLAG" localSheetId="73">#REF!</definedName>
    <definedName name="PAIRED_ORDER_FLAG" localSheetId="19">#REF!</definedName>
    <definedName name="PAIRED_ORDER_FLAG" localSheetId="80">#REF!</definedName>
    <definedName name="PAIRED_ORDER_FLAG" localSheetId="81">#REF!</definedName>
    <definedName name="PAIRED_ORDER_FLAG" localSheetId="82">#REF!</definedName>
    <definedName name="PAIRED_ORDER_FLAG" localSheetId="83">#REF!</definedName>
    <definedName name="PAIRED_ORDER_FLAG" localSheetId="20">#REF!</definedName>
    <definedName name="PAIRED_ORDER_FLAG" localSheetId="86">#REF!</definedName>
    <definedName name="PAIRED_ORDER_FLAG" localSheetId="87">#REF!</definedName>
    <definedName name="PAIRED_ORDER_FLAG" localSheetId="88">#REF!</definedName>
    <definedName name="PAIRED_ORDER_FLAG" localSheetId="89">#REF!</definedName>
    <definedName name="PAIRED_ORDER_FLAG" localSheetId="21">#REF!</definedName>
    <definedName name="PAIRED_ORDER_FLAG" localSheetId="91">#REF!</definedName>
    <definedName name="PAIRED_ORDER_FLAG" localSheetId="92">#REF!</definedName>
    <definedName name="PAIRED_ORDER_FLAG" localSheetId="22">#REF!</definedName>
    <definedName name="PAIRED_ORDER_FLAG" localSheetId="95">#REF!</definedName>
    <definedName name="PAIRED_ORDER_FLAG" localSheetId="23">#REF!</definedName>
    <definedName name="PAIRED_ORDER_FLAG" localSheetId="96">#REF!</definedName>
    <definedName name="PAIRED_ORDER_FLAG" localSheetId="99">#REF!</definedName>
    <definedName name="PAIRED_ORDER_FLAG" localSheetId="100">#REF!</definedName>
    <definedName name="PAIRED_ORDER_FLAG" localSheetId="110">#REF!</definedName>
    <definedName name="PAIRED_ORDER_FLAG" localSheetId="50">#REF!</definedName>
    <definedName name="PAIRED_ORDER_FLAG" localSheetId="51">#REF!</definedName>
    <definedName name="PAIRED_ORDER_FLAG" localSheetId="52">#REF!</definedName>
    <definedName name="PAIRED_ORDER_FLAG" localSheetId="61">#REF!</definedName>
    <definedName name="PAIRED_ORDER_FLAG" localSheetId="62">#REF!</definedName>
    <definedName name="PAIRED_ORDER_FLAG" localSheetId="63">#REF!</definedName>
    <definedName name="PAIRED_ORDER_FLAG">#REF!</definedName>
    <definedName name="pairedPartsFlagStrArr" localSheetId="71">[2]pairedPartsFlagStrArr!$A$1:$A$2</definedName>
    <definedName name="pairedPartsFlagStrArr" localSheetId="72">[2]pairedPartsFlagStrArr!$A$1:$A$2</definedName>
    <definedName name="pairedPartsFlagStrArr" localSheetId="73">[2]pairedPartsFlagStrArr!$A$1:$A$2</definedName>
    <definedName name="pairedPartsFlagStrArr" localSheetId="19">[2]pairedPartsFlagStrArr!$A$1:$A$2</definedName>
    <definedName name="pairedPartsFlagStrArr" localSheetId="80">[2]pairedPartsFlagStrArr!$A$1:$A$2</definedName>
    <definedName name="pairedPartsFlagStrArr" localSheetId="81">[2]pairedPartsFlagStrArr!$A$1:$A$2</definedName>
    <definedName name="pairedPartsFlagStrArr" localSheetId="82">[2]pairedPartsFlagStrArr!$A$1:$A$2</definedName>
    <definedName name="pairedPartsFlagStrArr" localSheetId="83">[2]pairedPartsFlagStrArr!$A$1:$A$2</definedName>
    <definedName name="pairedPartsFlagStrArr" localSheetId="20">[2]pairedPartsFlagStrArr!$A$1:$A$2</definedName>
    <definedName name="pairedPartsFlagStrArr" localSheetId="86">[2]pairedPartsFlagStrArr!$A$1:$A$2</definedName>
    <definedName name="pairedPartsFlagStrArr" localSheetId="87">[2]pairedPartsFlagStrArr!$A$1:$A$2</definedName>
    <definedName name="pairedPartsFlagStrArr" localSheetId="88">[2]pairedPartsFlagStrArr!$A$1:$A$2</definedName>
    <definedName name="pairedPartsFlagStrArr" localSheetId="89">[2]pairedPartsFlagStrArr!$A$1:$A$2</definedName>
    <definedName name="pairedPartsFlagStrArr" localSheetId="21">[2]pairedPartsFlagStrArr!$A$1:$A$2</definedName>
    <definedName name="pairedPartsFlagStrArr" localSheetId="91">[2]pairedPartsFlagStrArr!$A$1:$A$2</definedName>
    <definedName name="pairedPartsFlagStrArr" localSheetId="92">[2]pairedPartsFlagStrArr!$A$1:$A$2</definedName>
    <definedName name="pairedPartsFlagStrArr" localSheetId="22">[2]pairedPartsFlagStrArr!$A$1:$A$2</definedName>
    <definedName name="pairedPartsFlagStrArr" localSheetId="95">[2]pairedPartsFlagStrArr!$A$1:$A$2</definedName>
    <definedName name="pairedPartsFlagStrArr" localSheetId="23">[2]pairedPartsFlagStrArr!$A$1:$A$2</definedName>
    <definedName name="pairedPartsFlagStrArr" localSheetId="96">[2]pairedPartsFlagStrArr!$A$1:$A$2</definedName>
    <definedName name="pairedPartsFlagStrArr" localSheetId="99">[2]pairedPartsFlagStrArr!$A$1:$A$2</definedName>
    <definedName name="pairedPartsFlagStrArr" localSheetId="100">[2]pairedPartsFlagStrArr!$A$1:$A$2</definedName>
    <definedName name="pairedPartsFlagStrArr" localSheetId="110">[2]pairedPartsFlagStrArr!$A$1:$A$2</definedName>
    <definedName name="pairedPartsFlagStrArr" localSheetId="50">[2]pairedPartsFlagStrArr!$A$1:$A$2</definedName>
    <definedName name="pairedPartsFlagStrArr" localSheetId="51">[2]pairedPartsFlagStrArr!$A$1:$A$2</definedName>
    <definedName name="pairedPartsFlagStrArr" localSheetId="52">[2]pairedPartsFlagStrArr!$A$1:$A$2</definedName>
    <definedName name="pairedPartsFlagStrArr" localSheetId="61">[2]pairedPartsFlagStrArr!$A$1:$A$2</definedName>
    <definedName name="pairedPartsFlagStrArr" localSheetId="62">[2]pairedPartsFlagStrArr!$A$1:$A$2</definedName>
    <definedName name="pairedPartsFlagStrArr" localSheetId="63">[2]pairedPartsFlagStrArr!$A$1:$A$2</definedName>
    <definedName name="pairedPartsFlagStrArr">#REF!</definedName>
    <definedName name="partsTypeArr" localSheetId="71">[1]partsTypeArr!$A$1:$A$4</definedName>
    <definedName name="partsTypeArr" localSheetId="72">[1]partsTypeArr!$A$1:$A$4</definedName>
    <definedName name="partsTypeArr" localSheetId="73">[1]partsTypeArr!$A$1:$A$4</definedName>
    <definedName name="partsTypeArr" localSheetId="19">[1]partsTypeArr!$A$1:$A$4</definedName>
    <definedName name="partsTypeArr" localSheetId="80">[1]partsTypeArr!$A$1:$A$4</definedName>
    <definedName name="partsTypeArr" localSheetId="81">[1]partsTypeArr!$A$1:$A$4</definedName>
    <definedName name="partsTypeArr" localSheetId="82">[1]partsTypeArr!$A$1:$A$4</definedName>
    <definedName name="partsTypeArr" localSheetId="83">[1]partsTypeArr!$A$1:$A$4</definedName>
    <definedName name="partsTypeArr" localSheetId="20">[1]partsTypeArr!$A$1:$A$4</definedName>
    <definedName name="partsTypeArr" localSheetId="86">[1]partsTypeArr!$A$1:$A$4</definedName>
    <definedName name="partsTypeArr" localSheetId="87">[1]partsTypeArr!$A$1:$A$4</definedName>
    <definedName name="partsTypeArr" localSheetId="88">[1]partsTypeArr!$A$1:$A$4</definedName>
    <definedName name="partsTypeArr" localSheetId="89">[1]partsTypeArr!$A$1:$A$4</definedName>
    <definedName name="partsTypeArr" localSheetId="21">[1]partsTypeArr!$A$1:$A$4</definedName>
    <definedName name="partsTypeArr" localSheetId="91">[1]partsTypeArr!$A$1:$A$4</definedName>
    <definedName name="partsTypeArr" localSheetId="92">[1]partsTypeArr!$A$1:$A$4</definedName>
    <definedName name="partsTypeArr" localSheetId="22">[1]partsTypeArr!$A$1:$A$4</definedName>
    <definedName name="partsTypeArr" localSheetId="95">[1]partsTypeArr!$A$1:$A$4</definedName>
    <definedName name="partsTypeArr" localSheetId="23">[1]partsTypeArr!$A$1:$A$4</definedName>
    <definedName name="partsTypeArr" localSheetId="96">[1]partsTypeArr!$A$1:$A$4</definedName>
    <definedName name="partsTypeArr" localSheetId="99">[1]partsTypeArr!$A$1:$A$4</definedName>
    <definedName name="partsTypeArr" localSheetId="100">[1]partsTypeArr!$A$1:$A$4</definedName>
    <definedName name="partsTypeArr" localSheetId="110">[1]partsTypeArr!$A$1:$A$4</definedName>
    <definedName name="partsTypeArr" localSheetId="50">[1]partsTypeArr!$A$1:$A$4</definedName>
    <definedName name="partsTypeArr" localSheetId="51">[1]partsTypeArr!$A$1:$A$4</definedName>
    <definedName name="partsTypeArr" localSheetId="52">[1]partsTypeArr!$A$1:$A$4</definedName>
    <definedName name="partsTypeArr" localSheetId="61">[1]partsTypeArr!$A$1:$A$4</definedName>
    <definedName name="partsTypeArr" localSheetId="62">[1]partsTypeArr!$A$1:$A$4</definedName>
    <definedName name="partsTypeArr" localSheetId="63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71">#REF!</definedName>
    <definedName name="REPACKING_TYPE" localSheetId="72">#REF!</definedName>
    <definedName name="REPACKING_TYPE" localSheetId="73">#REF!</definedName>
    <definedName name="REPACKING_TYPE" localSheetId="19">#REF!</definedName>
    <definedName name="REPACKING_TYPE" localSheetId="80">#REF!</definedName>
    <definedName name="REPACKING_TYPE" localSheetId="81">#REF!</definedName>
    <definedName name="REPACKING_TYPE" localSheetId="82">#REF!</definedName>
    <definedName name="REPACKING_TYPE" localSheetId="83">#REF!</definedName>
    <definedName name="REPACKING_TYPE" localSheetId="20">#REF!</definedName>
    <definedName name="REPACKING_TYPE" localSheetId="86">#REF!</definedName>
    <definedName name="REPACKING_TYPE" localSheetId="87">#REF!</definedName>
    <definedName name="REPACKING_TYPE" localSheetId="88">#REF!</definedName>
    <definedName name="REPACKING_TYPE" localSheetId="89">#REF!</definedName>
    <definedName name="REPACKING_TYPE" localSheetId="21">#REF!</definedName>
    <definedName name="REPACKING_TYPE" localSheetId="91">#REF!</definedName>
    <definedName name="REPACKING_TYPE" localSheetId="92">#REF!</definedName>
    <definedName name="REPACKING_TYPE" localSheetId="22">#REF!</definedName>
    <definedName name="REPACKING_TYPE" localSheetId="95">#REF!</definedName>
    <definedName name="REPACKING_TYPE" localSheetId="23">#REF!</definedName>
    <definedName name="REPACKING_TYPE" localSheetId="96">#REF!</definedName>
    <definedName name="REPACKING_TYPE" localSheetId="99">#REF!</definedName>
    <definedName name="REPACKING_TYPE" localSheetId="100">#REF!</definedName>
    <definedName name="REPACKING_TYPE" localSheetId="110">#REF!</definedName>
    <definedName name="REPACKING_TYPE" localSheetId="50">#REF!</definedName>
    <definedName name="REPACKING_TYPE" localSheetId="51">#REF!</definedName>
    <definedName name="REPACKING_TYPE" localSheetId="52">#REF!</definedName>
    <definedName name="REPACKING_TYPE" localSheetId="61">#REF!</definedName>
    <definedName name="REPACKING_TYPE" localSheetId="62">#REF!</definedName>
    <definedName name="REPACKING_TYPE" localSheetId="63">#REF!</definedName>
    <definedName name="REPACKING_TYPE">#REF!</definedName>
    <definedName name="rolledPartsFlagArr" localSheetId="71">[1]rolledPartsFlagArr!$A$1:$A$2</definedName>
    <definedName name="rolledPartsFlagArr" localSheetId="72">[1]rolledPartsFlagArr!$A$1:$A$2</definedName>
    <definedName name="rolledPartsFlagArr" localSheetId="73">[1]rolledPartsFlagArr!$A$1:$A$2</definedName>
    <definedName name="rolledPartsFlagArr" localSheetId="19">[1]rolledPartsFlagArr!$A$1:$A$2</definedName>
    <definedName name="rolledPartsFlagArr" localSheetId="80">[1]rolledPartsFlagArr!$A$1:$A$2</definedName>
    <definedName name="rolledPartsFlagArr" localSheetId="81">[1]rolledPartsFlagArr!$A$1:$A$2</definedName>
    <definedName name="rolledPartsFlagArr" localSheetId="82">[1]rolledPartsFlagArr!$A$1:$A$2</definedName>
    <definedName name="rolledPartsFlagArr" localSheetId="83">[1]rolledPartsFlagArr!$A$1:$A$2</definedName>
    <definedName name="rolledPartsFlagArr" localSheetId="20">[1]rolledPartsFlagArr!$A$1:$A$2</definedName>
    <definedName name="rolledPartsFlagArr" localSheetId="86">[1]rolledPartsFlagArr!$A$1:$A$2</definedName>
    <definedName name="rolledPartsFlagArr" localSheetId="87">[1]rolledPartsFlagArr!$A$1:$A$2</definedName>
    <definedName name="rolledPartsFlagArr" localSheetId="88">[1]rolledPartsFlagArr!$A$1:$A$2</definedName>
    <definedName name="rolledPartsFlagArr" localSheetId="89">[1]rolledPartsFlagArr!$A$1:$A$2</definedName>
    <definedName name="rolledPartsFlagArr" localSheetId="21">[1]rolledPartsFlagArr!$A$1:$A$2</definedName>
    <definedName name="rolledPartsFlagArr" localSheetId="91">[1]rolledPartsFlagArr!$A$1:$A$2</definedName>
    <definedName name="rolledPartsFlagArr" localSheetId="92">[1]rolledPartsFlagArr!$A$1:$A$2</definedName>
    <definedName name="rolledPartsFlagArr" localSheetId="22">[1]rolledPartsFlagArr!$A$1:$A$2</definedName>
    <definedName name="rolledPartsFlagArr" localSheetId="95">[1]rolledPartsFlagArr!$A$1:$A$2</definedName>
    <definedName name="rolledPartsFlagArr" localSheetId="23">[1]rolledPartsFlagArr!$A$1:$A$2</definedName>
    <definedName name="rolledPartsFlagArr" localSheetId="96">[1]rolledPartsFlagArr!$A$1:$A$2</definedName>
    <definedName name="rolledPartsFlagArr" localSheetId="99">[1]rolledPartsFlagArr!$A$1:$A$2</definedName>
    <definedName name="rolledPartsFlagArr" localSheetId="100">[1]rolledPartsFlagArr!$A$1:$A$2</definedName>
    <definedName name="rolledPartsFlagArr" localSheetId="110">[1]rolledPartsFlagArr!$A$1:$A$2</definedName>
    <definedName name="rolledPartsFlagArr" localSheetId="50">[1]rolledPartsFlagArr!$A$1:$A$2</definedName>
    <definedName name="rolledPartsFlagArr" localSheetId="51">[1]rolledPartsFlagArr!$A$1:$A$2</definedName>
    <definedName name="rolledPartsFlagArr" localSheetId="52">[1]rolledPartsFlagArr!$A$1:$A$2</definedName>
    <definedName name="rolledPartsFlagArr" localSheetId="61">[1]rolledPartsFlagArr!$A$1:$A$2</definedName>
    <definedName name="rolledPartsFlagArr" localSheetId="62">[1]rolledPartsFlagArr!$A$1:$A$2</definedName>
    <definedName name="rolledPartsFlagArr" localSheetId="63">[1]rolledPartsFlagArr!$A$1:$A$2</definedName>
    <definedName name="rolledPartsFlagArr">#REF!</definedName>
    <definedName name="rolledPartsUomArr" localSheetId="71">[1]rolledPartsUomArr!$A$1:$A$29</definedName>
    <definedName name="rolledPartsUomArr" localSheetId="72">[1]rolledPartsUomArr!$A$1:$A$29</definedName>
    <definedName name="rolledPartsUomArr" localSheetId="73">[1]rolledPartsUomArr!$A$1:$A$29</definedName>
    <definedName name="rolledPartsUomArr" localSheetId="19">[1]rolledPartsUomArr!$A$1:$A$29</definedName>
    <definedName name="rolledPartsUomArr" localSheetId="80">[1]rolledPartsUomArr!$A$1:$A$29</definedName>
    <definedName name="rolledPartsUomArr" localSheetId="81">[1]rolledPartsUomArr!$A$1:$A$29</definedName>
    <definedName name="rolledPartsUomArr" localSheetId="82">[1]rolledPartsUomArr!$A$1:$A$29</definedName>
    <definedName name="rolledPartsUomArr" localSheetId="83">[1]rolledPartsUomArr!$A$1:$A$29</definedName>
    <definedName name="rolledPartsUomArr" localSheetId="20">[1]rolledPartsUomArr!$A$1:$A$29</definedName>
    <definedName name="rolledPartsUomArr" localSheetId="86">[1]rolledPartsUomArr!$A$1:$A$29</definedName>
    <definedName name="rolledPartsUomArr" localSheetId="87">[1]rolledPartsUomArr!$A$1:$A$29</definedName>
    <definedName name="rolledPartsUomArr" localSheetId="88">[1]rolledPartsUomArr!$A$1:$A$29</definedName>
    <definedName name="rolledPartsUomArr" localSheetId="89">[1]rolledPartsUomArr!$A$1:$A$29</definedName>
    <definedName name="rolledPartsUomArr" localSheetId="21">[1]rolledPartsUomArr!$A$1:$A$29</definedName>
    <definedName name="rolledPartsUomArr" localSheetId="91">[1]rolledPartsUomArr!$A$1:$A$29</definedName>
    <definedName name="rolledPartsUomArr" localSheetId="92">[1]rolledPartsUomArr!$A$1:$A$29</definedName>
    <definedName name="rolledPartsUomArr" localSheetId="22">[1]rolledPartsUomArr!$A$1:$A$29</definedName>
    <definedName name="rolledPartsUomArr" localSheetId="95">[1]rolledPartsUomArr!$A$1:$A$29</definedName>
    <definedName name="rolledPartsUomArr" localSheetId="23">[1]rolledPartsUomArr!$A$1:$A$29</definedName>
    <definedName name="rolledPartsUomArr" localSheetId="96">[1]rolledPartsUomArr!$A$1:$A$29</definedName>
    <definedName name="rolledPartsUomArr" localSheetId="99">[1]rolledPartsUomArr!$A$1:$A$29</definedName>
    <definedName name="rolledPartsUomArr" localSheetId="100">[1]rolledPartsUomArr!$A$1:$A$29</definedName>
    <definedName name="rolledPartsUomArr" localSheetId="110">[1]rolledPartsUomArr!$A$1:$A$29</definedName>
    <definedName name="rolledPartsUomArr" localSheetId="50">[1]rolledPartsUomArr!$A$1:$A$29</definedName>
    <definedName name="rolledPartsUomArr" localSheetId="51">[1]rolledPartsUomArr!$A$1:$A$29</definedName>
    <definedName name="rolledPartsUomArr" localSheetId="52">[1]rolledPartsUomArr!$A$1:$A$29</definedName>
    <definedName name="rolledPartsUomArr" localSheetId="61">[1]rolledPartsUomArr!$A$1:$A$29</definedName>
    <definedName name="rolledPartsUomArr" localSheetId="62">[1]rolledPartsUomArr!$A$1:$A$29</definedName>
    <definedName name="rolledPartsUomArr" localSheetId="63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71">#REF!</definedName>
    <definedName name="UOM_CODE" localSheetId="72">#REF!</definedName>
    <definedName name="UOM_CODE" localSheetId="73">#REF!</definedName>
    <definedName name="UOM_CODE" localSheetId="19">#REF!</definedName>
    <definedName name="UOM_CODE" localSheetId="80">#REF!</definedName>
    <definedName name="UOM_CODE" localSheetId="81">#REF!</definedName>
    <definedName name="UOM_CODE" localSheetId="82">#REF!</definedName>
    <definedName name="UOM_CODE" localSheetId="83">#REF!</definedName>
    <definedName name="UOM_CODE" localSheetId="20">#REF!</definedName>
    <definedName name="UOM_CODE" localSheetId="86">#REF!</definedName>
    <definedName name="UOM_CODE" localSheetId="87">#REF!</definedName>
    <definedName name="UOM_CODE" localSheetId="88">#REF!</definedName>
    <definedName name="UOM_CODE" localSheetId="89">#REF!</definedName>
    <definedName name="UOM_CODE" localSheetId="21">#REF!</definedName>
    <definedName name="UOM_CODE" localSheetId="91">#REF!</definedName>
    <definedName name="UOM_CODE" localSheetId="92">#REF!</definedName>
    <definedName name="UOM_CODE" localSheetId="22">#REF!</definedName>
    <definedName name="UOM_CODE" localSheetId="95">#REF!</definedName>
    <definedName name="UOM_CODE" localSheetId="23">#REF!</definedName>
    <definedName name="UOM_CODE" localSheetId="96">#REF!</definedName>
    <definedName name="UOM_CODE" localSheetId="99">#REF!</definedName>
    <definedName name="UOM_CODE" localSheetId="100">#REF!</definedName>
    <definedName name="UOM_CODE" localSheetId="110">#REF!</definedName>
    <definedName name="UOM_CODE" localSheetId="50">#REF!</definedName>
    <definedName name="UOM_CODE" localSheetId="51">#REF!</definedName>
    <definedName name="UOM_CODE" localSheetId="52">#REF!</definedName>
    <definedName name="UOM_CODE" localSheetId="61">#REF!</definedName>
    <definedName name="UOM_CODE" localSheetId="62">#REF!</definedName>
    <definedName name="UOM_CODE" localSheetId="63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24" l="1"/>
  <c r="B4" i="124"/>
  <c r="B2" i="124"/>
  <c r="B8" i="124"/>
  <c r="B5" i="124"/>
  <c r="B7" i="124"/>
  <c r="B6" i="124"/>
  <c r="A3" i="123"/>
  <c r="A2" i="123"/>
  <c r="N5" i="115"/>
  <c r="N4" i="115"/>
  <c r="N3" i="115"/>
  <c r="N2" i="115"/>
  <c r="M5" i="115"/>
  <c r="M4" i="115"/>
  <c r="M3" i="115"/>
  <c r="M2" i="115"/>
  <c r="X2" i="115"/>
  <c r="X3" i="115"/>
  <c r="X4" i="115"/>
  <c r="S4" i="115"/>
  <c r="S3" i="115"/>
  <c r="B4" i="120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S5" i="115"/>
  <c r="S2" i="115"/>
  <c r="D2" i="115"/>
  <c r="E4" i="115"/>
  <c r="A4" i="124" s="1"/>
  <c r="E3" i="115"/>
  <c r="A3" i="124" s="1"/>
  <c r="E2" i="115"/>
  <c r="A2" i="124" s="1"/>
  <c r="D5" i="115"/>
  <c r="C5" i="115"/>
  <c r="A3" i="116" s="1"/>
  <c r="C4" i="115"/>
  <c r="A2" i="116" s="1"/>
  <c r="C3" i="115"/>
  <c r="C2" i="115"/>
  <c r="A2" i="114"/>
  <c r="D4" i="115"/>
  <c r="D3" i="115"/>
  <c r="A5" i="114"/>
  <c r="A4" i="114"/>
  <c r="A3" i="114"/>
  <c r="B5" i="114"/>
  <c r="B4" i="114"/>
  <c r="B3" i="114"/>
  <c r="B2" i="114"/>
  <c r="B5" i="113"/>
  <c r="B4" i="113"/>
  <c r="B3" i="113"/>
  <c r="B2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E3" i="106"/>
  <c r="A3" i="108" s="1"/>
  <c r="S5" i="106"/>
  <c r="S3" i="106"/>
  <c r="S2" i="106"/>
  <c r="N5" i="106"/>
  <c r="N4" i="106"/>
  <c r="N3" i="106"/>
  <c r="N2" i="106"/>
  <c r="E2" i="106"/>
  <c r="A2" i="108" s="1"/>
  <c r="C4" i="106"/>
  <c r="A3" i="107" s="1"/>
  <c r="C5" i="106"/>
  <c r="C3" i="106"/>
  <c r="C2" i="106"/>
  <c r="A2" i="107" s="1"/>
  <c r="D5" i="106"/>
  <c r="D4" i="106"/>
  <c r="D3" i="106"/>
  <c r="D2" i="106"/>
  <c r="B4" i="105"/>
  <c r="B3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3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A2" i="29"/>
  <c r="A3" i="83"/>
  <c r="A2" i="83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C1" i="57"/>
  <c r="A2" i="57" s="1"/>
  <c r="D5" i="58"/>
  <c r="D4" i="58"/>
  <c r="D3" i="58"/>
  <c r="D2" i="58"/>
  <c r="B1" i="38"/>
  <c r="A2" i="38" s="1"/>
  <c r="B1" i="37"/>
  <c r="A2" i="37" s="1"/>
  <c r="D2" i="121" s="1"/>
  <c r="B5" i="56"/>
  <c r="A1" i="56"/>
  <c r="A6" i="124" l="1"/>
  <c r="A7" i="124"/>
  <c r="D7" i="121"/>
  <c r="D6" i="121"/>
  <c r="D5" i="121"/>
  <c r="D4" i="121"/>
  <c r="D3" i="121"/>
  <c r="A2" i="113"/>
  <c r="A3" i="113"/>
  <c r="A2" i="112"/>
  <c r="A3" i="112"/>
  <c r="A4" i="111"/>
  <c r="A5" i="111"/>
  <c r="A2" i="109"/>
  <c r="A3" i="109"/>
  <c r="B2" i="57"/>
  <c r="B5" i="52"/>
  <c r="A5" i="52"/>
  <c r="A2" i="34"/>
  <c r="A2" i="36" s="1"/>
  <c r="G1" i="54"/>
  <c r="A2" i="54" s="1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I1" i="39"/>
  <c r="A2" i="39" s="1"/>
  <c r="B2" i="36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C2" i="41"/>
  <c r="P4" i="41"/>
  <c r="Q4" i="41"/>
  <c r="P3" i="41"/>
  <c r="P2" i="41"/>
  <c r="K4" i="41"/>
  <c r="K3" i="41"/>
  <c r="K2" i="41"/>
  <c r="L2" i="41"/>
  <c r="L4" i="41"/>
  <c r="L3" i="41"/>
  <c r="C4" i="41"/>
  <c r="C3" i="41"/>
  <c r="D3" i="120" l="1"/>
  <c r="D4" i="120"/>
  <c r="D2" i="120"/>
  <c r="D2" i="48"/>
  <c r="D4" i="98"/>
  <c r="D3" i="98"/>
  <c r="D2" i="98"/>
  <c r="D4" i="66"/>
  <c r="D4" i="75"/>
  <c r="D3" i="75"/>
  <c r="D2" i="75"/>
  <c r="D2" i="66"/>
  <c r="D3" i="66"/>
  <c r="E2" i="54"/>
  <c r="F2" i="54"/>
  <c r="C2" i="54"/>
  <c r="D2" i="54"/>
  <c r="B2" i="54"/>
  <c r="D7" i="50"/>
  <c r="D6" i="50"/>
  <c r="D5" i="50"/>
  <c r="D4" i="50"/>
  <c r="D3" i="50"/>
  <c r="D2" i="50"/>
  <c r="D4" i="49"/>
  <c r="D3" i="49"/>
  <c r="D2" i="49"/>
  <c r="D4" i="48"/>
  <c r="D3" i="48"/>
  <c r="H2" i="39"/>
  <c r="G2" i="39"/>
  <c r="F2" i="39"/>
  <c r="E2" i="39"/>
  <c r="D2" i="39"/>
  <c r="D4" i="117" s="1"/>
  <c r="C2" i="39"/>
  <c r="B3" i="39"/>
  <c r="B2" i="39"/>
  <c r="F3" i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K2" i="12"/>
  <c r="D4" i="119" l="1"/>
  <c r="D2" i="119"/>
  <c r="D3" i="119"/>
  <c r="D3" i="118"/>
  <c r="D4" i="118"/>
  <c r="D2" i="118"/>
  <c r="D2" i="117"/>
  <c r="D3" i="117"/>
  <c r="AC4" i="115"/>
  <c r="AC5" i="115"/>
  <c r="AC2" i="115"/>
  <c r="AC3" i="115"/>
  <c r="X4" i="106"/>
  <c r="X5" i="106"/>
  <c r="X2" i="106"/>
  <c r="X3" i="106"/>
  <c r="D4" i="99"/>
  <c r="D3" i="99"/>
  <c r="D2" i="99"/>
  <c r="D4" i="96"/>
  <c r="D3" i="96"/>
  <c r="D2" i="96"/>
  <c r="D4" i="97"/>
  <c r="D3" i="97"/>
  <c r="D2" i="97"/>
  <c r="X4" i="79"/>
  <c r="X5" i="79"/>
  <c r="X2" i="79"/>
  <c r="X3" i="79"/>
  <c r="H2" i="23"/>
  <c r="J2" i="23" s="1"/>
  <c r="P2" i="23" s="1"/>
  <c r="S3" i="58"/>
  <c r="E3" i="58"/>
  <c r="N5" i="79"/>
  <c r="A2" i="70"/>
  <c r="A3" i="70"/>
  <c r="S2" i="58"/>
  <c r="E2" i="58"/>
  <c r="N4" i="79"/>
  <c r="C5" i="58"/>
  <c r="A3" i="59" s="1"/>
  <c r="N5" i="58"/>
  <c r="E4" i="79"/>
  <c r="N3" i="79"/>
  <c r="C4" i="58"/>
  <c r="N4" i="58"/>
  <c r="E3" i="79"/>
  <c r="A2" i="105" s="1"/>
  <c r="N2" i="79"/>
  <c r="C3" i="58"/>
  <c r="N3" i="58"/>
  <c r="E2" i="79"/>
  <c r="A4" i="105" s="1"/>
  <c r="C2" i="58"/>
  <c r="A2" i="59" s="1"/>
  <c r="N2" i="58"/>
  <c r="S5" i="79"/>
  <c r="C5" i="79"/>
  <c r="C2" i="79"/>
  <c r="E5" i="58"/>
  <c r="S4" i="79"/>
  <c r="C4" i="79"/>
  <c r="A5" i="70"/>
  <c r="S5" i="58"/>
  <c r="E4" i="58"/>
  <c r="S2" i="79"/>
  <c r="C3" i="79"/>
  <c r="A4" i="70"/>
  <c r="D4" i="67"/>
  <c r="D4" i="74"/>
  <c r="D3" i="74"/>
  <c r="D2" i="74"/>
  <c r="D2" i="72"/>
  <c r="D4" i="72"/>
  <c r="D3" i="72"/>
  <c r="D2" i="73"/>
  <c r="D4" i="73"/>
  <c r="D3" i="73"/>
  <c r="D4" i="71"/>
  <c r="D3" i="71"/>
  <c r="D2" i="71"/>
  <c r="D2" i="67"/>
  <c r="D3" i="67"/>
  <c r="D4" i="65"/>
  <c r="D2" i="65"/>
  <c r="D3" i="65"/>
  <c r="D4" i="64"/>
  <c r="D4" i="63"/>
  <c r="D2" i="64"/>
  <c r="D3" i="64"/>
  <c r="D2" i="63"/>
  <c r="D3" i="63"/>
  <c r="D4" i="62"/>
  <c r="D2" i="62"/>
  <c r="D3" i="62"/>
  <c r="X4" i="58"/>
  <c r="X5" i="58"/>
  <c r="X2" i="58"/>
  <c r="X3" i="58"/>
  <c r="F5" i="1"/>
  <c r="I2" i="23"/>
  <c r="B2" i="6"/>
  <c r="A2" i="100" l="1"/>
  <c r="A3" i="100"/>
  <c r="A2" i="103"/>
  <c r="A2" i="104"/>
  <c r="A4" i="103"/>
  <c r="A4" i="104"/>
  <c r="A2" i="93"/>
  <c r="A2" i="101"/>
  <c r="A2" i="94"/>
  <c r="A2" i="102"/>
  <c r="A3" i="92"/>
  <c r="A4" i="95"/>
  <c r="A2" i="95"/>
  <c r="A2" i="92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F4" i="30" l="1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F2" i="33" s="1"/>
  <c r="D4" i="1"/>
  <c r="A2" i="3"/>
  <c r="F2" i="18"/>
  <c r="E4" i="1"/>
  <c r="G4" i="1"/>
  <c r="C4" i="22"/>
  <c r="C3" i="22"/>
  <c r="C2" i="22"/>
  <c r="C2" i="23"/>
  <c r="B2" i="9"/>
  <c r="B2" i="8"/>
  <c r="B2" i="7"/>
  <c r="B2" i="5"/>
  <c r="J2" i="27" l="1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D6" i="13"/>
  <c r="C2" i="12"/>
  <c r="D7" i="13"/>
  <c r="D5" i="13"/>
  <c r="D3" i="13"/>
  <c r="D4" i="13"/>
  <c r="D2" i="13"/>
  <c r="C2" i="27"/>
  <c r="C4" i="26"/>
  <c r="C3" i="26"/>
  <c r="C2" i="26"/>
</calcChain>
</file>

<file path=xl/sharedStrings.xml><?xml version="1.0" encoding="utf-8"?>
<sst xmlns="http://schemas.openxmlformats.org/spreadsheetml/2006/main" count="4099" uniqueCount="466">
  <si>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</si>
  <si>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</si>
  <si>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</si>
  <si>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</si>
  <si>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</si>
  <si>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</si>
  <si>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</si>
  <si>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</si>
  <si>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</si>
  <si>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</si>
  <si>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</si>
  <si>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</si>
  <si>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</si>
  <si>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</si>
  <si>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</si>
  <si>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</si>
  <si>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</si>
  <si>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</si>
  <si>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</si>
  <si>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</si>
  <si>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</si>
  <si>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</si>
  <si>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</si>
  <si>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</si>
  <si>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</si>
  <si>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</si>
  <si>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</si>
  <si>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</si>
  <si>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</si>
  <si>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</si>
  <si>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</si>
  <si>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</si>
  <si>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</si>
  <si>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</si>
  <si>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</si>
  <si>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</si>
  <si>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</si>
  <si>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</si>
  <si>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</si>
  <si>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</si>
  <si>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</si>
  <si>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</si>
  <si>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</si>
  <si>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</si>
  <si>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</si>
  <si>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</si>
  <si>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</si>
  <si>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</si>
  <si>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</si>
  <si>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</si>
  <si>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</si>
  <si>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</si>
  <si>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</si>
  <si>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</si>
  <si>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</si>
  <si>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</si>
  <si>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</si>
  <si>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</si>
  <si>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</si>
  <si>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</si>
  <si>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</si>
  <si>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</si>
  <si>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</si>
  <si>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</si>
  <si>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</si>
  <si>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</si>
  <si>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</si>
  <si>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</si>
  <si>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</si>
  <si>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</si>
  <si>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</si>
  <si>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</si>
  <si>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</si>
  <si>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</si>
  <si>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</si>
  <si>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</si>
  <si>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</si>
  <si>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</si>
  <si>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</si>
  <si>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</si>
  <si>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</si>
  <si>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</si>
  <si>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</si>
  <si>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</si>
  <si>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</si>
  <si>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</si>
  <si>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</si>
  <si>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</si>
  <si>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</si>
  <si>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</si>
  <si>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</si>
  <si>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</si>
  <si>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</si>
  <si>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</si>
  <si>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</si>
  <si>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</si>
  <si>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</si>
  <si>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</si>
  <si>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</si>
  <si>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</si>
  <si>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</si>
  <si>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</si>
  <si>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</si>
  <si>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</si>
  <si>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</si>
  <si>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</si>
  <si>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</si>
  <si>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</si>
  <si>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</si>
  <si>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</si>
  <si>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</si>
  <si>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</si>
  <si>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</si>
  <si>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</si>
  <si>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</si>
  <si>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</si>
  <si>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</si>
  <si>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</si>
  <si>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</si>
  <si>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</si>
  <si>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</si>
  <si>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</si>
  <si>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</si>
  <si>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</si>
  <si>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</si>
  <si>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</si>
  <si>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</si>
  <si>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</si>
  <si>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</si>
  <si>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</si>
  <si>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</si>
  <si>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</si>
  <si>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</si>
  <si>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</si>
  <si>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</si>
  <si>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</si>
  <si>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</si>
  <si>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</si>
  <si>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</si>
  <si>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</si>
  <si>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</si>
  <si>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</si>
  <si>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</si>
  <si>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</si>
  <si>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</si>
  <si>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</si>
  <si>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</si>
  <si>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</si>
  <si>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</si>
  <si>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</si>
  <si>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</si>
  <si>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</si>
  <si>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</si>
  <si>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</si>
  <si>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</si>
  <si>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</si>
  <si>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</si>
  <si>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</si>
  <si>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</si>
  <si>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</si>
  <si>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</si>
  <si>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</si>
  <si>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</si>
  <si>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</si>
  <si>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</si>
  <si>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</si>
  <si>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</si>
  <si>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</si>
  <si>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</si>
  <si>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</si>
  <si>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</si>
  <si>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</si>
  <si>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</si>
  <si>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</si>
  <si>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</si>
  <si>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</si>
  <si>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</si>
  <si>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</si>
  <si>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</si>
  <si>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</si>
  <si>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</si>
  <si>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</si>
  <si>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</si>
  <si>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</si>
  <si>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</si>
  <si>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</si>
  <si>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</si>
  <si>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</si>
  <si>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</si>
  <si>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</si>
  <si>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</si>
  <si>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</si>
  <si>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</si>
  <si>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</si>
  <si>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</si>
  <si>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</si>
  <si>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</si>
  <si>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</si>
  <si>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</si>
  <si>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</si>
  <si>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</si>
  <si>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</si>
  <si>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</si>
  <si>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</si>
  <si>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</si>
  <si>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</si>
  <si>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</si>
  <si>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</si>
  <si>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</si>
  <si>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</si>
  <si>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</si>
  <si>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</si>
  <si>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</si>
  <si>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</si>
  <si>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</si>
  <si>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</si>
  <si>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</si>
  <si>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</si>
  <si>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</si>
  <si>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</si>
  <si>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</si>
  <si>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</si>
  <si>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</si>
  <si>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</si>
  <si>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</si>
  <si>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</si>
  <si>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</si>
  <si>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</si>
  <si>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</si>
  <si>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</si>
  <si>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</si>
  <si>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</si>
  <si>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</si>
  <si>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</si>
  <si>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</si>
  <si>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</si>
  <si>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</si>
  <si>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</si>
  <si>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</si>
  <si>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</si>
  <si>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</si>
  <si>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</si>
  <si>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</si>
  <si>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</si>
  <si>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</si>
  <si>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</si>
  <si>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</si>
  <si>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</si>
  <si>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</si>
  <si>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</si>
  <si>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</si>
  <si>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</si>
  <si>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</si>
  <si>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</si>
  <si>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</si>
  <si>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</si>
  <si>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</si>
  <si>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</si>
  <si>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</si>
  <si>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</si>
  <si>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</si>
  <si>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</si>
  <si>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</si>
  <si>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</si>
  <si>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</si>
  <si>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</si>
  <si>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</si>
  <si>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</si>
  <si>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</si>
  <si>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</si>
  <si>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</si>
  <si>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</si>
  <si>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</si>
  <si>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</si>
  <si>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</si>
  <si>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</si>
  <si>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</si>
  <si>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</si>
  <si>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</si>
  <si>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</si>
  <si>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</si>
  <si>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</si>
  <si>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</si>
  <si>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</si>
  <si>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</si>
  <si>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</si>
  <si>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</si>
  <si>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</si>
  <si>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</si>
  <si>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</si>
  <si>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</si>
  <si>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</si>
  <si>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</si>
  <si>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</si>
  <si>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</si>
  <si>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</si>
  <si>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</si>
  <si>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</si>
  <si>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</si>
  <si>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</si>
  <si>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</si>
  <si>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</si>
  <si>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</si>
  <si>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</si>
  <si>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</si>
  <si>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</si>
  <si>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</si>
  <si>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</si>
  <si>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</si>
  <si>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</si>
  <si>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</si>
  <si>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</si>
  <si>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</si>
  <si>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</si>
  <si>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</si>
  <si>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</si>
  <si>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</si>
  <si>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</si>
  <si>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</si>
  <si>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</si>
  <si>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</si>
  <si>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</si>
  <si>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</si>
  <si>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</si>
  <si>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</si>
  <si>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</si>
  <si>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</si>
  <si>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</si>
  <si>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</si>
  <si>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</si>
  <si>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</si>
  <si>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</si>
  <si>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</si>
  <si>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</si>
  <si>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</si>
  <si>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</si>
  <si>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</si>
  <si>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</si>
  <si>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</si>
  <si>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</si>
  <si>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</si>
  <si>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</si>
  <si>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</si>
  <si>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</si>
  <si>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</si>
  <si>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</si>
  <si>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</si>
  <si>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</si>
  <si>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</si>
  <si>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</si>
  <si>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</si>
  <si>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</si>
  <si>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</si>
  <si>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</si>
  <si>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</si>
  <si>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</si>
  <si>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</si>
  <si>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</si>
  <si>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</si>
  <si>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</si>
  <si>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</si>
  <si>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</si>
  <si>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</si>
  <si>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</si>
  <si>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</si>
  <si>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</si>
  <si>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</si>
  <si>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</si>
  <si>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</si>
  <si>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</si>
  <si>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</si>
  <si>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</si>
  <si>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</si>
  <si>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</si>
  <si>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</si>
  <si>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</si>
  <si>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</si>
  <si>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</si>
  <si>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</si>
  <si>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</si>
  <si>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</si>
  <si>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</si>
  <si>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</si>
  <si>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</si>
  <si>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</si>
  <si>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</si>
  <si>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</si>
  <si>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</si>
  <si>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</si>
  <si>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</si>
  <si>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</si>
  <si>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</si>
  <si>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</si>
  <si>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</si>
  <si>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</si>
  <si>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</si>
  <si>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</si>
  <si>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</si>
  <si>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</si>
  <si>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</si>
  <si>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</si>
  <si>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</si>
  <si>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</si>
  <si>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</si>
  <si>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</si>
  <si>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</si>
  <si>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</si>
  <si>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</si>
  <si>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</si>
  <si>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</si>
  <si>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</si>
  <si>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</si>
  <si>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06</t>
  </si>
  <si>
    <t>R-PK-CUS-POC-2310075</t>
  </si>
  <si>
    <t>CR-PK-CUS-POC-2310039</t>
  </si>
  <si>
    <t>R-PK-CUS-TTAP-2310049</t>
  </si>
  <si>
    <t>R-MY-PNA-BU-2310054</t>
  </si>
  <si>
    <t>ContractRouteID</t>
  </si>
  <si>
    <t>rcPB106-2310001-02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</si>
  <si>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</si>
  <si>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</si>
  <si>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</si>
  <si>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</si>
  <si>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</si>
  <si>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</si>
  <si>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</si>
  <si>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</si>
  <si>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</si>
  <si>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</si>
  <si>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</si>
  <si>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ELA2310011</t>
  </si>
  <si>
    <t>ELA2310012</t>
  </si>
  <si>
    <t>o-MY-PNA-DC-231024001</t>
  </si>
  <si>
    <t>o-MY-PNA-DC-231024002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</si>
  <si>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</si>
  <si>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</si>
  <si>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</si>
  <si>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</si>
  <si>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</si>
  <si>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</si>
  <si>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o-MY-ELA-SUP-231024001</t>
  </si>
  <si>
    <t>o-MY-ELA-SUP-231024002</t>
  </si>
  <si>
    <t>PNA2310006</t>
  </si>
  <si>
    <t>PNA2310007</t>
  </si>
  <si>
    <t>ONEU1162511</t>
  </si>
  <si>
    <t>CNTW-SUP-C-230704001</t>
  </si>
  <si>
    <t>o-CNTW-SUP-POC-231024001</t>
  </si>
  <si>
    <t>o-CNTW-SUP-POC-231024002</t>
  </si>
  <si>
    <t>TW12310001</t>
  </si>
  <si>
    <t>TW12310002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</si>
  <si>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</si>
  <si>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</si>
  <si>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</si>
  <si>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</si>
  <si>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</si>
  <si>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</si>
  <si>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</si>
  <si>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</si>
  <si>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</si>
  <si>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</si>
  <si>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Plan Qty 4</t>
  </si>
  <si>
    <t>Plan Status 4</t>
  </si>
  <si>
    <t>o-SG-TTAP-DC-231030001</t>
  </si>
  <si>
    <t>o-SG-TTAP-DC-231030002</t>
  </si>
  <si>
    <t>TTAP2310017</t>
  </si>
  <si>
    <t>TTAP2310018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</si>
</sst>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43" fontId="5" fillId="0" borderId="0" applyFont="0" applyFill="0" applyBorder="0" applyAlignment="0" applyProtection="0"/>
    <xf numFmtId="0" fontId="13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7" fillId="0" borderId="0" xfId="0" applyFont="1"/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6" borderId="0" xfId="0" applyFont="1" applyFill="1"/>
    <xf numFmtId="0" fontId="0" fillId="6" borderId="0" xfId="0" applyFill="1"/>
    <xf numFmtId="49" fontId="1" fillId="6" borderId="0" xfId="0" applyNumberFormat="1" applyFont="1" applyFill="1" applyAlignment="1">
      <alignment horizontal="right"/>
    </xf>
    <xf numFmtId="49" fontId="1" fillId="2" borderId="0" xfId="0" applyNumberFormat="1" applyFont="1" applyFill="1"/>
    <xf numFmtId="0" fontId="1" fillId="4" borderId="0" xfId="0" applyFont="1" applyFill="1"/>
    <xf numFmtId="49" fontId="9" fillId="0" borderId="0" xfId="0" applyNumberFormat="1" applyFont="1"/>
    <xf numFmtId="0" fontId="9" fillId="0" borderId="0" xfId="0" applyFont="1"/>
    <xf numFmtId="0" fontId="9" fillId="0" borderId="0" xfId="2" applyFont="1">
      <alignment vertical="center"/>
    </xf>
    <xf numFmtId="0" fontId="9" fillId="0" borderId="0" xfId="2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4" fillId="0" borderId="0" xfId="4" applyNumberFormat="1" applyFont="1" applyAlignment="1">
      <alignment horizontal="left" vertical="center" wrapText="1"/>
    </xf>
    <xf numFmtId="0" fontId="14" fillId="0" borderId="0" xfId="0" applyFont="1"/>
    <xf numFmtId="169" fontId="0" fillId="0" borderId="0" xfId="0" applyNumberFormat="1"/>
    <xf numFmtId="168" fontId="1" fillId="0" borderId="0" xfId="3" applyNumberFormat="1" applyFont="1" applyProtection="1">
      <alignment vertical="center"/>
      <protection locked="0"/>
    </xf>
    <xf numFmtId="169" fontId="1" fillId="0" borderId="0" xfId="0" applyNumberFormat="1" applyFont="1"/>
    <xf numFmtId="170" fontId="0" fillId="0" borderId="0" xfId="5" applyNumberFormat="1" applyFont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43" fontId="0" fillId="0" borderId="0" xfId="5" applyFont="1"/>
    <xf numFmtId="169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wrapText="1"/>
    </xf>
    <xf numFmtId="171" fontId="0" fillId="0" borderId="0" xfId="0" applyNumberFormat="1" applyAlignment="1">
      <alignment horizontal="left"/>
    </xf>
    <xf numFmtId="3" fontId="1" fillId="0" borderId="0" xfId="3" applyNumberFormat="1" applyFont="1" applyAlignment="1" applyProtection="1">
      <alignment vertical="center" wrapText="1"/>
      <protection locked="0"/>
    </xf>
    <xf numFmtId="3" fontId="1" fillId="0" borderId="0" xfId="3" applyNumberFormat="1" applyFont="1" applyProtection="1">
      <alignment vertical="center"/>
      <protection locked="0"/>
    </xf>
    <xf numFmtId="172" fontId="1" fillId="0" borderId="0" xfId="0" applyNumberFormat="1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167" fontId="4" fillId="0" borderId="0" xfId="6" applyNumberFormat="1" applyFont="1" applyAlignment="1" applyProtection="1">
      <alignment horizontal="right" vertical="center"/>
      <protection locked="0"/>
    </xf>
    <xf numFmtId="173" fontId="4" fillId="0" borderId="0" xfId="6" applyNumberFormat="1" applyFont="1" applyAlignment="1" applyProtection="1">
      <alignment horizontal="left" vertical="center"/>
      <protection locked="0"/>
    </xf>
    <xf numFmtId="0" fontId="15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6" applyFont="1" applyAlignment="1" applyProtection="1">
      <alignment vertical="center"/>
      <protection locked="0"/>
    </xf>
    <xf numFmtId="0" fontId="15" fillId="0" borderId="0" xfId="3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7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externalLink" Target="externalLinks/externalLink2.xml"/><Relationship Id="rId118" Type="http://schemas.openxmlformats.org/officeDocument/2006/relationships/calcChain" Target="calcChain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externalLink" Target="externalLinks/externalLink3.xml"/><Relationship Id="rId11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D4" sqref="D4"/>
    </sheetView>
  </sheetViews>
  <sheetFormatPr defaultRowHeight="14.4" x14ac:dyDescent="0.3"/>
  <cols>
    <col min="1" max="1" width="20.77734375" customWidth="1" collapsed="1"/>
    <col min="2" max="2" width="21.109375" customWidth="1" collapsed="1"/>
    <col min="3" max="7" width="30.77734375" customWidth="1" collapsed="1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412</v>
      </c>
      <c r="B2" s="28" t="s">
        <v>283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PB1-06</v>
      </c>
      <c r="D3" s="29" t="str">
        <f>B2&amp;D2&amp;"-"&amp;A2</f>
        <v>PB2-06</v>
      </c>
      <c r="E3" s="29" t="str">
        <f>B2&amp;E2&amp;"-"&amp;A2</f>
        <v>PB3-06</v>
      </c>
      <c r="F3" s="29" t="str">
        <f>B2&amp;F2&amp;"-"&amp;A2</f>
        <v>PS2-06</v>
      </c>
      <c r="G3" s="29" t="str">
        <f>B2&amp;G2&amp;"-"&amp;A2</f>
        <v>PS1-06</v>
      </c>
    </row>
    <row r="4" spans="1:7" x14ac:dyDescent="0.3">
      <c r="A4" s="3"/>
      <c r="B4" s="27" t="s">
        <v>189</v>
      </c>
      <c r="C4" s="29" t="str">
        <f>"PKTTAP-PKCUS-"&amp;C3</f>
        <v>PKTTAP-PKCUS-PB1-06</v>
      </c>
      <c r="D4" s="29" t="str">
        <f>"SGTTAP-PKTTAP-"&amp;D3</f>
        <v>SGTTAP-PKTTAP-PB2-06</v>
      </c>
      <c r="E4" s="29" t="str">
        <f>"MYPNA-PKTTAP-"&amp;E3</f>
        <v>MYPNA-PKTTAP-PB3-06</v>
      </c>
      <c r="F4" s="29" t="str">
        <f>"CNTWSUP-SGTTAP-"&amp;F3</f>
        <v>CNTWSUP-SGTTAP-PS2-06</v>
      </c>
      <c r="G4" s="29" t="str">
        <f>"MYELASUP-MYPNA-"&amp;G3</f>
        <v>MYELASUP-MYPNA-PS1-06</v>
      </c>
    </row>
    <row r="5" spans="1:7" x14ac:dyDescent="0.3">
      <c r="A5" s="3"/>
      <c r="B5" s="27" t="s">
        <v>211</v>
      </c>
      <c r="C5" s="29" t="str">
        <f>"CSS-"&amp;C3</f>
        <v>CSS-PB1-06</v>
      </c>
      <c r="D5" s="29" t="str">
        <f t="shared" ref="D5:G5" si="0">"CSS-"&amp;D3</f>
        <v>CSS-PB2-06</v>
      </c>
      <c r="E5" s="29" t="str">
        <f t="shared" si="0"/>
        <v>CSS-PB3-06</v>
      </c>
      <c r="F5" s="29" t="str">
        <f t="shared" si="0"/>
        <v>CSS-PS2-06</v>
      </c>
      <c r="G5" s="29" t="str">
        <f t="shared" si="0"/>
        <v>CSS-PS1-06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74" t="s">
        <v>109</v>
      </c>
      <c r="E11" s="74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74"/>
      <c r="E12" s="74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74"/>
      <c r="E13" s="74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74" t="s">
        <v>109</v>
      </c>
      <c r="E16" s="74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74"/>
      <c r="E17" s="74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74"/>
      <c r="E18" s="74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dimension ref="A1:W6"/>
  <sheetViews>
    <sheetView topLeftCell="O1" zoomScale="90" zoomScaleNormal="90" workbookViewId="0">
      <selection activeCell="B15" sqref="B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416</v>
      </c>
      <c r="C2" t="str">
        <f>AutoIncrement!D4</f>
        <v>SGTTAP-PKTTAP-PB2-06</v>
      </c>
      <c r="D2" t="s">
        <v>68</v>
      </c>
      <c r="E2" t="str">
        <f>AutoIncrement!D3</f>
        <v>PB2-06</v>
      </c>
      <c r="F2" t="str">
        <f>"CD-"&amp;E2</f>
        <v>CD-PB2-06</v>
      </c>
      <c r="G2" t="str">
        <f>"Payment-"&amp;E2</f>
        <v>Payment-PB2-06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Payment-PB2-06(By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CR-PK-CUS-POC-2310039</v>
      </c>
      <c r="W2" t="str">
        <f>"SP2toBU2-"&amp;E2</f>
        <v>SP2toBU2-PB2-06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dimension ref="A1:Z5"/>
  <sheetViews>
    <sheetView topLeftCell="D1" workbookViewId="0">
      <selection activeCell="G10" sqref="G1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367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367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367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367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dimension ref="A1:Z5"/>
  <sheetViews>
    <sheetView workbookViewId="0">
      <selection activeCell="D28" sqref="D28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dimension ref="A1:B5"/>
  <sheetViews>
    <sheetView workbookViewId="0">
      <selection activeCell="B15" sqref="B15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"i-SG-TTAP-DC-"&amp;AutoIncrement!F3&amp;"-"&amp;TEXT(DATE(YEAR(TODAY()), MONTH(TODAY()), DAY(TODAY())), "yymm")&amp;"001"</f>
        <v>i-SG-TTAP-DC-PS2-06-2310001</v>
      </c>
      <c r="B2" t="str">
        <f ca="1">TEXT(DATE(YEAR(TODAY()), MONTH(TODAY()), DAY(TODAY())), "dd MMM yyyy")</f>
        <v>30 Oct 2023</v>
      </c>
    </row>
    <row r="3" spans="1:2" x14ac:dyDescent="0.3">
      <c r="A3" t="str">
        <f ca="1">"i-SG-TTAP-DC-"&amp;AutoIncrement!F3&amp;"-"&amp;TEXT(DATE(YEAR(TODAY()), MONTH(TODAY()), DAY(TODAY())), "yymm")&amp;"001"</f>
        <v>i-SG-TTAP-DC-PS2-06-2310001</v>
      </c>
      <c r="B3" t="str">
        <f t="shared" ref="B3:B5" ca="1" si="0">TEXT(DATE(YEAR(TODAY()), MONTH(TODAY()), DAY(TODAY())), "dd MMM yyyy")</f>
        <v>30 Oct 2023</v>
      </c>
    </row>
    <row r="4" spans="1:2" x14ac:dyDescent="0.3">
      <c r="A4" t="str">
        <f ca="1">"i-SG-TTAP-DC-"&amp;AutoIncrement!F3&amp;"-"&amp;TEXT(DATE(YEAR(TODAY()), MONTH(TODAY()), DAY(TODAY())), "yymm")&amp;"001"</f>
        <v>i-SG-TTAP-DC-PS2-06-2310001</v>
      </c>
      <c r="B4" t="str">
        <f t="shared" ca="1" si="0"/>
        <v>30 Oct 2023</v>
      </c>
    </row>
    <row r="5" spans="1:2" x14ac:dyDescent="0.3">
      <c r="A5" t="str">
        <f ca="1">"i-SG-TTAP-DC-"&amp;AutoIncrement!F3&amp;"-"&amp;TEXT(DATE(YEAR(TODAY()), MONTH(TODAY()), DAY(TODAY())), "yymm")&amp;"002"</f>
        <v>i-SG-TTAP-DC-PS2-06-2310002</v>
      </c>
      <c r="B5" t="str">
        <f t="shared" ca="1" si="0"/>
        <v>30 Oct 2023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dimension ref="A1:R4"/>
  <sheetViews>
    <sheetView workbookViewId="0">
      <selection activeCell="I2" sqref="I2:J4"/>
    </sheetView>
  </sheetViews>
  <sheetFormatPr defaultRowHeight="14.4" x14ac:dyDescent="0.3"/>
  <cols>
    <col min="1" max="1" width="15.77734375" customWidth="1" collapsed="1"/>
    <col min="2" max="2" width="23" customWidth="1" collapsed="1"/>
    <col min="3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 ca="1">'TC20-Autogen SOPO'!D2</f>
        <v>pPS206-2310001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381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 ca="1">'TC20-Autogen SOPO'!D2</f>
        <v>pPS206-2310001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381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 ca="1">'TC20-Autogen SOPO'!D2</f>
        <v>pPS206-2310001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381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dimension ref="A1:Q4"/>
  <sheetViews>
    <sheetView topLeftCell="D1" workbookViewId="0">
      <selection activeCell="N2" sqref="N2:Q4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SOPO'!C2</f>
        <v>sPB206-2310001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381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SOPO'!C2</f>
        <v>sPB206-2310001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381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SOPO'!C2</f>
        <v>sPB206-2310001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383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dimension ref="A1:R4"/>
  <sheetViews>
    <sheetView workbookViewId="0">
      <selection activeCell="M25" sqref="M2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SOPO'!B2</f>
        <v>pPB206-2310001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SOPO'!B2</f>
        <v>pPB206-2310001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SOPO'!B2</f>
        <v>pPB206-2310001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dimension ref="A1:Q4"/>
  <sheetViews>
    <sheetView workbookViewId="0">
      <selection activeCell="A5" sqref="A5:XFD5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 ca="1">'TC20-Autogen SOPO'!A2</f>
        <v>sPB106-2310001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 ca="1">'TC20-Autogen SOPO'!A2</f>
        <v>sPB106-2310001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 ca="1">'TC20-Autogen SOPO'!A2</f>
        <v>sPB106-2310001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383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dimension ref="A1:V7"/>
  <sheetViews>
    <sheetView topLeftCell="B1" workbookViewId="0">
      <selection activeCell="H5" sqref="H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cPB106-2310001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cPB106-2310001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cPB106-2310001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cPB106-2310001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cPB106-2310001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cPB106-2310001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dimension ref="A1:AH5"/>
  <sheetViews>
    <sheetView topLeftCell="D1" workbookViewId="0">
      <selection activeCell="H24" sqref="H24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8" width="15.77734375" style="68" customWidth="1" collapsed="1"/>
    <col min="19" max="19" width="24.109375" style="68" customWidth="1" collapsed="1"/>
    <col min="20" max="23" width="15.77734375" style="68" customWidth="1" collapsed="1"/>
    <col min="24" max="24" width="22.5546875" style="68" customWidth="1" collapsed="1"/>
    <col min="25" max="30" width="15.77734375" style="68" customWidth="1" collapsed="1"/>
    <col min="31" max="31" width="21.109375" style="68" customWidth="1" collapsed="1"/>
    <col min="32" max="32" width="25.6640625" style="68" customWidth="1" collapsed="1"/>
    <col min="33" max="33" width="15.77734375" style="68" customWidth="1" collapsed="1"/>
    <col min="34" max="34" width="27.21875" style="68" customWidth="1" collapsed="1"/>
    <col min="35" max="16384" width="8.88671875" style="68" collapsed="1"/>
  </cols>
  <sheetData>
    <row r="1" spans="1:34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450</v>
      </c>
      <c r="N1" s="68" t="s">
        <v>393</v>
      </c>
      <c r="O1" s="68" t="s">
        <v>333</v>
      </c>
      <c r="P1" s="68" t="s">
        <v>452</v>
      </c>
      <c r="Q1" s="68" t="s">
        <v>453</v>
      </c>
      <c r="R1" s="68" t="s">
        <v>454</v>
      </c>
      <c r="S1" s="68" t="s">
        <v>337</v>
      </c>
      <c r="T1" s="68" t="s">
        <v>320</v>
      </c>
      <c r="U1" s="68" t="s">
        <v>339</v>
      </c>
      <c r="V1" s="68" t="s">
        <v>340</v>
      </c>
      <c r="W1" s="68" t="s">
        <v>341</v>
      </c>
      <c r="X1" s="68" t="s">
        <v>338</v>
      </c>
      <c r="Y1" s="68" t="s">
        <v>321</v>
      </c>
      <c r="Z1" s="68" t="s">
        <v>342</v>
      </c>
      <c r="AA1" s="68" t="s">
        <v>343</v>
      </c>
      <c r="AB1" s="68" t="s">
        <v>344</v>
      </c>
      <c r="AC1" s="68" t="s">
        <v>345</v>
      </c>
      <c r="AD1" s="68" t="s">
        <v>322</v>
      </c>
      <c r="AE1" s="68" t="s">
        <v>131</v>
      </c>
      <c r="AF1" s="68" t="s">
        <v>323</v>
      </c>
      <c r="AG1" s="68" t="s">
        <v>324</v>
      </c>
      <c r="AH1" s="68" t="s">
        <v>325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o-SG-TTAP-DC-PS2-06-2310001</v>
      </c>
      <c r="D2" s="68" t="str">
        <f ca="1">TEXT(DATE(YEAR(TODAY()), MONTH(TODAY()), DAY(TODAY())), "dd MMM yyyy")</f>
        <v>30 Oct 2023</v>
      </c>
      <c r="E2" s="68" t="str">
        <f ca="1">"DC2-"&amp;AutoIncrement!F3&amp;"-"&amp;TEXT(DATE(YEAR(TODAY()), MONTH(TODAY()), DAY(TODAY())), "yymm")&amp;"001"</f>
        <v>DC2-PS2-06-2310001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68</v>
      </c>
      <c r="L2" s="68" t="s">
        <v>89</v>
      </c>
      <c r="M2" s="68" t="str">
        <f ca="1">TEXT(DATE(YEAR(TODAY()), MONTH(TODAY())+1, DAY(TODAY())), "dd MMM yyyy")</f>
        <v>30 Nov 2023</v>
      </c>
      <c r="N2" s="68" t="str">
        <f ca="1">TEXT(DATE(YEAR(TODAY()), MONTH(TODAY())+1, DAY(TODAY())+1), "dd MMM yyyy")</f>
        <v>01 Dec 2023</v>
      </c>
      <c r="O2" s="70" t="s">
        <v>451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DC2-OP-PS2-06-2310-01</v>
      </c>
      <c r="T2" s="68" t="s">
        <v>455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DC2-IP-PS2-06-2310-01</v>
      </c>
      <c r="Y2" s="71" t="s">
        <v>456</v>
      </c>
      <c r="Z2" s="67">
        <v>162</v>
      </c>
      <c r="AA2" s="71">
        <v>162</v>
      </c>
      <c r="AB2" s="67">
        <v>162</v>
      </c>
      <c r="AC2" s="68" t="str">
        <f ca="1">'TC20-Autogen SOPO'!C2</f>
        <v>sPB206-2310001</v>
      </c>
      <c r="AD2" s="68" t="s">
        <v>90</v>
      </c>
      <c r="AE2" s="72" t="s">
        <v>302</v>
      </c>
      <c r="AF2" s="72" t="s">
        <v>302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o-SG-TTAP-DC-PS2-06-2310001</v>
      </c>
      <c r="D3" s="68" t="str">
        <f t="shared" ref="D3:D5" ca="1" si="0">TEXT(DATE(YEAR(TODAY()), MONTH(TODAY()), DAY(TODAY())), "dd MMM yyyy")</f>
        <v>30 Oct 2023</v>
      </c>
      <c r="E3" s="68" t="str">
        <f ca="1">"DC2-"&amp;AutoIncrement!F3&amp;"-"&amp;TEXT(DATE(YEAR(TODAY()), MONTH(TODAY()), DAY(TODAY())), "yymm")&amp;"001"</f>
        <v>DC2-PS2-06-2310001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68</v>
      </c>
      <c r="L3" s="68" t="s">
        <v>89</v>
      </c>
      <c r="M3" s="68" t="str">
        <f ca="1">TEXT(DATE(YEAR(TODAY()), MONTH(TODAY())+1, DAY(TODAY())), "dd MMM yyyy")</f>
        <v>30 Nov 2023</v>
      </c>
      <c r="N3" s="68" t="str">
        <f ca="1">TEXT(DATE(YEAR(TODAY()), MONTH(TODAY())+1, DAY(TODAY())+1), "dd MMM yyyy")</f>
        <v>01 Dec 2023</v>
      </c>
      <c r="O3" s="70" t="s">
        <v>444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DC2-OP-PS2-06-2310-01</v>
      </c>
      <c r="T3" s="68" t="s">
        <v>455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DC2-IP-PS2-06-2310-02</v>
      </c>
      <c r="Y3" s="71" t="s">
        <v>457</v>
      </c>
      <c r="Z3" s="67">
        <v>10.000999999999999</v>
      </c>
      <c r="AA3" s="71">
        <v>10.000999999999999</v>
      </c>
      <c r="AB3" s="67">
        <v>10.000999999999999</v>
      </c>
      <c r="AC3" s="68" t="str">
        <f ca="1">'TC20-Autogen SOPO'!C2</f>
        <v>sPB206-2310001</v>
      </c>
      <c r="AD3" s="68" t="s">
        <v>90</v>
      </c>
      <c r="AE3" s="72" t="s">
        <v>303</v>
      </c>
      <c r="AF3" s="72" t="s">
        <v>303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o-SG-TTAP-DC-PS2-06-2310001</v>
      </c>
      <c r="D4" s="68" t="str">
        <f t="shared" ca="1" si="0"/>
        <v>30 Oct 2023</v>
      </c>
      <c r="E4" s="68" t="str">
        <f ca="1">"DC2-"&amp;AutoIncrement!F3&amp;"-"&amp;TEXT(DATE(YEAR(TODAY()), MONTH(TODAY()), DAY(TODAY())), "yymm")&amp;"001"</f>
        <v>DC2-PS2-06-2310001</v>
      </c>
      <c r="F4" s="68" t="s">
        <v>294</v>
      </c>
      <c r="G4" s="69" t="s">
        <v>21</v>
      </c>
      <c r="H4" s="67">
        <v>300</v>
      </c>
      <c r="I4" s="68" t="s">
        <v>70</v>
      </c>
      <c r="J4" s="68" t="s">
        <v>328</v>
      </c>
      <c r="K4" s="68" t="s">
        <v>68</v>
      </c>
      <c r="L4" s="68" t="s">
        <v>89</v>
      </c>
      <c r="M4" s="68" t="str">
        <f ca="1">TEXT(DATE(YEAR(TODAY()), MONTH(TODAY())+1, DAY(TODAY())), "dd MMM yyyy")</f>
        <v>30 Nov 2023</v>
      </c>
      <c r="N4" s="68" t="str">
        <f ca="1">TEXT(DATE(YEAR(TODAY()), MONTH(TODAY())+1, DAY(TODAY())+1), "dd MMM yyyy")</f>
        <v>01 Dec 2023</v>
      </c>
      <c r="O4" s="70" t="s">
        <v>445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DC2-OP-PS2-06-2310-02</v>
      </c>
      <c r="T4" s="68" t="s">
        <v>335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DC2-IP-PS2-06-2310-02</v>
      </c>
      <c r="Y4" s="71" t="s">
        <v>457</v>
      </c>
      <c r="Z4" s="67">
        <v>10.000999999999999</v>
      </c>
      <c r="AA4" s="71">
        <v>10.000999999999999</v>
      </c>
      <c r="AB4" s="67">
        <v>10.000999999999999</v>
      </c>
      <c r="AC4" s="68" t="str">
        <f ca="1">'TC20-Autogen SOPO'!C2</f>
        <v>sPB206-2310001</v>
      </c>
      <c r="AD4" s="68" t="s">
        <v>90</v>
      </c>
      <c r="AE4" s="72" t="s">
        <v>304</v>
      </c>
      <c r="AF4" s="72" t="s">
        <v>304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o-SG-TTAP-DC-PS2-06-2310002</v>
      </c>
      <c r="D5" s="68" t="str">
        <f t="shared" ca="1" si="0"/>
        <v>30 Oct 2023</v>
      </c>
      <c r="F5" s="68" t="s">
        <v>294</v>
      </c>
      <c r="G5" s="68" t="s">
        <v>21</v>
      </c>
      <c r="H5" s="67">
        <v>500</v>
      </c>
      <c r="I5" s="68" t="s">
        <v>70</v>
      </c>
      <c r="J5" s="68" t="s">
        <v>328</v>
      </c>
      <c r="K5" s="68" t="s">
        <v>68</v>
      </c>
      <c r="L5" s="68" t="s">
        <v>89</v>
      </c>
      <c r="M5" s="68" t="str">
        <f ca="1">TEXT(DATE(YEAR(TODAY()), MONTH(TODAY())+1, DAY(TODAY())), "dd MMM yyyy")</f>
        <v>30 Nov 2023</v>
      </c>
      <c r="N5" s="68" t="str">
        <f ca="1">TEXT(DATE(YEAR(TODAY()), MONTH(TODAY())+1, DAY(TODAY())+1), "dd MMM yyyy")</f>
        <v>01 Dec 2023</v>
      </c>
      <c r="O5" s="70" t="s">
        <v>444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DC2-OP-PS2-06-2310-01</v>
      </c>
      <c r="T5" s="68" t="s">
        <v>336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 ca="1">'TC20-Autogen SOPO'!C2</f>
        <v>sPB206-2310001</v>
      </c>
      <c r="AD5" s="68" t="s">
        <v>90</v>
      </c>
      <c r="AE5" s="72" t="s">
        <v>304</v>
      </c>
      <c r="AF5" s="72" t="s">
        <v>304</v>
      </c>
      <c r="AG5" s="73">
        <v>5</v>
      </c>
      <c r="AH5" s="73">
        <v>800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dimension ref="A1:B3"/>
  <sheetViews>
    <sheetView workbookViewId="0">
      <selection activeCell="I40" sqref="I40:I41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'TC174-DC2 Outbound Details'!C4</f>
        <v>o-SG-TTAP-DC-PS2-06-2310001</v>
      </c>
      <c r="B2" t="s">
        <v>462</v>
      </c>
    </row>
    <row r="3" spans="1:2" x14ac:dyDescent="0.3">
      <c r="A3" t="str">
        <f ca="1">'TC174-DC2 Outbound Details'!C5</f>
        <v>o-SG-TTAP-DC-PS2-06-2310002</v>
      </c>
      <c r="B3" t="s">
        <v>463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dimension ref="A1:X2"/>
  <sheetViews>
    <sheetView topLeftCell="N1" zoomScale="90" zoomScaleNormal="90" workbookViewId="0">
      <selection activeCell="R19" sqref="R19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dimension ref="A1:B3"/>
  <sheetViews>
    <sheetView workbookViewId="0">
      <selection activeCell="C18" sqref="C18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'TC174-OutboundNo'!B2</f>
        <v>o-SG-TTAP-DC-231030001</v>
      </c>
      <c r="B2" t="s">
        <v>464</v>
      </c>
    </row>
    <row r="3" spans="1:2" x14ac:dyDescent="0.3">
      <c r="A3" t="str">
        <f>'TC174-OutboundNo'!B3</f>
        <v>o-SG-TTAP-DC-231030002</v>
      </c>
      <c r="B3" t="s">
        <v>465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dimension ref="A1:Z8"/>
  <sheetViews>
    <sheetView tabSelected="1" workbookViewId="0">
      <selection activeCell="F25" sqref="F2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DC2-PS2-06-2310001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DC2-PS2-06-2310001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DC2-PS2-06-2310001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SP2-PS2-06-2310001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SP2-PS2-06-2310001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dimension ref="A1:F4"/>
  <sheetViews>
    <sheetView zoomScale="90" zoomScaleNormal="90" workbookViewId="0">
      <selection activeCell="C12" sqref="C12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305</v>
      </c>
      <c r="B2" s="8" t="s">
        <v>305</v>
      </c>
      <c r="C2" s="16" t="str">
        <f>AutoIncrement!F4</f>
        <v>CNTWSUP-SGTTAP-PS2-06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306</v>
      </c>
      <c r="B3" s="8" t="s">
        <v>306</v>
      </c>
      <c r="C3" s="16" t="str">
        <f>AutoIncrement!F4</f>
        <v>CNTWSUP-SGTTAP-PS2-06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307</v>
      </c>
      <c r="B4" s="8" t="s">
        <v>307</v>
      </c>
      <c r="C4" s="16" t="str">
        <f>AutoIncrement!F4</f>
        <v>CNTWSUP-SGTTAP-PS2-06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dimension ref="A1:Y2"/>
  <sheetViews>
    <sheetView zoomScale="90" zoomScaleNormal="90" workbookViewId="0">
      <selection activeCell="C12" sqref="C1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CNTWSUP-SGTTAP-PS2-06</v>
      </c>
      <c r="D2" t="s">
        <v>72</v>
      </c>
      <c r="E2">
        <v>1</v>
      </c>
      <c r="F2">
        <v>1</v>
      </c>
      <c r="G2">
        <v>1</v>
      </c>
      <c r="H2" t="str">
        <f>AutoIncrement!F3</f>
        <v>PS2-06</v>
      </c>
      <c r="I2" t="str">
        <f>"CD-"&amp;H2</f>
        <v>CD-PS2-06</v>
      </c>
      <c r="J2" t="str">
        <f>"Payment-"&amp;H2</f>
        <v>Payment-PS2-06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Payment-PS2-06(By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CR-PK-CUS-POC-2310039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dimension ref="A1:X2"/>
  <sheetViews>
    <sheetView zoomScale="90" zoomScaleNormal="90" workbookViewId="0">
      <selection activeCell="O13" sqref="O13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dimension ref="A1:I4"/>
  <sheetViews>
    <sheetView zoomScale="90" zoomScaleNormal="90" workbookViewId="0">
      <selection activeCell="C9" sqref="C9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308</v>
      </c>
      <c r="B2" s="8" t="s">
        <v>308</v>
      </c>
      <c r="C2" s="16" t="str">
        <f>AutoIncrement!E4</f>
        <v>MYPNA-PKTTAP-PB3-06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309</v>
      </c>
      <c r="B3" s="8" t="s">
        <v>309</v>
      </c>
      <c r="C3" s="16" t="str">
        <f>AutoIncrement!E4</f>
        <v>MYPNA-PKTTAP-PB3-06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310</v>
      </c>
      <c r="B4" s="8" t="s">
        <v>310</v>
      </c>
      <c r="C4" s="16" t="str">
        <f>AutoIncrement!E4</f>
        <v>MYPNA-PKTTAP-PB3-06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dimension ref="A1:W6"/>
  <sheetViews>
    <sheetView topLeftCell="K1" zoomScale="90" zoomScaleNormal="90" workbookViewId="0">
      <selection activeCell="U15" sqref="U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415</v>
      </c>
      <c r="C2" t="str">
        <f>AutoIncrement!E4</f>
        <v>MYPNA-PKTTAP-PB3-06</v>
      </c>
      <c r="D2" t="s">
        <v>68</v>
      </c>
      <c r="E2" t="str">
        <f>AutoIncrement!E3</f>
        <v>PB3-06</v>
      </c>
      <c r="F2" t="str">
        <f>"CD-"&amp;E2</f>
        <v>CD-PB3-06</v>
      </c>
      <c r="G2" t="str">
        <f>"Payment-"&amp;E2</f>
        <v>Payment-PB3-06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Payment-PB3-06(By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CR-PK-CUS-POC-2310039</v>
      </c>
      <c r="W2" t="str">
        <f>"SP1toBU3-"&amp;E2</f>
        <v>SP1toBU3-PB3-06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dimension ref="A1:Z2"/>
  <sheetViews>
    <sheetView topLeftCell="M1" zoomScale="90" zoomScaleNormal="90" workbookViewId="0">
      <selection activeCell="O1" sqref="O1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r="2" spans="1:26" s="5" customFormat="1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dimension ref="A1:G4"/>
  <sheetViews>
    <sheetView zoomScale="90" zoomScaleNormal="90" workbookViewId="0">
      <selection activeCell="C8" sqref="C8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311</v>
      </c>
      <c r="B2" s="8" t="s">
        <v>311</v>
      </c>
      <c r="C2" s="16" t="str">
        <f>AutoIncrement!G4</f>
        <v>MYELASUP-MYPNA-PS1-06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312</v>
      </c>
      <c r="B3" s="8" t="s">
        <v>312</v>
      </c>
      <c r="C3" s="16" t="str">
        <f>AutoIncrement!G4</f>
        <v>MYELASUP-MYPNA-PS1-06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313</v>
      </c>
      <c r="B4" s="8" t="s">
        <v>313</v>
      </c>
      <c r="C4" s="16" t="str">
        <f>AutoIncrement!G4</f>
        <v>MYELASUP-MYPNA-PS1-06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dimension ref="A1:V2"/>
  <sheetViews>
    <sheetView zoomScale="90" zoomScaleNormal="90" workbookViewId="0">
      <selection activeCell="G13" sqref="G13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MYELASUP-MYPNA-PS1-06</v>
      </c>
      <c r="D2" t="s">
        <v>64</v>
      </c>
      <c r="E2">
        <v>1</v>
      </c>
      <c r="F2">
        <v>1</v>
      </c>
      <c r="G2">
        <v>1</v>
      </c>
      <c r="H2" t="str">
        <f>AutoIncrement!G3</f>
        <v>PS1-06</v>
      </c>
      <c r="I2" t="str">
        <f>"CD-"&amp;H2</f>
        <v>CD-PS1-06</v>
      </c>
      <c r="J2" t="str">
        <f>"Payment-"&amp;H2</f>
        <v>Payment-PS1-06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Payment-PS1-06(By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CR-PK-CUS-POC-2310039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1" customWidth="1" collapsed="1"/>
    <col min="2" max="5" width="25.77734375" style="10" customWidth="1" collapsed="1"/>
    <col min="6" max="9" width="15.77734375" style="10" customWidth="1" collapsed="1"/>
    <col min="10" max="10" width="25.77734375" style="10" customWidth="1" collapsed="1"/>
    <col min="11" max="17" width="15.77734375" style="10" customWidth="1" collapsed="1"/>
    <col min="18" max="16384" width="8.88671875" style="10" collapsed="1"/>
  </cols>
  <sheetData>
    <row r="1" spans="1:17" s="8" customFormat="1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s="8" customFormat="1" x14ac:dyDescent="0.3">
      <c r="A2" s="1">
        <v>1</v>
      </c>
      <c r="B2" s="2" t="s">
        <v>284</v>
      </c>
      <c r="C2" s="9"/>
      <c r="D2" s="2" t="s">
        <v>284</v>
      </c>
      <c r="E2" s="11" t="s">
        <v>284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285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r="3" spans="1:17" s="8" customFormat="1" x14ac:dyDescent="0.3">
      <c r="A3" s="1">
        <v>2</v>
      </c>
      <c r="B3" s="2" t="s">
        <v>285</v>
      </c>
      <c r="C3" s="9"/>
      <c r="D3" s="2" t="s">
        <v>285</v>
      </c>
      <c r="E3" s="11" t="s">
        <v>285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284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r="4" spans="1:17" s="8" customFormat="1" x14ac:dyDescent="0.3">
      <c r="A4" s="1">
        <v>3</v>
      </c>
      <c r="B4" s="2" t="s">
        <v>286</v>
      </c>
      <c r="C4" s="9"/>
      <c r="D4" s="2" t="s">
        <v>286</v>
      </c>
      <c r="E4" s="11" t="s">
        <v>286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287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r="5" spans="1:17" s="8" customFormat="1" x14ac:dyDescent="0.3">
      <c r="A5" s="1">
        <v>4</v>
      </c>
      <c r="B5" s="2" t="s">
        <v>287</v>
      </c>
      <c r="C5" s="9"/>
      <c r="D5" s="2" t="s">
        <v>287</v>
      </c>
      <c r="E5" s="11" t="s">
        <v>287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286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r="6" spans="1:17" s="8" customFormat="1" x14ac:dyDescent="0.3">
      <c r="A6" s="1">
        <v>5</v>
      </c>
      <c r="B6" s="2" t="s">
        <v>288</v>
      </c>
      <c r="C6" s="9"/>
      <c r="D6" s="2" t="s">
        <v>288</v>
      </c>
      <c r="E6" s="11" t="s">
        <v>288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r="7" spans="1:17" s="8" customFormat="1" x14ac:dyDescent="0.3">
      <c r="A7" s="1">
        <v>6</v>
      </c>
      <c r="B7" s="2" t="s">
        <v>289</v>
      </c>
      <c r="C7" s="9"/>
      <c r="D7" s="2" t="s">
        <v>289</v>
      </c>
      <c r="E7" s="11" t="s">
        <v>289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dimension ref="A1:F3"/>
  <sheetViews>
    <sheetView workbookViewId="0">
      <selection sqref="A1:F1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CSS-PS2-06</v>
      </c>
      <c r="D2" s="46" t="s">
        <v>69</v>
      </c>
      <c r="E2" s="46" t="s">
        <v>210</v>
      </c>
      <c r="F2" s="46" t="str">
        <f>AutoIncrement!F4</f>
        <v>CNTWSUP-SGTTAP-PS2-06</v>
      </c>
    </row>
    <row r="3" spans="1:6" x14ac:dyDescent="0.3">
      <c r="A3" s="46" t="s">
        <v>93</v>
      </c>
      <c r="B3" s="46" t="s">
        <v>209</v>
      </c>
      <c r="C3" s="46" t="str">
        <f>AutoIncrement!F5</f>
        <v>CSS-PS2-06</v>
      </c>
      <c r="D3" s="46" t="s">
        <v>69</v>
      </c>
      <c r="E3" s="2" t="s">
        <v>243</v>
      </c>
      <c r="F3" s="46" t="str">
        <f>AutoIncrement!F4</f>
        <v>CNTWSUP-SGTTAP-PS2-06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dimension ref="A1:F5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AutoIncrement!D4</f>
        <v>SGTTAP-PKTTAP-PB2-06</v>
      </c>
    </row>
    <row r="3" spans="1:6" x14ac:dyDescent="0.3">
      <c r="A3" s="46" t="s">
        <v>90</v>
      </c>
      <c r="B3" s="46" t="s">
        <v>215</v>
      </c>
      <c r="C3" s="46" t="str">
        <f>AutoIncrement!D5</f>
        <v>CSS-PB2-06</v>
      </c>
      <c r="D3" s="46" t="s">
        <v>69</v>
      </c>
      <c r="E3" s="2" t="s">
        <v>243</v>
      </c>
      <c r="F3" s="46" t="str">
        <f>AutoIncrement!D4</f>
        <v>SGTTAP-PKTTAP-PB2-06</v>
      </c>
    </row>
    <row r="4" spans="1:6" x14ac:dyDescent="0.3">
      <c r="A4" s="46" t="s">
        <v>90</v>
      </c>
      <c r="B4" s="46" t="s">
        <v>215</v>
      </c>
      <c r="C4" s="46" t="str">
        <f>AutoIncrement!D5</f>
        <v>CSS-PB2-06</v>
      </c>
      <c r="D4" s="46" t="s">
        <v>69</v>
      </c>
      <c r="E4" s="46" t="s">
        <v>216</v>
      </c>
      <c r="F4" s="2" t="str">
        <f>AutoIncrement!F4</f>
        <v>CNTWSUP-SGTTAP-PS2-06</v>
      </c>
    </row>
    <row r="5" spans="1:6" x14ac:dyDescent="0.3">
      <c r="A5" s="46" t="s">
        <v>90</v>
      </c>
      <c r="B5" s="46" t="s">
        <v>215</v>
      </c>
      <c r="C5" s="46" t="str">
        <f>AutoIncrement!D5</f>
        <v>CSS-PB2-06</v>
      </c>
      <c r="D5" s="46" t="s">
        <v>69</v>
      </c>
      <c r="E5" s="2" t="s">
        <v>244</v>
      </c>
      <c r="F5" s="2" t="str">
        <f>AutoIncrement!F4</f>
        <v>CNTWSUP-SGTTAP-PS2-06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dimension ref="A1:F2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AutoIncrement!G4</f>
        <v>MYELASUP-MYPNA-PS1-06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dimension ref="A1:F4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CSS-PB3-06</v>
      </c>
      <c r="D2" s="46" t="s">
        <v>69</v>
      </c>
      <c r="E2" s="46" t="s">
        <v>210</v>
      </c>
      <c r="F2" s="46" t="str">
        <f>AutoIncrement!E4</f>
        <v>MYPNA-PKTTAP-PB3-06</v>
      </c>
    </row>
    <row r="3" spans="1:6" x14ac:dyDescent="0.3">
      <c r="A3" s="46" t="s">
        <v>91</v>
      </c>
      <c r="B3" s="46" t="s">
        <v>218</v>
      </c>
      <c r="C3" s="46" t="str">
        <f>AutoIncrement!E5</f>
        <v>CSS-PB3-06</v>
      </c>
      <c r="D3" s="46" t="s">
        <v>69</v>
      </c>
      <c r="E3" s="2" t="s">
        <v>243</v>
      </c>
      <c r="F3" s="46" t="str">
        <f>AutoIncrement!E4</f>
        <v>MYPNA-PKTTAP-PB3-06</v>
      </c>
    </row>
    <row r="4" spans="1:6" x14ac:dyDescent="0.3">
      <c r="A4" s="46" t="s">
        <v>91</v>
      </c>
      <c r="B4" s="46" t="s">
        <v>218</v>
      </c>
      <c r="C4" s="46" t="str">
        <f>AutoIncrement!E5</f>
        <v>CSS-PB3-06</v>
      </c>
      <c r="D4" s="46" t="s">
        <v>69</v>
      </c>
      <c r="E4" s="46" t="s">
        <v>216</v>
      </c>
      <c r="F4" s="2" t="str">
        <f>AutoIncrement!G4</f>
        <v>MYELASUP-MYPNA-PS1-06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dimension ref="A1:F6"/>
  <sheetViews>
    <sheetView workbookViewId="0">
      <selection activeCell="F11" sqref="F1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CSS-PB1-06</v>
      </c>
      <c r="D2" s="46" t="s">
        <v>69</v>
      </c>
      <c r="E2" s="46" t="s">
        <v>210</v>
      </c>
      <c r="F2" s="46" t="str">
        <f>AutoIncrement!C4</f>
        <v>PKTTAP-PKCUS-PB1-06</v>
      </c>
    </row>
    <row r="3" spans="1:6" x14ac:dyDescent="0.3">
      <c r="A3" s="46" t="s">
        <v>89</v>
      </c>
      <c r="B3" s="46" t="s">
        <v>89</v>
      </c>
      <c r="C3" s="46" t="str">
        <f>AutoIncrement!C5</f>
        <v>CSS-PB1-06</v>
      </c>
      <c r="D3" s="46" t="s">
        <v>69</v>
      </c>
      <c r="E3" s="46" t="s">
        <v>216</v>
      </c>
      <c r="F3" s="46" t="str">
        <f>AutoIncrement!D4</f>
        <v>SGTTAP-PKTTAP-PB2-06</v>
      </c>
    </row>
    <row r="4" spans="1:6" x14ac:dyDescent="0.3">
      <c r="A4" s="46" t="s">
        <v>89</v>
      </c>
      <c r="B4" s="46" t="s">
        <v>89</v>
      </c>
      <c r="C4" s="46" t="str">
        <f>AutoIncrement!C5</f>
        <v>CSS-PB1-06</v>
      </c>
      <c r="D4" s="46" t="s">
        <v>69</v>
      </c>
      <c r="E4" s="46" t="s">
        <v>216</v>
      </c>
      <c r="F4" s="2" t="str">
        <f>AutoIncrement!E4</f>
        <v>MYPNA-PKTTAP-PB3-06</v>
      </c>
    </row>
    <row r="5" spans="1:6" x14ac:dyDescent="0.3">
      <c r="A5" s="46" t="s">
        <v>89</v>
      </c>
      <c r="B5" s="46" t="s">
        <v>89</v>
      </c>
      <c r="C5" s="2" t="str">
        <f>AutoIncrement!C5</f>
        <v>CSS-PB1-06</v>
      </c>
      <c r="D5" s="46" t="s">
        <v>69</v>
      </c>
      <c r="E5" s="2" t="s">
        <v>244</v>
      </c>
      <c r="F5" s="2" t="str">
        <f>AutoIncrement!D4</f>
        <v>SGTTAP-PKTTAP-PB2-06</v>
      </c>
    </row>
    <row r="6" spans="1:6" x14ac:dyDescent="0.3">
      <c r="A6" s="46" t="s">
        <v>89</v>
      </c>
      <c r="B6" s="46" t="s">
        <v>89</v>
      </c>
      <c r="C6" s="2" t="str">
        <f>AutoIncrement!C5</f>
        <v>CSS-PB1-06</v>
      </c>
      <c r="D6" s="46" t="s">
        <v>69</v>
      </c>
      <c r="E6" s="2" t="s">
        <v>244</v>
      </c>
      <c r="F6" s="2" t="str">
        <f>AutoIncrement!E4</f>
        <v>MYPNA-PKTTAP-PB3-06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dimension ref="A1:F7"/>
  <sheetViews>
    <sheetView workbookViewId="0">
      <selection activeCell="E27" sqref="E27"/>
    </sheetView>
  </sheetViews>
  <sheetFormatPr defaultRowHeight="13.8" x14ac:dyDescent="0.3"/>
  <cols>
    <col min="1" max="2" width="22.88671875" style="44" customWidth="1" collapsed="1"/>
    <col min="3" max="6" width="20.77734375" style="44" customWidth="1" collapsed="1"/>
    <col min="7" max="7" width="9.44140625" style="44" customWidth="1" collapsed="1"/>
    <col min="8" max="16384" width="8.88671875" style="44" collapsed="1"/>
  </cols>
  <sheetData>
    <row r="1" spans="1:6" s="2" customFormat="1" x14ac:dyDescent="0.3">
      <c r="A1" s="2" t="s">
        <v>247</v>
      </c>
      <c r="B1" s="2" t="s">
        <v>417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PKTTAP-PKCUS-PB1-06</v>
      </c>
      <c r="B2" s="44" t="str">
        <f>'TC2-BU1 to Customer Contract'!X2</f>
        <v>CR-PK-CUS-POC-2310039</v>
      </c>
      <c r="C2" s="45" t="s">
        <v>290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291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292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293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294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295</v>
      </c>
      <c r="D7" s="61">
        <v>620</v>
      </c>
      <c r="E7" s="61">
        <v>1000</v>
      </c>
      <c r="F7" s="61">
        <v>620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dimension ref="A1:A2"/>
  <sheetViews>
    <sheetView workbookViewId="0">
      <selection activeCell="A2" sqref="A2"/>
    </sheetView>
  </sheetViews>
  <sheetFormatPr defaultRowHeight="14.4" x14ac:dyDescent="0.3"/>
  <cols>
    <col min="1" max="1" width="20.88671875" customWidth="1" collapsed="1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21 Dec 2023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dimension ref="A1:B2"/>
  <sheetViews>
    <sheetView workbookViewId="0">
      <selection activeCell="A2" sqref="A2"/>
    </sheetView>
  </sheetViews>
  <sheetFormatPr defaultRowHeight="14.4" x14ac:dyDescent="0.3"/>
  <cols>
    <col min="1" max="1" width="19.44140625" customWidth="1" collapsed="1"/>
    <col min="2" max="2" width="12.33203125" customWidth="1" collapsed="1"/>
  </cols>
  <sheetData>
    <row r="1" spans="1:2" x14ac:dyDescent="0.3">
      <c r="A1" t="s">
        <v>220</v>
      </c>
      <c r="B1" s="51" t="str">
        <f ca="1">TEXT(DATE(YEAR(TODAY()), MONTH(TODAY()), DAY(TODAY())), "yymm")</f>
        <v>2310</v>
      </c>
    </row>
    <row r="2" spans="1:2" x14ac:dyDescent="0.3">
      <c r="A2" t="str">
        <f ca="1">"c"&amp;AutoIncrement!B2&amp;"B1"&amp;AutoIncrement!A2&amp;"-"&amp;B1&amp;"001"</f>
        <v>cPB106-2310001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dimension ref="A1:D7"/>
  <sheetViews>
    <sheetView workbookViewId="0">
      <selection activeCell="D20" sqref="D20"/>
    </sheetView>
  </sheetViews>
  <sheetFormatPr defaultRowHeight="13.8" x14ac:dyDescent="0.3"/>
  <cols>
    <col min="1" max="4" width="20.77734375" style="44" customWidth="1" collapsed="1"/>
    <col min="5" max="16384" width="8.88671875" style="44" collapsed="1"/>
  </cols>
  <sheetData>
    <row r="1" spans="1:4" s="2" customFormat="1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290</v>
      </c>
      <c r="B2" s="62">
        <v>1620</v>
      </c>
      <c r="C2" s="62">
        <v>1620</v>
      </c>
      <c r="D2" s="62"/>
    </row>
    <row r="3" spans="1:4" x14ac:dyDescent="0.3">
      <c r="A3" s="45" t="s">
        <v>291</v>
      </c>
      <c r="B3" s="62">
        <v>1620</v>
      </c>
      <c r="C3" s="62">
        <v>1620</v>
      </c>
      <c r="D3" s="62"/>
    </row>
    <row r="4" spans="1:4" x14ac:dyDescent="0.3">
      <c r="A4" s="45" t="s">
        <v>292</v>
      </c>
      <c r="B4" s="62">
        <v>620</v>
      </c>
      <c r="C4" s="62">
        <v>620</v>
      </c>
      <c r="D4" s="62"/>
    </row>
    <row r="5" spans="1:4" x14ac:dyDescent="0.3">
      <c r="A5" s="45" t="s">
        <v>293</v>
      </c>
      <c r="B5" s="62">
        <v>620</v>
      </c>
      <c r="C5" s="62">
        <v>620</v>
      </c>
      <c r="D5" s="62"/>
    </row>
    <row r="6" spans="1:4" x14ac:dyDescent="0.3">
      <c r="A6" s="45" t="s">
        <v>294</v>
      </c>
      <c r="B6" s="62">
        <v>620</v>
      </c>
      <c r="C6" s="62">
        <v>620</v>
      </c>
      <c r="D6" s="62"/>
    </row>
    <row r="7" spans="1:4" x14ac:dyDescent="0.3">
      <c r="A7" s="45" t="s">
        <v>295</v>
      </c>
      <c r="B7" s="62">
        <v>820</v>
      </c>
      <c r="C7" s="62">
        <v>620</v>
      </c>
      <c r="D7" s="62">
        <v>200</v>
      </c>
    </row>
  </sheetData>
  <phoneticPr fontId="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dimension ref="A1:B2"/>
  <sheetViews>
    <sheetView workbookViewId="0">
      <selection activeCell="A2" sqref="A2:B2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21 Dec 2023</v>
      </c>
      <c r="B2" s="49" t="str">
        <f ca="1">TEXT(DATE(YEAR(TODAY()), MONTH(TODAY())+2, DAY(TODAY())+1), "dd MMM yyyy")</f>
        <v>31 Dec 2023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dimension ref="A1:A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PB1-06-Request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dimension ref="A1:B2"/>
  <sheetViews>
    <sheetView workbookViewId="0">
      <selection activeCell="H19" sqref="H19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ht="14.4" x14ac:dyDescent="0.3">
      <c r="A1" s="2" t="s">
        <v>31</v>
      </c>
      <c r="B1" s="51" t="str">
        <f ca="1">TEXT(DATE(YEAR(TODAY()), MONTH(TODAY()), DAY(TODAY())), "yymm")</f>
        <v>2310</v>
      </c>
    </row>
    <row r="2" spans="1:2" x14ac:dyDescent="0.3">
      <c r="A2" s="2" t="str">
        <f ca="1">"rc"&amp;AutoIncrement!B2&amp;"B1"&amp;AutoIncrement!A2&amp;"-"&amp;B1&amp;"001"&amp;"-01"</f>
        <v>rcPB106-2310001-01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dimension ref="A1:I4"/>
  <sheetViews>
    <sheetView workbookViewId="0">
      <selection activeCell="E16" sqref="E16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2310</v>
      </c>
    </row>
    <row r="2" spans="1:9" x14ac:dyDescent="0.3">
      <c r="A2" t="str">
        <f ca="1">"s"&amp;AutoIncrement!B2&amp;"B1"&amp;AutoIncrement!A2&amp;"-"&amp;I1&amp;"001"</f>
        <v>sPB106-2310001</v>
      </c>
      <c r="B2" t="str">
        <f ca="1">"p"&amp;AutoIncrement!B2&amp;"B2"&amp;AutoIncrement!A2&amp;"-"&amp;I1&amp;"001"</f>
        <v>pPB206-2310001</v>
      </c>
      <c r="C2" t="str">
        <f ca="1">"s"&amp;AutoIncrement!B2&amp;"B2"&amp;AutoIncrement!A2&amp;"-"&amp;I1&amp;"001"</f>
        <v>sPB206-2310001</v>
      </c>
      <c r="D2" t="str">
        <f ca="1">"p"&amp;AutoIncrement!B2&amp;"S2"&amp;AutoIncrement!A2&amp;"-"&amp;I1&amp;"001"</f>
        <v>pPS206-2310001</v>
      </c>
      <c r="E2" t="str">
        <f ca="1">"s"&amp;AutoIncrement!B2&amp;"B3"&amp;AutoIncrement!A2&amp;"-"&amp;I1&amp;"001"</f>
        <v>sPB306-2310001</v>
      </c>
      <c r="F2" t="str">
        <f ca="1">"p"&amp;AutoIncrement!B2&amp;"S1"&amp;AutoIncrement!A2&amp;"-"&amp;I1&amp;"001"</f>
        <v>pPS106-2310001</v>
      </c>
      <c r="G2" t="str">
        <f ca="1">"s"&amp;AutoIncrement!B2&amp;"S1"&amp;AutoIncrement!A2&amp;"-"&amp;I1&amp;"001"</f>
        <v>sPS106-2310001</v>
      </c>
      <c r="H2" t="str">
        <f ca="1">"s"&amp;AutoIncrement!B2&amp;"S2"&amp;AutoIncrement!A2&amp;"-"&amp;I1&amp;"001"</f>
        <v>sPS206-2310001</v>
      </c>
    </row>
    <row r="3" spans="1:9" x14ac:dyDescent="0.3">
      <c r="B3" t="str">
        <f ca="1">"p"&amp;AutoIncrement!B2&amp;"B3"&amp;AutoIncrement!A2&amp;"-"&amp;I1&amp;"001"</f>
        <v>pPB306-2310001</v>
      </c>
    </row>
    <row r="4" spans="1:9" x14ac:dyDescent="0.3">
      <c r="A4" s="75" t="s">
        <v>89</v>
      </c>
      <c r="B4" s="75"/>
      <c r="C4" s="75" t="s">
        <v>90</v>
      </c>
      <c r="D4" s="75"/>
      <c r="E4" s="75" t="s">
        <v>91</v>
      </c>
      <c r="F4" s="75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dimension ref="A1:A2"/>
  <sheetViews>
    <sheetView workbookViewId="0">
      <selection activeCell="D22" sqref="D22"/>
    </sheetView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2" t="s">
        <v>31</v>
      </c>
    </row>
    <row r="2" spans="1:1" ht="14.4" x14ac:dyDescent="0.3">
      <c r="A2" t="s">
        <v>418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dimension ref="A1:Q4"/>
  <sheetViews>
    <sheetView workbookViewId="0">
      <selection activeCell="N32" sqref="N3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dimension ref="A1:P4"/>
  <sheetViews>
    <sheetView topLeftCell="B1" workbookViewId="0">
      <selection activeCell="K4" sqref="K4:L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dimension ref="A1:P4"/>
  <sheetViews>
    <sheetView topLeftCell="B1" workbookViewId="0">
      <selection activeCell="P4" sqref="P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dimension ref="A1:Q4"/>
  <sheetViews>
    <sheetView topLeftCell="B1" workbookViewId="0">
      <selection activeCell="Q4" sqref="Q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dimension ref="A1:P4"/>
  <sheetViews>
    <sheetView workbookViewId="0">
      <selection activeCell="N6" sqref="N6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>
        <f>'TC17-Customer Change Order'!B4</f>
        <v>620</v>
      </c>
      <c r="K2" s="50">
        <f>'TC17-Customer Change Order'!B4</f>
        <v>620</v>
      </c>
      <c r="L2" s="50"/>
      <c r="M2" t="s">
        <v>239</v>
      </c>
      <c r="O2" s="50">
        <f>'TC17-Customer Change Order'!C4</f>
        <v>620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>
        <f>'TC17-Customer Change Order'!B5</f>
        <v>620</v>
      </c>
      <c r="K3" s="50">
        <f>'TC17-Customer Change Order'!B5</f>
        <v>620</v>
      </c>
      <c r="L3" s="50"/>
      <c r="M3" t="s">
        <v>239</v>
      </c>
      <c r="O3" s="50">
        <f>'TC17-Customer Change Order'!C5</f>
        <v>620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>
        <f>'TC17-Customer Change Order'!B7</f>
        <v>820</v>
      </c>
      <c r="K4" s="50">
        <f>'TC17-Customer Change Order'!B7</f>
        <v>820</v>
      </c>
      <c r="L4" s="50"/>
      <c r="M4" t="s">
        <v>239</v>
      </c>
      <c r="O4" s="50">
        <f>'TC17-Customer Change Order'!C7</f>
        <v>620</v>
      </c>
      <c r="P4">
        <f>'TC17-Customer Change Order'!D7</f>
        <v>200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dimension ref="A1:O4"/>
  <sheetViews>
    <sheetView workbookViewId="0">
      <selection activeCell="O4" sqref="O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5" width="15.77734375" customWidth="1" collapsed="1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>
        <f>'TC17-Customer Change Order'!B2</f>
        <v>1620</v>
      </c>
      <c r="K2" s="50">
        <f>'TC17-Customer Change Order'!B2</f>
        <v>1620</v>
      </c>
      <c r="L2" s="50"/>
      <c r="M2" t="s">
        <v>239</v>
      </c>
      <c r="O2" s="50">
        <f>K2</f>
        <v>1620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>
        <f>'TC17-Customer Change Order'!B3</f>
        <v>1620</v>
      </c>
      <c r="K3" s="50">
        <f>'TC17-Customer Change Order'!B3</f>
        <v>1620</v>
      </c>
      <c r="L3" s="50"/>
      <c r="M3" t="s">
        <v>239</v>
      </c>
      <c r="O3" s="50">
        <f t="shared" ref="O3:O4" si="0">K3</f>
        <v>1620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>
        <f t="shared" si="0"/>
        <v>620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dimension ref="A1:P4"/>
  <sheetViews>
    <sheetView topLeftCell="C1" workbookViewId="0">
      <selection activeCell="I13" sqref="I1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6" width="15.77734375" customWidth="1" collapsed="1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 ca="1">'TC20-Autogen SOPO'!A2</f>
        <v>sPB106-2310001</v>
      </c>
      <c r="E2" s="53" t="s">
        <v>93</v>
      </c>
      <c r="F2" s="53" t="s">
        <v>72</v>
      </c>
      <c r="G2" s="54">
        <f>'TC001-Req to Parts Master'!M2</f>
        <v>10</v>
      </c>
      <c r="H2" s="50">
        <f>'TC001-Req to Parts Master'!L2</f>
        <v>10</v>
      </c>
      <c r="I2" s="50">
        <f>'TC17-Customer Change Order'!B2</f>
        <v>1620</v>
      </c>
      <c r="J2" s="50">
        <v>10</v>
      </c>
      <c r="K2" s="50" t="s">
        <v>165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 s="50">
        <f>N2</f>
        <v>1620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 ca="1">'TC20-Autogen SOPO'!A2</f>
        <v>sPB106-2310001</v>
      </c>
      <c r="E3" s="53" t="s">
        <v>93</v>
      </c>
      <c r="F3" s="53" t="s">
        <v>72</v>
      </c>
      <c r="G3" s="54">
        <f>'TC001-Req to Parts Master'!M3</f>
        <v>10</v>
      </c>
      <c r="H3" s="50">
        <f>'TC001-Req to Parts Master'!L3</f>
        <v>10</v>
      </c>
      <c r="I3" s="50">
        <f>'TC17-Customer Change Order'!B3</f>
        <v>1620</v>
      </c>
      <c r="J3" s="50">
        <v>10</v>
      </c>
      <c r="K3" s="50" t="s">
        <v>165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 s="50">
        <f>N3</f>
        <v>1620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 ca="1">'TC20-Autogen SOPO'!A2</f>
        <v>sPB106-2310001</v>
      </c>
      <c r="E4" s="53" t="s">
        <v>93</v>
      </c>
      <c r="F4" s="53" t="s">
        <v>72</v>
      </c>
      <c r="G4" s="54">
        <f>'TC001-Req to Parts Master'!M6</f>
        <v>5</v>
      </c>
      <c r="H4" s="50">
        <f>'TC001-Req to Parts Master'!L6</f>
        <v>10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dimension ref="A1:B2"/>
  <sheetViews>
    <sheetView zoomScale="90" zoomScaleNormal="90" workbookViewId="0">
      <selection activeCell="B8" sqref="B8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2" t="s">
        <v>0</v>
      </c>
      <c r="B1" s="2" t="s">
        <v>31</v>
      </c>
    </row>
    <row r="2" spans="1:2" ht="14.4" x14ac:dyDescent="0.3">
      <c r="A2" s="2">
        <v>1</v>
      </c>
      <c r="B2" t="s">
        <v>413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dimension ref="A1:Q4"/>
  <sheetViews>
    <sheetView topLeftCell="D1" workbookViewId="0">
      <selection activeCell="N17" sqref="N17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7" width="15.77734375" customWidth="1" collapsed="1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 ca="1">'TC20-Autogen SOPO'!A2</f>
        <v>sPB106-2310001</v>
      </c>
      <c r="E2" s="53" t="s">
        <v>79</v>
      </c>
      <c r="F2" t="s">
        <v>64</v>
      </c>
      <c r="G2" s="54">
        <f>'TC001-Req to Parts Master'!M4</f>
        <v>5</v>
      </c>
      <c r="H2" s="50">
        <f>'TC001-Req to Parts Master'!L4</f>
        <v>10</v>
      </c>
      <c r="I2" s="50">
        <f>'TC17-Customer Change Order'!B4</f>
        <v>620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>
        <f>'TC17-Customer Change Order'!C4</f>
        <v>620</v>
      </c>
      <c r="O2" t="s">
        <v>264</v>
      </c>
      <c r="P2">
        <f>'TC17-Customer Change Order'!D4</f>
        <v>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 ca="1">'TC20-Autogen SOPO'!A2</f>
        <v>sPB106-2310001</v>
      </c>
      <c r="E3" s="53" t="s">
        <v>79</v>
      </c>
      <c r="F3" t="s">
        <v>64</v>
      </c>
      <c r="G3" s="54">
        <f>'TC001-Req to Parts Master'!M5</f>
        <v>5</v>
      </c>
      <c r="H3" s="50">
        <f>'TC001-Req to Parts Master'!L5</f>
        <v>10</v>
      </c>
      <c r="I3" s="50">
        <f>'TC17-Customer Change Order'!B5</f>
        <v>620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>
        <f>'TC17-Customer Change Order'!C5</f>
        <v>620</v>
      </c>
      <c r="O3" t="s">
        <v>264</v>
      </c>
      <c r="P3">
        <f>'TC17-Customer Change Order'!D5</f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 ca="1">'TC20-Autogen SOPO'!A2</f>
        <v>sPB106-2310001</v>
      </c>
      <c r="E4" s="53" t="s">
        <v>79</v>
      </c>
      <c r="F4" t="s">
        <v>64</v>
      </c>
      <c r="G4" s="54">
        <f>'TC001-Req to Parts Master'!M7</f>
        <v>5</v>
      </c>
      <c r="H4" s="50">
        <f>'TC001-Req to Parts Master'!L7</f>
        <v>10</v>
      </c>
      <c r="I4" s="50">
        <f>'TC17-Customer Change Order'!B7</f>
        <v>820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>
        <f>'TC17-Customer Change Order'!C7</f>
        <v>620</v>
      </c>
      <c r="O4" t="s">
        <v>264</v>
      </c>
      <c r="P4">
        <f>'TC17-Customer Change Order'!D7</f>
        <v>200</v>
      </c>
      <c r="Q4" t="s">
        <v>264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dimension ref="A1:S7"/>
  <sheetViews>
    <sheetView topLeftCell="F1" workbookViewId="0">
      <selection activeCell="R14" sqref="R14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9" width="15.77734375" customWidth="1" collapsed="1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cPB106-2310001</v>
      </c>
      <c r="E2" s="53" t="s">
        <v>69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 s="55">
        <f>'TC2-Contract Parts Info'!R2</f>
        <v>2.0499999999999998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>
        <f>'TC17-Customer Change Order'!C2</f>
        <v>1620</v>
      </c>
      <c r="P2" t="s">
        <v>264</v>
      </c>
      <c r="Q2">
        <f>'TC17-Customer Change Order'!D2</f>
        <v>0</v>
      </c>
      <c r="R2" t="s">
        <v>264</v>
      </c>
      <c r="S2" s="50">
        <f>O2</f>
        <v>1620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cPB106-2310001</v>
      </c>
      <c r="E3" s="53" t="s">
        <v>69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 s="55">
        <f>'TC2-Contract Parts Info'!R3</f>
        <v>2.0499999999999998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>
        <f>'TC17-Customer Change Order'!C3</f>
        <v>1620</v>
      </c>
      <c r="P3" t="s">
        <v>264</v>
      </c>
      <c r="Q3">
        <f>'TC17-Customer Change Order'!D3</f>
        <v>0</v>
      </c>
      <c r="R3" t="s">
        <v>264</v>
      </c>
      <c r="S3" s="50">
        <f>O3</f>
        <v>1620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cPB106-2310001</v>
      </c>
      <c r="E4" s="53" t="s">
        <v>69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 s="55">
        <f>'TC2-Contract Parts Info'!R4</f>
        <v>2.0499999999999998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>
        <f>'TC17-Customer Change Order'!C4</f>
        <v>620</v>
      </c>
      <c r="P4" t="s">
        <v>264</v>
      </c>
      <c r="Q4">
        <f>'TC17-Customer Change Order'!D4</f>
        <v>0</v>
      </c>
      <c r="R4" t="s">
        <v>264</v>
      </c>
      <c r="S4">
        <f>'TC17-Customer Change Order'!F4</f>
        <v>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cPB106-2310001</v>
      </c>
      <c r="E5" s="53" t="s">
        <v>69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 s="55">
        <f>'TC2-Contract Parts Info'!R5</f>
        <v>2.0499999999999998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>
        <f>'TC17-Customer Change Order'!C5</f>
        <v>620</v>
      </c>
      <c r="P5" t="s">
        <v>264</v>
      </c>
      <c r="Q5">
        <f>'TC17-Customer Change Order'!D5</f>
        <v>0</v>
      </c>
      <c r="R5" t="s">
        <v>264</v>
      </c>
      <c r="S5">
        <f>'TC17-Customer Change Order'!F5</f>
        <v>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cPB106-2310001</v>
      </c>
      <c r="E6" s="53" t="s">
        <v>69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 s="55">
        <f>'TC2-Contract Parts Info'!R6</f>
        <v>2.0499999999999998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>
        <f>'TC17-Customer Change Order'!C6</f>
        <v>620</v>
      </c>
      <c r="P6" t="s">
        <v>264</v>
      </c>
      <c r="Q6">
        <f>'TC17-Customer Change Order'!D6</f>
        <v>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cPB106-2310001</v>
      </c>
      <c r="E7" s="53" t="s">
        <v>69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 s="55">
        <f>'TC2-Contract Parts Info'!R7</f>
        <v>2.0499999999999998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>
        <f>'TC17-Customer Change Order'!C7</f>
        <v>620</v>
      </c>
      <c r="P7" t="s">
        <v>264</v>
      </c>
      <c r="Q7">
        <f>'TC17-Customer Change Order'!D7</f>
        <v>200</v>
      </c>
      <c r="R7" t="s">
        <v>264</v>
      </c>
      <c r="S7">
        <f>'TC17-Customer Change Order'!F7</f>
        <v>0</v>
      </c>
    </row>
  </sheetData>
  <phoneticPr fontId="8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dimension ref="A1:R7"/>
  <sheetViews>
    <sheetView topLeftCell="D1" workbookViewId="0">
      <selection activeCell="L20" sqref="L20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8" width="15.77734375" customWidth="1" collapsed="1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 ca="1">'TC20-Autogen SOPO'!A2</f>
        <v>sPB106-2310001</v>
      </c>
      <c r="E2" s="53" t="s">
        <v>93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>
        <v>0</v>
      </c>
      <c r="J2" s="55">
        <f>'TC2-Contract Parts Info'!R2</f>
        <v>2.0499999999999998</v>
      </c>
      <c r="K2" s="50" t="str">
        <f>'TC2-Contract Parts Info'!Q2</f>
        <v>USD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>
        <f>'TC17-Customer Change Order'!D2</f>
        <v>0</v>
      </c>
      <c r="Q2" t="s">
        <v>264</v>
      </c>
      <c r="R2" s="50">
        <f>N2</f>
        <v>1620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 ca="1">'TC20-Autogen SOPO'!A2</f>
        <v>sPB106-2310001</v>
      </c>
      <c r="E3" s="53" t="s">
        <v>93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>
        <v>0</v>
      </c>
      <c r="J3" s="55">
        <f>'TC2-Contract Parts Info'!R3</f>
        <v>2.0499999999999998</v>
      </c>
      <c r="K3" s="50" t="str">
        <f>'TC2-Contract Parts Info'!Q3</f>
        <v>USD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>
        <f>'TC17-Customer Change Order'!D3</f>
        <v>0</v>
      </c>
      <c r="Q3" t="s">
        <v>264</v>
      </c>
      <c r="R3" s="50">
        <f>N3</f>
        <v>1620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 ca="1">'TC20-Autogen SOPO'!A2</f>
        <v>sPB106-2310001</v>
      </c>
      <c r="E4" s="53" t="s">
        <v>79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>
        <v>0</v>
      </c>
      <c r="J4" s="55">
        <f>'TC2-Contract Parts Info'!R4</f>
        <v>2.0499999999999998</v>
      </c>
      <c r="K4" s="50" t="str">
        <f>'TC2-Contract Parts Info'!Q4</f>
        <v>USD</v>
      </c>
      <c r="L4" t="s">
        <v>263</v>
      </c>
      <c r="M4">
        <v>0</v>
      </c>
      <c r="N4" s="50">
        <f>'TC17-Customer Change Order'!C4</f>
        <v>620</v>
      </c>
      <c r="O4" t="s">
        <v>264</v>
      </c>
      <c r="P4">
        <f>'TC17-Customer Change Order'!D4</f>
        <v>0</v>
      </c>
      <c r="Q4" t="s">
        <v>264</v>
      </c>
      <c r="R4">
        <f>'TC17-Customer Change Order'!F4</f>
        <v>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 ca="1">'TC20-Autogen SOPO'!A2</f>
        <v>sPB106-2310001</v>
      </c>
      <c r="E5" s="53" t="s">
        <v>79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>
        <v>0</v>
      </c>
      <c r="J5" s="55">
        <f>'TC2-Contract Parts Info'!R5</f>
        <v>2.0499999999999998</v>
      </c>
      <c r="K5" s="50" t="str">
        <f>'TC2-Contract Parts Info'!Q5</f>
        <v>USD</v>
      </c>
      <c r="L5" t="s">
        <v>263</v>
      </c>
      <c r="M5">
        <v>0</v>
      </c>
      <c r="N5" s="50">
        <f>'TC17-Customer Change Order'!C5</f>
        <v>620</v>
      </c>
      <c r="O5" t="s">
        <v>264</v>
      </c>
      <c r="P5">
        <f>'TC17-Customer Change Order'!D5</f>
        <v>0</v>
      </c>
      <c r="Q5" t="s">
        <v>264</v>
      </c>
      <c r="R5">
        <f>'TC17-Customer Change Order'!F5</f>
        <v>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 ca="1">'TC20-Autogen SOPO'!A2</f>
        <v>sPB106-2310001</v>
      </c>
      <c r="E6" s="53" t="s">
        <v>93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>
        <v>0</v>
      </c>
      <c r="J6" s="55">
        <f>'TC2-Contract Parts Info'!R6</f>
        <v>2.0499999999999998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>
        <f>'TC17-Customer Change Order'!D6</f>
        <v>0</v>
      </c>
      <c r="Q6" t="s">
        <v>264</v>
      </c>
      <c r="R6" s="50">
        <f>N6</f>
        <v>620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 ca="1">'TC20-Autogen SOPO'!A2</f>
        <v>sPB106-2310001</v>
      </c>
      <c r="E7" s="53" t="s">
        <v>79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>
        <v>0</v>
      </c>
      <c r="J7" s="55">
        <f>'TC2-Contract Parts Info'!R7</f>
        <v>2.0499999999999998</v>
      </c>
      <c r="K7" s="50" t="str">
        <f>'TC2-Contract Parts Info'!Q7</f>
        <v>USD</v>
      </c>
      <c r="L7" t="s">
        <v>263</v>
      </c>
      <c r="M7">
        <v>0</v>
      </c>
      <c r="N7" s="50">
        <f>'TC17-Customer Change Order'!C7</f>
        <v>620</v>
      </c>
      <c r="O7" t="s">
        <v>264</v>
      </c>
      <c r="P7">
        <f>'TC17-Customer Change Order'!D7</f>
        <v>200</v>
      </c>
      <c r="Q7" t="s">
        <v>264</v>
      </c>
      <c r="R7">
        <f>'TC17-Customer Change Order'!F7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dimension ref="A1:D7"/>
  <sheetViews>
    <sheetView workbookViewId="0">
      <selection activeCell="C2" sqref="C2:D7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0</v>
      </c>
      <c r="C2" s="48"/>
      <c r="D2" s="48"/>
    </row>
    <row r="3" spans="1:4" x14ac:dyDescent="0.3">
      <c r="A3" s="8" t="s">
        <v>291</v>
      </c>
      <c r="B3" s="48">
        <v>0</v>
      </c>
      <c r="C3" s="48"/>
      <c r="D3" s="48"/>
    </row>
    <row r="4" spans="1:4" x14ac:dyDescent="0.3">
      <c r="A4" s="8" t="s">
        <v>292</v>
      </c>
      <c r="B4" s="48">
        <v>660</v>
      </c>
      <c r="C4" s="48"/>
      <c r="D4" s="48">
        <v>660</v>
      </c>
    </row>
    <row r="5" spans="1:4" x14ac:dyDescent="0.3">
      <c r="A5" s="8" t="s">
        <v>293</v>
      </c>
      <c r="B5" s="48">
        <v>660</v>
      </c>
      <c r="C5" s="48">
        <v>660</v>
      </c>
      <c r="D5" s="48"/>
    </row>
    <row r="6" spans="1:4" x14ac:dyDescent="0.3">
      <c r="A6" s="8" t="s">
        <v>294</v>
      </c>
      <c r="B6" s="48">
        <v>0</v>
      </c>
      <c r="C6" s="48"/>
      <c r="D6" s="48"/>
    </row>
    <row r="7" spans="1:4" x14ac:dyDescent="0.3">
      <c r="A7" s="8" t="s">
        <v>295</v>
      </c>
      <c r="B7" s="48">
        <v>660</v>
      </c>
      <c r="C7" s="48">
        <v>600</v>
      </c>
      <c r="D7" s="48">
        <v>60</v>
      </c>
    </row>
  </sheetData>
  <phoneticPr fontId="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dimension ref="A1:B5"/>
  <sheetViews>
    <sheetView topLeftCell="A4" workbookViewId="0">
      <selection activeCell="E17" sqref="E17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2310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30 Nov 2023</v>
      </c>
      <c r="B5" t="str">
        <f ca="1">TEXT(DATE(YEAR(TODAY()), MONTH(TODAY())+2, DAY(TODAY())), "dd MMM yyyy")</f>
        <v>30 Dec 2023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dimension ref="A1:G3"/>
  <sheetViews>
    <sheetView topLeftCell="A7" workbookViewId="0">
      <selection activeCell="A2" sqref="A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2310</v>
      </c>
    </row>
    <row r="2" spans="1:7" x14ac:dyDescent="0.3">
      <c r="A2" t="str">
        <f ca="1">"c"&amp;AutoIncrement!B2&amp;"B1"&amp;AutoIncrement!A2&amp;"-"&amp;G1&amp;"002"</f>
        <v>cPB106-2310002</v>
      </c>
      <c r="B2" t="str">
        <f ca="1">"s"&amp;AutoIncrement!B2&amp;"B1"&amp;AutoIncrement!A2&amp;"-"&amp;G1&amp;"002"</f>
        <v>sPB106-2310002</v>
      </c>
      <c r="C2" t="str">
        <f ca="1">"p"&amp;AutoIncrement!B2&amp;"B3"&amp;AutoIncrement!A2&amp;"-"&amp;G1&amp;"002"</f>
        <v>pPB306-2310002</v>
      </c>
      <c r="D2" t="str">
        <f ca="1">"s"&amp;AutoIncrement!B2&amp;"B3"&amp;AutoIncrement!A2&amp;"-"&amp;G1&amp;"002"</f>
        <v>sPB306-2310002</v>
      </c>
      <c r="E2" t="str">
        <f ca="1">"p"&amp;AutoIncrement!B2&amp;"S1"&amp;AutoIncrement!A2&amp;"-"&amp;G1&amp;"002"</f>
        <v>pPS106-2310002</v>
      </c>
      <c r="F2" t="str">
        <f ca="1">"s"&amp;AutoIncrement!B2&amp;"S1"&amp;AutoIncrement!A2&amp;"-"&amp;G1&amp;"002"</f>
        <v>sPS106-2310002</v>
      </c>
    </row>
    <row r="3" spans="1:7" x14ac:dyDescent="0.3">
      <c r="B3" s="75" t="s">
        <v>89</v>
      </c>
      <c r="C3" s="75"/>
      <c r="D3" s="75" t="s">
        <v>91</v>
      </c>
      <c r="E3" s="75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dimension ref="A1:D4"/>
  <sheetViews>
    <sheetView workbookViewId="0">
      <selection activeCell="C2" sqref="C2:D4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1620</v>
      </c>
      <c r="C2" s="48">
        <v>1620</v>
      </c>
      <c r="D2" s="48"/>
    </row>
    <row r="3" spans="1:4" x14ac:dyDescent="0.3">
      <c r="A3" s="8" t="s">
        <v>291</v>
      </c>
      <c r="B3" s="48">
        <v>1620</v>
      </c>
      <c r="C3" s="48">
        <v>1620</v>
      </c>
      <c r="D3" s="48"/>
    </row>
    <row r="4" spans="1:4" x14ac:dyDescent="0.3">
      <c r="A4" s="8" t="s">
        <v>294</v>
      </c>
      <c r="B4" s="48">
        <v>800</v>
      </c>
      <c r="C4" s="48">
        <v>600</v>
      </c>
      <c r="D4" s="48">
        <v>200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dimension ref="A1:B5"/>
  <sheetViews>
    <sheetView topLeftCell="A4" workbookViewId="0">
      <selection activeCell="A5" sqref="A5:B5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2310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30 Nov 2023</v>
      </c>
      <c r="B5" t="str">
        <f ca="1">TEXT(DATE(YEAR(TODAY()), MONTH(TODAY())+2, DAY(TODAY())), "dd MMM yyyy")</f>
        <v>30 Dec 2023</v>
      </c>
    </row>
  </sheetData>
  <phoneticPr fontId="8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dimension ref="A1:C2"/>
  <sheetViews>
    <sheetView workbookViewId="0">
      <selection activeCell="F24" sqref="F24"/>
    </sheetView>
  </sheetViews>
  <sheetFormatPr defaultRowHeight="14.4" x14ac:dyDescent="0.3"/>
  <cols>
    <col min="1" max="1" width="21" customWidth="1" collapsed="1"/>
    <col min="2" max="2" width="25.6640625" customWidth="1" collapsed="1"/>
    <col min="3" max="3" width="15.33203125" customWidth="1" collapsed="1"/>
  </cols>
  <sheetData>
    <row r="1" spans="1:3" x14ac:dyDescent="0.3">
      <c r="A1" t="s">
        <v>280</v>
      </c>
      <c r="B1" t="s">
        <v>281</v>
      </c>
      <c r="C1" s="51" t="str">
        <f ca="1">TEXT(DATE(YEAR(TODAY()), MONTH(TODAY()), DAY(TODAY())), "yymm")</f>
        <v>2310</v>
      </c>
    </row>
    <row r="2" spans="1:3" x14ac:dyDescent="0.3">
      <c r="A2" s="53" t="str">
        <f ca="1">"rs"&amp;AutoIncrement!B2&amp;"S1"&amp;AutoIncrement!A2&amp;"-"&amp;C1&amp;"002-01"</f>
        <v>rsPS106-2310002-01</v>
      </c>
      <c r="B2" t="str">
        <f ca="1">"rs"&amp;AutoIncrement!B2&amp;"S2"&amp;AutoIncrement!A2&amp;"-"&amp;C1&amp;"001-01"</f>
        <v>rsPS206-2310001-01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dimension ref="A1:AC5"/>
  <sheetViews>
    <sheetView workbookViewId="0">
      <selection activeCell="H3" sqref="H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26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o-MY-ELA-SUP-PS2-06-2310001</v>
      </c>
      <c r="D2" t="str">
        <f ca="1">TEXT(DATE(YEAR(TODAY()), MONTH(TODAY()), DAY(TODAY())), "dd MMM yyyy")</f>
        <v>30 Oct 2023</v>
      </c>
      <c r="E2" t="str">
        <f ca="1">"SP1-"&amp;AutoIncrement!F3&amp;"-"&amp;TEXT(DATE(YEAR(TODAY()), MONTH(TODAY()), DAY(TODAY())), "yymm")&amp;"001"</f>
        <v>SP1-PS2-06-2310001</v>
      </c>
      <c r="F2" t="s">
        <v>292</v>
      </c>
      <c r="G2" t="s">
        <v>21</v>
      </c>
      <c r="H2">
        <v>660</v>
      </c>
      <c r="I2" t="s">
        <v>62</v>
      </c>
      <c r="J2" t="s">
        <v>328</v>
      </c>
      <c r="K2" t="s">
        <v>64</v>
      </c>
      <c r="L2" t="s">
        <v>91</v>
      </c>
      <c r="M2" t="s">
        <v>330</v>
      </c>
      <c r="N2" t="str">
        <f ca="1">"SP1-OP-"&amp;AutoIncrement!F3&amp;"-"&amp;TEXT(DATE(YEAR(TODAY()), MONTH(TODAY()), DAY(TODAY())), "yymm")&amp;"-01"</f>
        <v>SP1-OP-PS2-06-2310-01</v>
      </c>
      <c r="O2" t="s">
        <v>334</v>
      </c>
      <c r="S2" t="str">
        <f ca="1">"SP1-IP-"&amp;AutoIncrement!F3&amp;"-"&amp;TEXT(DATE(YEAR(TODAY()), MONTH(TODAY()), DAY(TODAY())), "yymm")&amp;"-01"</f>
        <v>SP1-IP-PS2-06-2310-01</v>
      </c>
      <c r="X2" t="str">
        <f ca="1">'TC47-Autogen OrderNo Spot'!F2</f>
        <v>sPS106-2310002</v>
      </c>
      <c r="Y2" t="s">
        <v>79</v>
      </c>
      <c r="Z2" t="s">
        <v>311</v>
      </c>
      <c r="AA2" t="s">
        <v>311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o-MY-ELA-SUP-PS2-06-2310001</v>
      </c>
      <c r="D3" t="str">
        <f ca="1">TEXT(DATE(YEAR(TODAY()), MONTH(TODAY()), DAY(TODAY())), "dd MMM yyyy")</f>
        <v>30 Oct 2023</v>
      </c>
      <c r="E3" t="str">
        <f ca="1">"SP1-"&amp;AutoIncrement!F3&amp;"-"&amp;TEXT(DATE(YEAR(TODAY()), MONTH(TODAY()), DAY(TODAY())), "yymm")&amp;"001"</f>
        <v>SP1-PS2-06-2310001</v>
      </c>
      <c r="F3" t="s">
        <v>293</v>
      </c>
      <c r="G3" t="s">
        <v>21</v>
      </c>
      <c r="H3">
        <v>660</v>
      </c>
      <c r="I3" t="s">
        <v>62</v>
      </c>
      <c r="J3" t="s">
        <v>328</v>
      </c>
      <c r="K3" t="s">
        <v>64</v>
      </c>
      <c r="L3" t="s">
        <v>91</v>
      </c>
      <c r="M3" t="s">
        <v>331</v>
      </c>
      <c r="N3" t="str">
        <f ca="1">"SP1-OP-"&amp;AutoIncrement!F3&amp;"-"&amp;TEXT(DATE(YEAR(TODAY()), MONTH(TODAY()), DAY(TODAY())), "yymm")&amp;"-01"</f>
        <v>SP1-OP-PS2-06-2310-01</v>
      </c>
      <c r="O3" t="s">
        <v>335</v>
      </c>
      <c r="S3" t="str">
        <f ca="1">"SP1-IP-"&amp;AutoIncrement!F3&amp;"-"&amp;TEXT(DATE(YEAR(TODAY()), MONTH(TODAY()), DAY(TODAY())), "yymm")&amp;"-02"</f>
        <v>SP1-IP-PS2-06-2310-02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 ca="1">'TC47-Autogen OrderNo Spot'!F2</f>
        <v>sPS106-2310002</v>
      </c>
      <c r="Y3" t="s">
        <v>79</v>
      </c>
      <c r="Z3" t="s">
        <v>312</v>
      </c>
      <c r="AA3" t="s">
        <v>312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o-MY-ELA-SUP-PS2-06-2310001</v>
      </c>
      <c r="D4" t="str">
        <f ca="1">TEXT(DATE(YEAR(TODAY()), MONTH(TODAY()), DAY(TODAY())), "dd MMM yyyy")</f>
        <v>30 Oct 2023</v>
      </c>
      <c r="E4" t="str">
        <f ca="1">"SP1-"&amp;AutoIncrement!F3&amp;"-"&amp;TEXT(DATE(YEAR(TODAY()), MONTH(TODAY()), DAY(TODAY())), "yymm")&amp;"001"</f>
        <v>SP1-PS2-06-2310001</v>
      </c>
      <c r="F4" t="s">
        <v>295</v>
      </c>
      <c r="G4" t="s">
        <v>21</v>
      </c>
      <c r="H4">
        <v>330</v>
      </c>
      <c r="I4" t="s">
        <v>62</v>
      </c>
      <c r="J4" t="s">
        <v>328</v>
      </c>
      <c r="K4" t="s">
        <v>64</v>
      </c>
      <c r="L4" t="s">
        <v>91</v>
      </c>
      <c r="M4" t="s">
        <v>332</v>
      </c>
      <c r="N4" t="str">
        <f ca="1">"SP1-OP-"&amp;AutoIncrement!F3&amp;"-"&amp;TEXT(DATE(YEAR(TODAY()), MONTH(TODAY()), DAY(TODAY())), "yymm")&amp;"-01"</f>
        <v>SP1-OP-PS2-06-2310-01</v>
      </c>
      <c r="O4" t="s">
        <v>336</v>
      </c>
      <c r="P4">
        <v>100.001</v>
      </c>
      <c r="Q4">
        <v>100.001</v>
      </c>
      <c r="R4">
        <v>100.001</v>
      </c>
      <c r="X4" t="str">
        <f ca="1">'TC47-Autogen OrderNo Spot'!F2</f>
        <v>sPS106-2310002</v>
      </c>
      <c r="Y4" t="s">
        <v>79</v>
      </c>
      <c r="Z4" t="s">
        <v>313</v>
      </c>
      <c r="AA4" t="s">
        <v>313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o-MY-ELA-SUP-PS2-06-2310002</v>
      </c>
      <c r="D5" t="str">
        <f ca="1">TEXT(DATE(YEAR(TODAY()), MONTH(TODAY()), DAY(TODAY())), "dd MMM yyyy")</f>
        <v>30 Oct 2023</v>
      </c>
      <c r="E5" t="str">
        <f ca="1">"SP1-"&amp;AutoIncrement!F3&amp;"-"&amp;TEXT(DATE(YEAR(TODAY()), MONTH(TODAY()), DAY(TODAY())), "yymm")&amp;"002"</f>
        <v>SP1-PS2-06-2310002</v>
      </c>
      <c r="F5" t="s">
        <v>295</v>
      </c>
      <c r="G5" t="s">
        <v>21</v>
      </c>
      <c r="H5">
        <v>330</v>
      </c>
      <c r="I5" t="s">
        <v>62</v>
      </c>
      <c r="J5" t="s">
        <v>328</v>
      </c>
      <c r="K5" t="s">
        <v>64</v>
      </c>
      <c r="L5" t="s">
        <v>91</v>
      </c>
      <c r="M5" t="s">
        <v>331</v>
      </c>
      <c r="N5" t="str">
        <f ca="1">"SP1-OP-"&amp;AutoIncrement!F3&amp;"-"&amp;TEXT(DATE(YEAR(TODAY()), MONTH(TODAY()), DAY(TODAY())), "yymm")&amp;"-02"</f>
        <v>SP1-OP-PS2-06-2310-02</v>
      </c>
      <c r="O5" t="s">
        <v>334</v>
      </c>
      <c r="P5">
        <v>100.001</v>
      </c>
      <c r="Q5">
        <v>100.001</v>
      </c>
      <c r="R5">
        <v>100.001</v>
      </c>
      <c r="S5" t="str">
        <f ca="1">"SP1-IP-"&amp;AutoIncrement!F3&amp;"-"&amp;TEXT(DATE(YEAR(TODAY()), MONTH(TODAY()), DAY(TODAY())), "yymm")&amp;"-02"</f>
        <v>SP1-IP-PS2-06-2310-02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Spot'!F2</f>
        <v>sPS106-2310002</v>
      </c>
      <c r="Y5" t="s">
        <v>79</v>
      </c>
      <c r="Z5" t="s">
        <v>313</v>
      </c>
      <c r="AA5" t="s">
        <v>313</v>
      </c>
      <c r="AB5">
        <v>5</v>
      </c>
      <c r="AC5">
        <v>660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dimension ref="A1:X2"/>
  <sheetViews>
    <sheetView topLeftCell="N1" zoomScale="90" zoomScaleNormal="90" workbookViewId="0">
      <selection activeCell="S34" sqref="S33:S34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dimension ref="A1:B3"/>
  <sheetViews>
    <sheetView workbookViewId="0">
      <selection activeCell="H3" sqref="H3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'TC74-Sup1 Outbound Details'!C2</f>
        <v>o-MY-ELA-SUP-PS2-06-2310001</v>
      </c>
      <c r="B2" t="s">
        <v>440</v>
      </c>
    </row>
    <row r="3" spans="1:2" x14ac:dyDescent="0.3">
      <c r="A3" t="str">
        <f ca="1">'TC74-Sup1 Outbound Details'!C5</f>
        <v>o-MY-ELA-SUP-PS2-06-2310002</v>
      </c>
      <c r="B3" t="s">
        <v>441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dimension ref="A1:V3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dimension ref="A1:R4"/>
  <sheetViews>
    <sheetView topLeftCell="B1" workbookViewId="0">
      <selection activeCell="G40" sqref="G4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pPS106-2310002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pPS106-2310002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pPS106-2310002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dimension ref="A1:R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sPB306-2310002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sPB306-2310002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sPB306-2310002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dimension ref="A1:S4"/>
  <sheetViews>
    <sheetView topLeftCell="E1"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dimension ref="A1:R4"/>
  <sheetViews>
    <sheetView topLeftCell="B1"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dimension ref="A1:S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dimension ref="A1:R4"/>
  <sheetViews>
    <sheetView topLeftCell="B1" workbookViewId="0">
      <selection activeCell="E34" sqref="E3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dimension ref="A1:S7"/>
  <sheetViews>
    <sheetView zoomScale="90" zoomScaleNormal="90" workbookViewId="0">
      <selection activeCell="E13" sqref="E13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296</v>
      </c>
      <c r="B2" s="8" t="s">
        <v>290</v>
      </c>
      <c r="C2" s="8" t="s">
        <v>296</v>
      </c>
      <c r="D2" s="16" t="str">
        <f>AutoIncrement!C4</f>
        <v>PKTTAP-PKCUS-PB1-06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297</v>
      </c>
      <c r="B3" s="8" t="s">
        <v>291</v>
      </c>
      <c r="C3" s="8" t="s">
        <v>297</v>
      </c>
      <c r="D3" s="16" t="str">
        <f>AutoIncrement!C4</f>
        <v>PKTTAP-PKCUS-PB1-06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298</v>
      </c>
      <c r="B4" s="8" t="s">
        <v>292</v>
      </c>
      <c r="C4" s="8" t="s">
        <v>298</v>
      </c>
      <c r="D4" s="16" t="str">
        <f>AutoIncrement!C4</f>
        <v>PKTTAP-PKCUS-PB1-06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299</v>
      </c>
      <c r="B5" s="8" t="s">
        <v>293</v>
      </c>
      <c r="C5" s="8" t="s">
        <v>299</v>
      </c>
      <c r="D5" s="16" t="str">
        <f>AutoIncrement!C4</f>
        <v>PKTTAP-PKCUS-PB1-06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300</v>
      </c>
      <c r="B6" s="8" t="s">
        <v>294</v>
      </c>
      <c r="C6" s="8" t="s">
        <v>300</v>
      </c>
      <c r="D6" s="16" t="str">
        <f>AutoIncrement!C4</f>
        <v>PKTTAP-PKCUS-PB1-06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301</v>
      </c>
      <c r="B7" s="8" t="s">
        <v>295</v>
      </c>
      <c r="C7" s="8" t="s">
        <v>301</v>
      </c>
      <c r="D7" s="16" t="str">
        <f>AutoIncrement!C4</f>
        <v>PKTTAP-PKCUS-PB1-06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dimension ref="A1:B3"/>
  <sheetViews>
    <sheetView topLeftCell="A7" workbookViewId="0">
      <selection activeCell="B28" sqref="B28"/>
    </sheetView>
  </sheetViews>
  <sheetFormatPr defaultRowHeight="14.4" x14ac:dyDescent="0.3"/>
  <cols>
    <col min="1" max="1" width="26" customWidth="1" collapsed="1"/>
    <col min="2" max="2" width="20.664062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'TC74-OutboundNo'!B2</f>
        <v>o-MY-ELA-SUP-231024001</v>
      </c>
      <c r="B2" t="s">
        <v>430</v>
      </c>
    </row>
    <row r="3" spans="1:2" x14ac:dyDescent="0.3">
      <c r="A3" t="str">
        <f>'TC74-OutboundNo'!B3</f>
        <v>o-MY-ELA-SUP-231024002</v>
      </c>
      <c r="B3" t="s">
        <v>431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dimension ref="A1:I5"/>
  <sheetViews>
    <sheetView workbookViewId="0">
      <selection activeCell="C1" sqref="C1:H1048576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A2" t="str">
        <f ca="1">'TC74-Sup1 Outbound Details'!E5</f>
        <v>SP1-PS2-06-2310002</v>
      </c>
      <c r="B2" t="s">
        <v>331</v>
      </c>
      <c r="C2" t="str">
        <f ca="1">TEXT(DATE(YEAR(TODAY()), MONTH(TODAY()), DAY(TODAY()+10)), "dd MMM yyyy")</f>
        <v>09 Oct 2023</v>
      </c>
      <c r="D2" t="str">
        <f ca="1">TEXT(DATE(YEAR(TODAY()), MONTH(TODAY()), DAY(TODAY()+20)), "dd MMM yyyy")</f>
        <v>19 Oct 2023</v>
      </c>
      <c r="E2" t="s">
        <v>397</v>
      </c>
      <c r="F2" t="str">
        <f ca="1">TEXT(DATE(YEAR(TODAY()), MONTH(TODAY()), DAY(TODAY()+30)), "dd MMM yyyy")</f>
        <v>29 Oct 2023</v>
      </c>
      <c r="G2" t="s">
        <v>398</v>
      </c>
      <c r="H2" t="s">
        <v>399</v>
      </c>
      <c r="I2" t="s">
        <v>355</v>
      </c>
    </row>
    <row r="3" spans="1:9" x14ac:dyDescent="0.3">
      <c r="A3" t="str">
        <f ca="1">'TC74-Sup1 Outbound Details'!E2</f>
        <v>SP1-PS2-06-2310001</v>
      </c>
      <c r="B3" t="s">
        <v>332</v>
      </c>
      <c r="C3" t="str">
        <f ca="1">TEXT(DATE(YEAR(TODAY()), MONTH(TODAY()), DAY(TODAY()+10)), "dd MMM yyyy")</f>
        <v>09 Oct 2023</v>
      </c>
      <c r="D3" t="str">
        <f ca="1">TEXT(DATE(YEAR(TODAY()), MONTH(TODAY()), DAY(TODAY()+20)), "dd MMM yyyy")</f>
        <v>19 Oct 2023</v>
      </c>
      <c r="E3" t="s">
        <v>400</v>
      </c>
      <c r="F3" t="str">
        <f ca="1">TEXT(DATE(YEAR(TODAY()), MONTH(TODAY()), DAY(TODAY()+30)), "dd MMM yyyy")</f>
        <v>29 Oct 2023</v>
      </c>
      <c r="G3" t="s">
        <v>401</v>
      </c>
      <c r="H3" t="s">
        <v>402</v>
      </c>
      <c r="I3" t="s">
        <v>409</v>
      </c>
    </row>
    <row r="4" spans="1:9" x14ac:dyDescent="0.3">
      <c r="A4" t="str">
        <f ca="1">'TC74-Sup1 Outbound Details'!E2</f>
        <v>SP1-PS2-06-2310001</v>
      </c>
      <c r="B4" t="s">
        <v>331</v>
      </c>
      <c r="C4" t="str">
        <f ca="1">TEXT(DATE(YEAR(TODAY()), MONTH(TODAY()), DAY(TODAY()+10)), "dd MMM yyyy")</f>
        <v>09 Oct 2023</v>
      </c>
      <c r="D4" t="str">
        <f ca="1">TEXT(DATE(YEAR(TODAY()), MONTH(TODAY()), DAY(TODAY()+20)), "dd MMM yyyy")</f>
        <v>19 Oct 2023</v>
      </c>
      <c r="E4" t="s">
        <v>400</v>
      </c>
      <c r="F4" t="str">
        <f ca="1">TEXT(DATE(YEAR(TODAY()), MONTH(TODAY()), DAY(TODAY()+30)), "dd MMM yyyy")</f>
        <v>29 Oct 2023</v>
      </c>
      <c r="G4" t="s">
        <v>401</v>
      </c>
      <c r="H4" t="s">
        <v>402</v>
      </c>
      <c r="I4" t="s">
        <v>355</v>
      </c>
    </row>
    <row r="5" spans="1:9" x14ac:dyDescent="0.3">
      <c r="A5" t="str">
        <f ca="1">'TC74-Sup1 Outbound Details'!E2</f>
        <v>SP1-PS2-06-2310001</v>
      </c>
      <c r="B5" t="s">
        <v>330</v>
      </c>
      <c r="C5" t="str">
        <f ca="1">TEXT(DATE(YEAR(TODAY()), MONTH(TODAY()), DAY(TODAY()+10)), "dd MMM yyyy")</f>
        <v>09 Oct 2023</v>
      </c>
      <c r="D5" t="str">
        <f ca="1">TEXT(DATE(YEAR(TODAY()), MONTH(TODAY()), DAY(TODAY()+20)), "dd MMM yyyy")</f>
        <v>19 Oct 2023</v>
      </c>
      <c r="E5" t="s">
        <v>400</v>
      </c>
      <c r="F5" t="str">
        <f ca="1">TEXT(DATE(YEAR(TODAY()), MONTH(TODAY()), DAY(TODAY()+30)), "dd MMM yyyy")</f>
        <v>29 Oct 2023</v>
      </c>
      <c r="G5" t="s">
        <v>401</v>
      </c>
      <c r="H5" t="s">
        <v>402</v>
      </c>
      <c r="I5" t="s">
        <v>409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dimension ref="A1:V3"/>
  <sheetViews>
    <sheetView workbookViewId="0">
      <selection activeCell="D2" sqref="D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367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dimension ref="A1:O2"/>
  <sheetViews>
    <sheetView workbookViewId="0">
      <selection activeCell="F18" sqref="F18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dimension ref="A1:O2"/>
  <sheetViews>
    <sheetView workbookViewId="0">
      <selection activeCell="D2" sqref="D2:F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dimension ref="A1:B5"/>
  <sheetViews>
    <sheetView workbookViewId="0">
      <selection activeCell="L40" sqref="L40"/>
    </sheetView>
  </sheetViews>
  <sheetFormatPr defaultRowHeight="14.4" x14ac:dyDescent="0.3"/>
  <cols>
    <col min="1" max="1" width="25.777343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"i-MY-PNA-DC-"&amp;AutoIncrement!F3&amp;"-"&amp;TEXT(DATE(YEAR(TODAY()), MONTH(TODAY()), DAY(TODAY())), "yymm")&amp;"001"</f>
        <v>i-MY-PNA-DC-PS2-06-2310001</v>
      </c>
      <c r="B2" t="str">
        <f ca="1">TEXT(DATE(YEAR(TODAY()), MONTH(TODAY()), DAY(TODAY())), "dd MMM yyyy")</f>
        <v>30 Oct 2023</v>
      </c>
    </row>
    <row r="3" spans="1:2" x14ac:dyDescent="0.3">
      <c r="A3" t="str">
        <f ca="1">"i-MY-PNA-DC-"&amp;AutoIncrement!F3&amp;"-"&amp;TEXT(DATE(YEAR(TODAY()), MONTH(TODAY()), DAY(TODAY())), "yymm")&amp;"001"</f>
        <v>i-MY-PNA-DC-PS2-06-2310001</v>
      </c>
      <c r="B3" t="str">
        <f t="shared" ref="B3:B5" ca="1" si="0">TEXT(DATE(YEAR(TODAY()), MONTH(TODAY()), DAY(TODAY())), "dd MMM yyyy")</f>
        <v>30 Oct 2023</v>
      </c>
    </row>
    <row r="4" spans="1:2" x14ac:dyDescent="0.3">
      <c r="A4" t="str">
        <f ca="1">"i-MY-PNA-DC-"&amp;AutoIncrement!F3&amp;"-"&amp;TEXT(DATE(YEAR(TODAY()), MONTH(TODAY()), DAY(TODAY())), "yymm")&amp;"001"</f>
        <v>i-MY-PNA-DC-PS2-06-2310001</v>
      </c>
      <c r="B4" t="str">
        <f t="shared" ca="1" si="0"/>
        <v>30 Oct 2023</v>
      </c>
    </row>
    <row r="5" spans="1:2" x14ac:dyDescent="0.3">
      <c r="A5" t="str">
        <f ca="1">"i-MY-PNA-DC-"&amp;AutoIncrement!F3&amp;"-"&amp;TEXT(DATE(YEAR(TODAY()), MONTH(TODAY()), DAY(TODAY())), "yymm")&amp;"001"</f>
        <v>i-MY-PNA-DC-PS2-06-2310001</v>
      </c>
      <c r="B5" t="str">
        <f t="shared" ca="1" si="0"/>
        <v>30 Oct 2023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dimension ref="A1:R4"/>
  <sheetViews>
    <sheetView topLeftCell="B1" workbookViewId="0">
      <selection activeCell="B21" sqref="B21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pPS106-2310002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pPS106-2310002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pPS106-2310002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dimension ref="A1:Q4"/>
  <sheetViews>
    <sheetView topLeftCell="C1" workbookViewId="0">
      <selection activeCell="D3" sqref="D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sPB306-2310002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381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sPB306-2310002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381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sPB306-2310002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381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dimension ref="A1:R4"/>
  <sheetViews>
    <sheetView topLeftCell="B1" workbookViewId="0">
      <selection activeCell="D3" sqref="D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dimension ref="A1:Z6"/>
  <sheetViews>
    <sheetView topLeftCell="M1" zoomScale="90" zoomScaleNormal="90" workbookViewId="0">
      <selection activeCell="V26" sqref="V26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413</v>
      </c>
      <c r="C2" t="str">
        <f>AutoIncrement!C4</f>
        <v>PKTTAP-PKCUS-PB1-06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PB1-06</v>
      </c>
      <c r="I2" t="str">
        <f>"CD-"&amp;H2</f>
        <v>CD-PB1-06</v>
      </c>
      <c r="J2" t="str">
        <f>"Payment-"&amp;H2</f>
        <v>Payment-PB1-06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Payment-PB1-06(By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RD-PB1-06</v>
      </c>
      <c r="W2" t="s">
        <v>130</v>
      </c>
      <c r="X2" t="s">
        <v>414</v>
      </c>
      <c r="Y2" t="str">
        <f>"BU2toBU1-"&amp;H2</f>
        <v>BU2toBU1-PB1-06</v>
      </c>
      <c r="Z2" t="str">
        <f>"BU3toBU1-"&amp;H2</f>
        <v>BU3toBU1-PB1-06</v>
      </c>
    </row>
    <row r="5" spans="1:26" x14ac:dyDescent="0.3">
      <c r="X5" s="7"/>
      <c r="Y5" s="7"/>
    </row>
    <row r="6" spans="1:26" x14ac:dyDescent="0.3">
      <c r="X6" s="7"/>
      <c r="Y6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dimension ref="A1:C5"/>
  <sheetViews>
    <sheetView workbookViewId="0">
      <selection activeCell="C1" sqref="C1"/>
    </sheetView>
  </sheetViews>
  <sheetFormatPr defaultRowHeight="14.4" x14ac:dyDescent="0.3"/>
  <cols>
    <col min="1" max="1" width="17.33203125" customWidth="1" collapsed="1"/>
    <col min="2" max="2" width="20" customWidth="1" collapsed="1"/>
    <col min="3" max="3" width="42.21875" customWidth="1" collapsed="1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'TC74-Sup1 Outbound Details'!E5</f>
        <v>SP1-PS2-06-2310002</v>
      </c>
      <c r="B2" t="s">
        <v>331</v>
      </c>
      <c r="C2" t="s">
        <v>365</v>
      </c>
    </row>
    <row r="3" spans="1:3" x14ac:dyDescent="0.3">
      <c r="A3" t="str">
        <f ca="1">'TC74-Sup1 Outbound Details'!E2</f>
        <v>SP1-PS2-06-2310001</v>
      </c>
      <c r="B3" t="s">
        <v>332</v>
      </c>
      <c r="C3" t="s">
        <v>411</v>
      </c>
    </row>
    <row r="4" spans="1:3" x14ac:dyDescent="0.3">
      <c r="A4" t="str">
        <f ca="1">'TC74-Sup1 Outbound Details'!E2</f>
        <v>SP1-PS2-06-2310001</v>
      </c>
      <c r="B4" t="s">
        <v>331</v>
      </c>
      <c r="C4" t="s">
        <v>365</v>
      </c>
    </row>
    <row r="5" spans="1:3" x14ac:dyDescent="0.3">
      <c r="A5" t="str">
        <f ca="1">'TC74-Sup1 Outbound Details'!E2</f>
        <v>SP1-PS2-06-2310001</v>
      </c>
      <c r="B5" t="s">
        <v>330</v>
      </c>
      <c r="C5" t="s">
        <v>411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dimension ref="A1:V3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dimension ref="A1:O2"/>
  <sheetViews>
    <sheetView workbookViewId="0">
      <selection activeCell="B2" sqref="B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dimension ref="A1:O2"/>
  <sheetViews>
    <sheetView topLeftCell="A4"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dimension ref="A1:AC5"/>
  <sheetViews>
    <sheetView workbookViewId="0">
      <selection activeCell="E3" sqref="E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31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o-MY-PNA-DC-PS2-06-2310001</v>
      </c>
      <c r="D2" t="str">
        <f ca="1">TEXT(DATE(YEAR(TODAY()), MONTH(TODAY()), DAY(TODAY())), "dd MMM yyyy")</f>
        <v>30 Oct 2023</v>
      </c>
      <c r="E2" t="str">
        <f ca="1">"DC3-"&amp;AutoIncrement!F3&amp;"-"&amp;TEXT(DATE(YEAR(TODAY()), MONTH(TODAY()), DAY(TODAY())), "yymm")&amp;"001"</f>
        <v>DC3-PS2-06-2310001</v>
      </c>
      <c r="F2" t="s">
        <v>292</v>
      </c>
      <c r="G2" t="s">
        <v>21</v>
      </c>
      <c r="H2">
        <v>660</v>
      </c>
      <c r="I2" t="s">
        <v>70</v>
      </c>
      <c r="J2" t="s">
        <v>328</v>
      </c>
      <c r="K2" t="s">
        <v>68</v>
      </c>
      <c r="L2" t="s">
        <v>89</v>
      </c>
      <c r="M2" t="s">
        <v>330</v>
      </c>
      <c r="N2" t="str">
        <f ca="1">"DC3-OP-"&amp;AutoIncrement!F3&amp;"-"&amp;TEXT(DATE(YEAR(TODAY()), MONTH(TODAY()), DAY(TODAY())), "yymm")&amp;"-01"</f>
        <v>DC3-OP-PS2-06-2310-01</v>
      </c>
      <c r="O2" t="s">
        <v>335</v>
      </c>
      <c r="S2" t="str">
        <f ca="1">"DC3-IP-"&amp;AutoIncrement!F3&amp;"-"&amp;TEXT(DATE(YEAR(TODAY()), MONTH(TODAY()), DAY(TODAY())), "yymm")&amp;"-01"</f>
        <v>DC3-IP-PS2-06-2310-01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 ca="1">'TC47-Autogen OrderNo Spot'!D2</f>
        <v>sPB306-2310002</v>
      </c>
      <c r="Y2" t="s">
        <v>91</v>
      </c>
      <c r="Z2" t="s">
        <v>308</v>
      </c>
      <c r="AA2" t="s">
        <v>308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o-MY-PNA-DC-PS2-06-2310001</v>
      </c>
      <c r="D3" t="str">
        <f t="shared" ref="D3:D4" ca="1" si="0">TEXT(DATE(YEAR(TODAY()), MONTH(TODAY()), DAY(TODAY())), "dd MMM yyyy")</f>
        <v>30 Oct 2023</v>
      </c>
      <c r="E3" t="str">
        <f ca="1">"DC3-"&amp;AutoIncrement!F3&amp;"-"&amp;TEXT(DATE(YEAR(TODAY()), MONTH(TODAY()), DAY(TODAY())), "yymm")&amp;"001"</f>
        <v>DC3-PS2-06-2310001</v>
      </c>
      <c r="F3" t="s">
        <v>293</v>
      </c>
      <c r="G3" t="s">
        <v>21</v>
      </c>
      <c r="H3">
        <v>660</v>
      </c>
      <c r="I3" t="s">
        <v>70</v>
      </c>
      <c r="J3" t="s">
        <v>328</v>
      </c>
      <c r="K3" t="s">
        <v>68</v>
      </c>
      <c r="L3" t="s">
        <v>89</v>
      </c>
      <c r="M3" t="s">
        <v>408</v>
      </c>
      <c r="N3" t="str">
        <f ca="1">"DC3-OP-"&amp;AutoIncrement!F3&amp;"-"&amp;TEXT(DATE(YEAR(TODAY()), MONTH(TODAY()), DAY(TODAY())), "yymm")&amp;"-01"</f>
        <v>DC3-OP-PS2-06-2310-01</v>
      </c>
      <c r="O3" t="s">
        <v>336</v>
      </c>
      <c r="P3">
        <v>100.001</v>
      </c>
      <c r="Q3">
        <v>100.001</v>
      </c>
      <c r="R3">
        <v>100.001</v>
      </c>
      <c r="X3" t="str">
        <f ca="1">'TC47-Autogen OrderNo Spot'!D2</f>
        <v>sPB306-2310002</v>
      </c>
      <c r="Y3" t="s">
        <v>91</v>
      </c>
      <c r="Z3" t="s">
        <v>309</v>
      </c>
      <c r="AA3" t="s">
        <v>309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o-MY-PNA-DC-PS2-06-2310001</v>
      </c>
      <c r="D4" t="str">
        <f t="shared" ca="1" si="0"/>
        <v>30 Oct 2023</v>
      </c>
      <c r="E4" t="str">
        <f ca="1">"DC3-"&amp;AutoIncrement!F3&amp;"-"&amp;TEXT(DATE(YEAR(TODAY()), MONTH(TODAY()), DAY(TODAY())), "yymm")&amp;"001"</f>
        <v>DC3-PS2-06-2310001</v>
      </c>
      <c r="F4" t="s">
        <v>295</v>
      </c>
      <c r="G4" t="s">
        <v>21</v>
      </c>
      <c r="H4">
        <v>330</v>
      </c>
      <c r="I4" t="s">
        <v>70</v>
      </c>
      <c r="J4" t="s">
        <v>328</v>
      </c>
      <c r="K4" t="s">
        <v>68</v>
      </c>
      <c r="L4" t="s">
        <v>89</v>
      </c>
      <c r="M4" t="s">
        <v>408</v>
      </c>
      <c r="N4" t="str">
        <f ca="1">"DC3-OP-"&amp;AutoIncrement!F3&amp;"-"&amp;TEXT(DATE(YEAR(TODAY()), MONTH(TODAY()), DAY(TODAY())), "yymm")&amp;"-02"</f>
        <v>DC3-OP-PS2-06-2310-02</v>
      </c>
      <c r="O4" t="s">
        <v>336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DC3-IP-PS2-06-2310-02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 ca="1">'TC47-Autogen OrderNo Spot'!D2</f>
        <v>sPB306-2310002</v>
      </c>
      <c r="Y4" t="s">
        <v>91</v>
      </c>
      <c r="Z4" t="s">
        <v>310</v>
      </c>
      <c r="AA4" t="s">
        <v>310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o-MY-PNA-DC-PS2-06-2310002</v>
      </c>
      <c r="D5" s="60">
        <v>45112</v>
      </c>
      <c r="F5" t="s">
        <v>295</v>
      </c>
      <c r="G5" t="s">
        <v>21</v>
      </c>
      <c r="H5">
        <v>330</v>
      </c>
      <c r="I5" t="s">
        <v>70</v>
      </c>
      <c r="J5" t="s">
        <v>328</v>
      </c>
      <c r="K5" t="s">
        <v>68</v>
      </c>
      <c r="L5" t="s">
        <v>89</v>
      </c>
      <c r="M5" t="s">
        <v>408</v>
      </c>
      <c r="N5" t="str">
        <f ca="1">"DC3-OP-"&amp;AutoIncrement!F3&amp;"-"&amp;TEXT(DATE(YEAR(TODAY()), MONTH(TODAY()), DAY(TODAY())), "yymm")&amp;"-02"</f>
        <v>DC3-OP-PS2-06-2310-02</v>
      </c>
      <c r="O5" t="s">
        <v>336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DC3-IP-PS2-06-2310-02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Spot'!D2</f>
        <v>sPB306-2310002</v>
      </c>
      <c r="Y5" t="s">
        <v>91</v>
      </c>
      <c r="Z5" t="s">
        <v>310</v>
      </c>
      <c r="AA5" t="s">
        <v>310</v>
      </c>
      <c r="AB5">
        <v>5</v>
      </c>
      <c r="AC5">
        <v>660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dimension ref="A1:B3"/>
  <sheetViews>
    <sheetView workbookViewId="0">
      <selection activeCell="B4" sqref="B4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'TC111-DC3 Outbound Details'!C4</f>
        <v>o-MY-PNA-DC-PS2-06-2310001</v>
      </c>
      <c r="B2" t="s">
        <v>432</v>
      </c>
    </row>
    <row r="3" spans="1:2" x14ac:dyDescent="0.3">
      <c r="A3" t="str">
        <f ca="1">'TC111-DC3 Outbound Details'!C5</f>
        <v>o-MY-PNA-DC-PS2-06-2310002</v>
      </c>
      <c r="B3" t="s">
        <v>433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dimension ref="A1:R4"/>
  <sheetViews>
    <sheetView topLeftCell="E1" workbookViewId="0">
      <selection activeCell="H16" sqref="H1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dimension ref="A1:S4"/>
  <sheetViews>
    <sheetView topLeftCell="C1" workbookViewId="0">
      <selection activeCell="H25" sqref="H25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438</v>
      </c>
      <c r="S1" t="s">
        <v>439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dimension ref="A1:S4"/>
  <sheetViews>
    <sheetView topLeftCell="C1" workbookViewId="0">
      <selection activeCell="G36" sqref="G36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dimension ref="A1:R4"/>
  <sheetViews>
    <sheetView topLeftCell="B1" workbookViewId="0">
      <selection activeCell="Q30" sqref="Q3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dimension ref="A1:V3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dimension ref="A1:O2"/>
  <sheetViews>
    <sheetView workbookViewId="0">
      <selection activeCell="G2" sqref="G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dimension ref="A1:O2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dimension ref="A1:AK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dimension ref="A1:B4"/>
  <sheetViews>
    <sheetView workbookViewId="0">
      <selection activeCell="E34" sqref="E34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348</v>
      </c>
      <c r="B1" t="s">
        <v>349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DC3-PS2-06-2310001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DC3-PS2-06-2310001</v>
      </c>
      <c r="B4" t="str">
        <f>'TC111-DC3 Outbound Details'!M4</f>
        <v>CAIU9492794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dimension ref="A1:I4"/>
  <sheetViews>
    <sheetView workbookViewId="0">
      <selection activeCell="A3" sqref="A3:XFD3"/>
    </sheetView>
  </sheetViews>
  <sheetFormatPr defaultRowHeight="14.4" x14ac:dyDescent="0.3"/>
  <cols>
    <col min="1" max="2" width="25.77734375" customWidth="1" collapsed="1"/>
    <col min="3" max="8" width="15.77734375" customWidth="1" collapsed="1"/>
    <col min="9" max="9" width="44.5546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09 Oct 2023</v>
      </c>
      <c r="D2" t="str">
        <f ca="1">TEXT(DATE(YEAR(TODAY()), MONTH(TODAY()), DAY(TODAY()+20)), "dd MMM yyyy")</f>
        <v>19 Oct 2023</v>
      </c>
      <c r="E2" t="s">
        <v>397</v>
      </c>
      <c r="F2" t="str">
        <f ca="1">TEXT(DATE(YEAR(TODAY()), MONTH(TODAY()), DAY(TODAY()+30)), "dd MMM yyyy")</f>
        <v>29 Oct 2023</v>
      </c>
      <c r="G2" t="s">
        <v>398</v>
      </c>
      <c r="H2" t="s">
        <v>399</v>
      </c>
      <c r="I2" t="s">
        <v>357</v>
      </c>
    </row>
    <row r="3" spans="1:9" x14ac:dyDescent="0.3">
      <c r="A3" t="str">
        <f ca="1">'TC111-DC3 Outbound Details'!E2</f>
        <v>DC3-PS2-06-2310001</v>
      </c>
      <c r="B3" t="str">
        <f>'TC111-DC3 Outbound Details'!M2</f>
        <v>CAIU9500009</v>
      </c>
      <c r="C3" t="str">
        <f ca="1">TEXT(DATE(YEAR(TODAY()), MONTH(TODAY()), DAY(TODAY()+10)), "dd MMM yyyy")</f>
        <v>09 Oct 2023</v>
      </c>
      <c r="D3" t="str">
        <f ca="1">TEXT(DATE(YEAR(TODAY()), MONTH(TODAY()), DAY(TODAY()+20)), "dd MMM yyyy")</f>
        <v>19 Oct 2023</v>
      </c>
      <c r="E3" t="s">
        <v>400</v>
      </c>
      <c r="F3" t="str">
        <f ca="1">TEXT(DATE(YEAR(TODAY()), MONTH(TODAY()), DAY(TODAY()+30)), "dd MMM yyyy")</f>
        <v>29 Oct 2023</v>
      </c>
      <c r="G3" t="s">
        <v>401</v>
      </c>
      <c r="H3" t="s">
        <v>402</v>
      </c>
      <c r="I3" t="s">
        <v>357</v>
      </c>
    </row>
    <row r="4" spans="1:9" x14ac:dyDescent="0.3">
      <c r="A4" t="str">
        <f ca="1">'TC111-DC3 Outbound Details'!E4</f>
        <v>DC3-PS2-06-2310001</v>
      </c>
      <c r="B4" t="str">
        <f>'TC111-DC3 Outbound Details'!M4</f>
        <v>CAIU9492794</v>
      </c>
      <c r="C4" t="str">
        <f ca="1">TEXT(DATE(YEAR(TODAY()), MONTH(TODAY()), DAY(TODAY()+10)), "dd MMM yyyy")</f>
        <v>09 Oct 2023</v>
      </c>
      <c r="D4" t="str">
        <f ca="1">TEXT(DATE(YEAR(TODAY()), MONTH(TODAY()), DAY(TODAY()+20)), "dd MMM yyyy")</f>
        <v>19 Oct 2023</v>
      </c>
      <c r="E4" t="s">
        <v>400</v>
      </c>
      <c r="F4" t="str">
        <f ca="1">TEXT(DATE(YEAR(TODAY()), MONTH(TODAY()), DAY(TODAY()+30)), "dd MMM yyyy")</f>
        <v>29 Oct 2023</v>
      </c>
      <c r="G4" t="s">
        <v>401</v>
      </c>
      <c r="H4" t="s">
        <v>402</v>
      </c>
      <c r="I4" t="s">
        <v>353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dimension ref="A1:V3"/>
  <sheetViews>
    <sheetView topLeftCell="J1" workbookViewId="0">
      <selection activeCell="S1" sqref="S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dimension ref="A1:O2"/>
  <sheetViews>
    <sheetView workbookViewId="0">
      <selection activeCell="I2" sqref="I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dimension ref="A1:O2"/>
  <sheetViews>
    <sheetView workbookViewId="0">
      <selection activeCell="D2" sqref="D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dimension ref="A1:J4"/>
  <sheetViews>
    <sheetView zoomScale="90" zoomScaleNormal="90" workbookViewId="0">
      <selection activeCell="C8" sqref="C8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302</v>
      </c>
      <c r="B2" s="8" t="s">
        <v>302</v>
      </c>
      <c r="C2" s="16" t="str">
        <f>AutoIncrement!D4</f>
        <v>SGTTAP-PKTTAP-PB2-06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303</v>
      </c>
      <c r="B3" s="8" t="s">
        <v>303</v>
      </c>
      <c r="C3" s="16" t="str">
        <f>AutoIncrement!D4</f>
        <v>SGTTAP-PKTTAP-PB2-06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304</v>
      </c>
      <c r="B4" s="8" t="s">
        <v>304</v>
      </c>
      <c r="C4" s="16" t="str">
        <f>AutoIncrement!D4</f>
        <v>SGTTAP-PKTTAP-PB2-06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dimension ref="A1:AK4"/>
  <sheetViews>
    <sheetView workbookViewId="0">
      <selection activeCell="E17" sqref="E17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dimension ref="A1:B3"/>
  <sheetViews>
    <sheetView workbookViewId="0">
      <selection activeCell="B2" sqref="B2:B6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'TC111-OutboundNo'!B2</f>
        <v>o-MY-PNA-DC-231024001</v>
      </c>
      <c r="B2" t="s">
        <v>442</v>
      </c>
    </row>
    <row r="3" spans="1:2" x14ac:dyDescent="0.3">
      <c r="A3" t="str">
        <f>'TC111-OutboundNo'!B3</f>
        <v>o-MY-PNA-DC-231024002</v>
      </c>
      <c r="B3" t="s">
        <v>443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dimension ref="A1:AK4"/>
  <sheetViews>
    <sheetView workbookViewId="0">
      <selection activeCell="F52" sqref="F5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dimension ref="A1:AK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dimension ref="A1:AC5"/>
  <sheetViews>
    <sheetView topLeftCell="C1" workbookViewId="0">
      <selection activeCell="E19" sqref="E19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2" t="s">
        <v>0</v>
      </c>
      <c r="B1" s="2" t="s">
        <v>267</v>
      </c>
      <c r="C1" s="2" t="s">
        <v>326</v>
      </c>
      <c r="D1" s="2" t="s">
        <v>314</v>
      </c>
      <c r="E1" s="2" t="s">
        <v>327</v>
      </c>
      <c r="F1" s="2" t="s">
        <v>132</v>
      </c>
      <c r="G1" s="2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329</v>
      </c>
      <c r="M1" s="2" t="s">
        <v>333</v>
      </c>
      <c r="N1" s="2" t="s">
        <v>337</v>
      </c>
      <c r="O1" s="2" t="s">
        <v>320</v>
      </c>
      <c r="P1" s="2" t="s">
        <v>339</v>
      </c>
      <c r="Q1" s="2" t="s">
        <v>340</v>
      </c>
      <c r="R1" s="2" t="s">
        <v>341</v>
      </c>
      <c r="S1" s="2" t="s">
        <v>338</v>
      </c>
      <c r="T1" s="2" t="s">
        <v>321</v>
      </c>
      <c r="U1" s="2" t="s">
        <v>342</v>
      </c>
      <c r="V1" s="2" t="s">
        <v>343</v>
      </c>
      <c r="W1" s="2" t="s">
        <v>344</v>
      </c>
      <c r="X1" s="2" t="s">
        <v>345</v>
      </c>
      <c r="Y1" s="2" t="s">
        <v>322</v>
      </c>
      <c r="Z1" s="2" t="s">
        <v>131</v>
      </c>
      <c r="AA1" s="2" t="s">
        <v>323</v>
      </c>
      <c r="AB1" s="2" t="s">
        <v>324</v>
      </c>
      <c r="AC1" s="2" t="s">
        <v>325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o-CNTW-SUP-POC-PS2-06-2310001</v>
      </c>
      <c r="D2" s="2" t="str">
        <f ca="1">TEXT(DATE(YEAR(TODAY()), MONTH(TODAY()), DAY(TODAY())), "dd MMM yyyy")</f>
        <v>30 Oct 2023</v>
      </c>
      <c r="E2" s="2" t="str">
        <f ca="1">"SP2-"&amp;AutoIncrement!F3&amp;"-"&amp;TEXT(DATE(YEAR(TODAY()), MONTH(TODAY()), DAY(TODAY())), "yymm")&amp;"001"</f>
        <v>SP2-PS2-06-2310001</v>
      </c>
      <c r="F2" s="20" t="s">
        <v>290</v>
      </c>
      <c r="G2" s="8" t="s">
        <v>29</v>
      </c>
      <c r="H2" s="63">
        <v>1620</v>
      </c>
      <c r="I2" s="20" t="s">
        <v>70</v>
      </c>
      <c r="J2" s="2" t="s">
        <v>328</v>
      </c>
      <c r="K2" s="64" t="s">
        <v>72</v>
      </c>
      <c r="L2" s="64" t="s">
        <v>90</v>
      </c>
      <c r="M2" s="8" t="s">
        <v>330</v>
      </c>
      <c r="N2" s="2" t="str">
        <f ca="1">"SP2-OP-"&amp;AutoIncrement!F3&amp;"-"&amp;TEXT(DATE(YEAR(TODAY()), MONTH(TODAY()), DAY(TODAY())), "yymm")&amp;"-01"</f>
        <v>SP2-OP-PS2-06-2310-01</v>
      </c>
      <c r="O2" s="8" t="s">
        <v>334</v>
      </c>
      <c r="P2" s="65"/>
      <c r="Q2" s="65"/>
      <c r="R2" s="65"/>
      <c r="S2" s="2" t="str">
        <f ca="1">"SP2-IP-"&amp;AutoIncrement!F3&amp;"-"&amp;TEXT(DATE(YEAR(TODAY()), MONTH(TODAY()), DAY(TODAY())), "yymm")&amp;"-01"</f>
        <v>SP2-IP-PS2-06-2310-01</v>
      </c>
      <c r="T2" s="66"/>
      <c r="U2" s="65"/>
      <c r="V2" s="65"/>
      <c r="W2" s="65"/>
      <c r="X2" s="64" t="str">
        <f ca="1">'TC20-Autogen SOPO'!H2</f>
        <v>sPS206-2310001</v>
      </c>
      <c r="Y2" s="64" t="s">
        <v>93</v>
      </c>
      <c r="Z2" s="64" t="s">
        <v>305</v>
      </c>
      <c r="AA2" s="64" t="s">
        <v>305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o-CNTW-SUP-POC-PS2-06-2310001</v>
      </c>
      <c r="D3" s="2" t="str">
        <f ca="1">TEXT(DATE(YEAR(TODAY()), MONTH(TODAY()), DAY(TODAY())), "dd MMM yyyy")</f>
        <v>30 Oct 2023</v>
      </c>
      <c r="E3" s="2" t="str">
        <f ca="1">"SP2-"&amp;AutoIncrement!F3&amp;"-"&amp;TEXT(DATE(YEAR(TODAY()), MONTH(TODAY()), DAY(TODAY())), "yymm")&amp;"001"</f>
        <v>SP2-PS2-06-2310001</v>
      </c>
      <c r="F3" s="20" t="s">
        <v>291</v>
      </c>
      <c r="G3" s="8" t="s">
        <v>29</v>
      </c>
      <c r="H3" s="63">
        <v>1620</v>
      </c>
      <c r="I3" s="20" t="s">
        <v>70</v>
      </c>
      <c r="J3" s="2" t="s">
        <v>328</v>
      </c>
      <c r="K3" s="64" t="s">
        <v>72</v>
      </c>
      <c r="L3" s="64" t="s">
        <v>90</v>
      </c>
      <c r="M3" s="8" t="s">
        <v>444</v>
      </c>
      <c r="N3" s="2" t="str">
        <f ca="1">"SP2-OP-"&amp;AutoIncrement!F3&amp;"-"&amp;TEXT(DATE(YEAR(TODAY()), MONTH(TODAY()), DAY(TODAY())), "yymm")&amp;"-01"</f>
        <v>SP2-OP-PS2-06-2310-01</v>
      </c>
      <c r="O3" s="8" t="s">
        <v>335</v>
      </c>
      <c r="P3" s="65"/>
      <c r="Q3" s="65"/>
      <c r="R3" s="65"/>
      <c r="S3" s="2" t="str">
        <f ca="1">"SP2-IP-"&amp;AutoIncrement!F3&amp;"-"&amp;TEXT(DATE(YEAR(TODAY()), MONTH(TODAY()), DAY(TODAY())), "yymm")&amp;"-02"</f>
        <v>SP2-IP-PS2-06-2310-02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 ca="1">'TC20-Autogen SOPO'!H2</f>
        <v>sPS206-2310001</v>
      </c>
      <c r="Y3" s="64" t="s">
        <v>93</v>
      </c>
      <c r="Z3" s="64" t="s">
        <v>306</v>
      </c>
      <c r="AA3" s="64" t="s">
        <v>306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o-CNTW-SUP-POC-PS2-06-2310002</v>
      </c>
      <c r="D4" s="2" t="str">
        <f ca="1">TEXT(DATE(YEAR(TODAY()), MONTH(TODAY()), DAY(TODAY())), "dd MMM yyyy")</f>
        <v>30 Oct 2023</v>
      </c>
      <c r="F4" s="20" t="s">
        <v>294</v>
      </c>
      <c r="G4" s="8" t="s">
        <v>21</v>
      </c>
      <c r="H4" s="63">
        <v>500</v>
      </c>
      <c r="I4" s="20" t="s">
        <v>70</v>
      </c>
      <c r="J4" s="2" t="s">
        <v>328</v>
      </c>
      <c r="K4" s="64" t="s">
        <v>72</v>
      </c>
      <c r="L4" s="64" t="s">
        <v>90</v>
      </c>
      <c r="M4" s="8" t="s">
        <v>444</v>
      </c>
      <c r="N4" s="2" t="str">
        <f ca="1">"SP2-OP-"&amp;AutoIncrement!F3&amp;"-"&amp;TEXT(DATE(YEAR(TODAY()), MONTH(TODAY()), DAY(TODAY())), "yymm")&amp;"-01"</f>
        <v>SP2-OP-PS2-06-2310-01</v>
      </c>
      <c r="O4" s="8" t="s">
        <v>336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 ca="1">'TC20-Autogen SOPO'!H2</f>
        <v>sPS206-2310001</v>
      </c>
      <c r="Y4" s="64" t="s">
        <v>93</v>
      </c>
      <c r="Z4" s="64" t="s">
        <v>307</v>
      </c>
      <c r="AA4" s="64" t="s">
        <v>307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o-CNTW-SUP-POC-PS2-06-2310002</v>
      </c>
      <c r="D5" s="2" t="str">
        <f ca="1">TEXT(DATE(YEAR(TODAY()), MONTH(TODAY()), DAY(TODAY())), "dd MMM yyyy")</f>
        <v>30 Oct 2023</v>
      </c>
      <c r="F5" s="20" t="s">
        <v>294</v>
      </c>
      <c r="G5" s="8" t="s">
        <v>21</v>
      </c>
      <c r="H5" s="63">
        <v>300</v>
      </c>
      <c r="I5" s="20" t="s">
        <v>70</v>
      </c>
      <c r="J5" s="2" t="s">
        <v>328</v>
      </c>
      <c r="K5" s="64" t="s">
        <v>72</v>
      </c>
      <c r="L5" s="64" t="s">
        <v>90</v>
      </c>
      <c r="M5" s="8" t="s">
        <v>445</v>
      </c>
      <c r="N5" s="2" t="str">
        <f ca="1">"SP2-OP-"&amp;AutoIncrement!F3&amp;"-"&amp;TEXT(DATE(YEAR(TODAY()), MONTH(TODAY()), DAY(TODAY())), "yymm")&amp;"-02"</f>
        <v>SP2-OP-PS2-06-2310-02</v>
      </c>
      <c r="O5" s="8" t="s">
        <v>334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SP2-IP-PS2-06-2310-02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 ca="1">'TC20-Autogen SOPO'!H2</f>
        <v>sPS206-2310001</v>
      </c>
      <c r="Y5" s="64" t="s">
        <v>93</v>
      </c>
      <c r="Z5" s="64" t="s">
        <v>307</v>
      </c>
      <c r="AA5" s="64" t="s">
        <v>307</v>
      </c>
      <c r="AB5" s="22">
        <v>5</v>
      </c>
      <c r="AC5" s="63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dimension ref="A1:B3"/>
  <sheetViews>
    <sheetView workbookViewId="0">
      <selection activeCell="K36" sqref="K3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'TC142-Sup2 Outbound Details'!C2</f>
        <v>o-CNTW-SUP-POC-PS2-06-2310001</v>
      </c>
      <c r="B2" t="s">
        <v>446</v>
      </c>
    </row>
    <row r="3" spans="1:2" x14ac:dyDescent="0.3">
      <c r="A3" t="str">
        <f ca="1">'TC142-Sup2 Outbound Details'!C4</f>
        <v>o-CNTW-SUP-POC-PS2-06-2310002</v>
      </c>
      <c r="B3" t="s">
        <v>447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dimension ref="A1:Z5"/>
  <sheetViews>
    <sheetView workbookViewId="0">
      <selection activeCell="B20" sqref="B2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dimension ref="A1:Z5"/>
  <sheetViews>
    <sheetView workbookViewId="0">
      <selection activeCell="C2" sqref="C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dimension ref="A1:B3"/>
  <sheetViews>
    <sheetView workbookViewId="0">
      <selection activeCell="H29" sqref="H29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'TC142-OutboundNo'!B2</f>
        <v>o-CNTW-SUP-POC-231024001</v>
      </c>
      <c r="B2" t="s">
        <v>448</v>
      </c>
    </row>
    <row r="3" spans="1:2" x14ac:dyDescent="0.3">
      <c r="A3" t="str">
        <f>'TC142-OutboundNo'!B3</f>
        <v>o-CNTW-SUP-POC-231024002</v>
      </c>
      <c r="B3" t="s">
        <v>449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dimension ref="A1:I5"/>
  <sheetViews>
    <sheetView workbookViewId="0">
      <selection activeCell="E20" sqref="E20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09 Oct 2023</v>
      </c>
      <c r="D2" t="str">
        <f ca="1">TEXT(DATE(YEAR(TODAY()), MONTH(TODAY()), DAY(TODAY()+20)), "dd MMM yyyy")</f>
        <v>19 Oct 2023</v>
      </c>
      <c r="E2" t="s">
        <v>397</v>
      </c>
      <c r="F2" t="str">
        <f ca="1">TEXT(DATE(YEAR(TODAY()), MONTH(TODAY()), DAY(TODAY()+30)), "dd MMM yyyy")</f>
        <v>29 Oct 2023</v>
      </c>
      <c r="G2" t="s">
        <v>398</v>
      </c>
      <c r="H2" t="s">
        <v>399</v>
      </c>
      <c r="I2" t="s">
        <v>354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09 Oct 2023</v>
      </c>
      <c r="D3" t="str">
        <f ca="1">TEXT(DATE(YEAR(TODAY()), MONTH(TODAY()), DAY(TODAY()+20)), "dd MMM yyyy")</f>
        <v>19 Oct 2023</v>
      </c>
      <c r="E3" t="s">
        <v>400</v>
      </c>
      <c r="F3" t="str">
        <f ca="1">TEXT(DATE(YEAR(TODAY()), MONTH(TODAY()), DAY(TODAY()+30)), "dd MMM yyyy")</f>
        <v>29 Oct 2023</v>
      </c>
      <c r="G3" t="s">
        <v>401</v>
      </c>
      <c r="H3" t="s">
        <v>402</v>
      </c>
      <c r="I3" t="s">
        <v>354</v>
      </c>
    </row>
    <row r="4" spans="1:9" x14ac:dyDescent="0.3">
      <c r="A4" t="str">
        <f ca="1">'TC142-Sup2 Outbound Details'!E3</f>
        <v>SP2-PS2-06-2310001</v>
      </c>
      <c r="B4" t="str">
        <f>'TC142-Sup2 Outbound Details'!M3</f>
        <v>ONEU1162511</v>
      </c>
      <c r="C4" t="str">
        <f ca="1">TEXT(DATE(YEAR(TODAY()), MONTH(TODAY()), DAY(TODAY()+10)), "dd MMM yyyy")</f>
        <v>09 Oct 2023</v>
      </c>
      <c r="D4" t="str">
        <f ca="1">TEXT(DATE(YEAR(TODAY()), MONTH(TODAY()), DAY(TODAY()+20)), "dd MMM yyyy")</f>
        <v>19 Oct 2023</v>
      </c>
      <c r="E4" t="s">
        <v>400</v>
      </c>
      <c r="F4" t="str">
        <f ca="1">TEXT(DATE(YEAR(TODAY()), MONTH(TODAY()), DAY(TODAY()+30)), "dd MMM yyyy")</f>
        <v>29 Oct 2023</v>
      </c>
      <c r="G4" t="s">
        <v>401</v>
      </c>
      <c r="H4" t="s">
        <v>402</v>
      </c>
      <c r="I4" t="s">
        <v>354</v>
      </c>
    </row>
    <row r="5" spans="1:9" x14ac:dyDescent="0.3">
      <c r="A5" t="str">
        <f ca="1">'TC142-Sup2 Outbound Details'!E2</f>
        <v>SP2-PS2-06-2310001</v>
      </c>
      <c r="B5" t="str">
        <f>'TC142-Sup2 Outbound Details'!M2</f>
        <v>CAIU9500009</v>
      </c>
      <c r="C5" t="str">
        <f ca="1">TEXT(DATE(YEAR(TODAY()), MONTH(TODAY()), DAY(TODAY()+10)), "dd MMM yyyy")</f>
        <v>09 Oct 2023</v>
      </c>
      <c r="D5" t="str">
        <f ca="1">TEXT(DATE(YEAR(TODAY()), MONTH(TODAY()), DAY(TODAY()+20)), "dd MMM yyyy")</f>
        <v>19 Oct 2023</v>
      </c>
      <c r="E5" t="s">
        <v>400</v>
      </c>
      <c r="F5" t="str">
        <f ca="1">TEXT(DATE(YEAR(TODAY()), MONTH(TODAY()), DAY(TODAY()+30)), "dd MMM yyyy")</f>
        <v>29 Oct 2023</v>
      </c>
      <c r="G5" t="s">
        <v>401</v>
      </c>
      <c r="H5" t="s">
        <v>402</v>
      </c>
      <c r="I5" t="s">
        <v>354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111</vt:i4>
      </vt:variant>
    </vt:vector>
  </HeadingPairs>
  <TitlesOfParts>
    <vt:vector size="111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TC15-AutoGen CO</vt:lpstr>
      <vt:lpstr>TC17-Customer Change Order</vt:lpstr>
      <vt:lpstr>TC17-Inbound Date Change</vt:lpstr>
      <vt:lpstr>TC17-AutoGen ChangeRequestNo</vt:lpstr>
      <vt:lpstr>TC20-Autogen SOPO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TC45-Cus Spot Order</vt:lpstr>
      <vt:lpstr>TC45-Spot Date</vt:lpstr>
      <vt:lpstr>TC47-Autogen OrderNo Spot</vt:lpstr>
      <vt:lpstr>TC54-Sup2 Order Change Reg</vt:lpstr>
      <vt:lpstr>TC54-Change Date</vt:lpstr>
      <vt:lpstr>TC54-Change RequestNo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TC114-BU1 SO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TC186-BU2 SellerGI Invoice</vt:lpstr>
      <vt:lpstr>TC189-Customer Cargo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Huawei Testbits</cp:lastModifiedBy>
  <dcterms:created xsi:type="dcterms:W3CDTF">2015-06-05T18:17:20Z</dcterms:created>
  <dcterms:modified xsi:type="dcterms:W3CDTF">2023-10-30T09:59:53Z</dcterms:modified>
</cp:coreProperties>
</file>