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9\"/>
    </mc:Choice>
  </mc:AlternateContent>
  <xr:revisionPtr revIDLastSave="0" documentId="13_ncr:1_{8FE1F680-7C5E-4574-B218-59DD8F599CAA}" xr6:coauthVersionLast="47" xr6:coauthVersionMax="47" xr10:uidLastSave="{00000000-0000-0000-0000-000000000000}"/>
  <bookViews>
    <workbookView xWindow="28680" yWindow="-120" windowWidth="29040" windowHeight="15840" firstSheet="6" activeTab="10" xr2:uid="{00000000-000D-0000-FFFF-FFFF00000000}"/>
  </bookViews>
  <sheets>
    <sheet name="AutoIncrement" sheetId="2" r:id="rId1"/>
    <sheet name="TC1-Request Add New" sheetId="1" r:id="rId2"/>
    <sheet name="TC1" sheetId="3" r:id="rId3"/>
    <sheet name="TC1.1&amp;3.1-Payment Terms" sheetId="4" r:id="rId4"/>
    <sheet name="TC1.2-BU ShippingRoute" sheetId="5" r:id="rId5"/>
    <sheet name="TC1.2-ETAnWeek" sheetId="6" r:id="rId6"/>
    <sheet name="TC2-Contract Parts Info" sheetId="10" r:id="rId7"/>
    <sheet name="TC2-BU to Customer Contract" sheetId="9" r:id="rId8"/>
    <sheet name="TC3-BU Contract Route" sheetId="11" r:id="rId9"/>
    <sheet name="TC3.2-Supplier ShippingRoute" sheetId="7" r:id="rId10"/>
    <sheet name="TC3.2-ETAnWeek" sheetId="8" r:id="rId11"/>
    <sheet name="TC4-Supp to BU Contract" sheetId="12" r:id="rId12"/>
    <sheet name="TC4-Contract Parts Info" sheetId="13" r:id="rId13"/>
    <sheet name="TC5-BU Contract Route" sheetId="14" r:id="rId14"/>
    <sheet name="TC6-Supplier Contract Route" sheetId="15" r:id="rId15"/>
    <sheet name="TC9-BU Contract Route" sheetId="16" r:id="rId16"/>
    <sheet name="TC20-Customer Request" sheetId="17" r:id="rId17"/>
    <sheet name="TC21-BU Received Request" sheetId="18" r:id="rId18"/>
    <sheet name="TC21-BU to Customer Contract" sheetId="22" r:id="rId19"/>
    <sheet name="TC23-Sup Received Request (NEW)" sheetId="24" r:id="rId20"/>
    <sheet name="TC23-Supplier to BU Contract" sheetId="21" r:id="rId21"/>
    <sheet name="TC36-BU Receive Req Resub (NEW)" sheetId="46" r:id="rId22"/>
    <sheet name="TC36-BU to Customer Contract" sheetId="28" r:id="rId23"/>
    <sheet name="TC38-SUP Receive Req" sheetId="29" r:id="rId24"/>
    <sheet name="TC38-SUP to BU Contract" sheetId="30" r:id="rId25"/>
    <sheet name="TC41-CUS Reg Order (Firm)" sheetId="31" r:id="rId26"/>
    <sheet name="TC41-CUS Reg Order (Date)" sheetId="32" r:id="rId27"/>
    <sheet name="TC42-CUS Download CO" sheetId="33" r:id="rId28"/>
    <sheet name="TC44-Autogen BU Sales Order" sheetId="34" r:id="rId29"/>
    <sheet name="TC45-Autogen BU PO" sheetId="35" r:id="rId30"/>
    <sheet name="TC46-Autogen SUP Sales Order" sheetId="36" r:id="rId31"/>
    <sheet name="TC46-BU SO Delivery Plan" sheetId="37" r:id="rId32"/>
    <sheet name="TC46-BU SO Delivery Plan (Date)" sheetId="38" r:id="rId33"/>
    <sheet name="TC46-BU SO Price" sheetId="39" r:id="rId34"/>
    <sheet name="TC47-SUP Upload Outbound Result" sheetId="40" r:id="rId35"/>
    <sheet name="TC47-OutboundNo" sheetId="51" r:id="rId36"/>
    <sheet name="TC52-CUS Check Cargo Tracking" sheetId="62" r:id="rId37"/>
    <sheet name="TC52-Forecast Container" sheetId="68" r:id="rId38"/>
    <sheet name="TC53-BU Check Cargo Tracking" sheetId="63" r:id="rId39"/>
    <sheet name="TC54-Sup Check Cargo Tracking" sheetId="64" r:id="rId40"/>
    <sheet name="TC59-Supplier Order Change" sheetId="41" r:id="rId41"/>
    <sheet name="TC59-Supplier Order Change Date" sheetId="42" r:id="rId42"/>
    <sheet name="TC60-SUP Order Change Request" sheetId="43" r:id="rId43"/>
    <sheet name="TC62-Customer Approve Change" sheetId="65" r:id="rId44"/>
    <sheet name="TC63-BU Check Change" sheetId="66" r:id="rId45"/>
    <sheet name="TC64-Sup Check Change" sheetId="67" r:id="rId46"/>
    <sheet name="TC69-Supplier Outbound" sheetId="48" r:id="rId47"/>
    <sheet name="TC69-OutboundNo" sheetId="49" r:id="rId48"/>
    <sheet name="TC70-Supplier Check SO" sheetId="50" r:id="rId49"/>
    <sheet name="TC74-Supplier Seller GI Invoice" sheetId="44" r:id="rId50"/>
    <sheet name="TC77-BU Seller GI Invoice" sheetId="45" r:id="rId51"/>
    <sheet name="TC78-OutboundNo List" sheetId="52" r:id="rId52"/>
    <sheet name="TC78-DC Inbound Details" sheetId="53" r:id="rId53"/>
    <sheet name="TC79-Supplier Check SO" sheetId="54" r:id="rId54"/>
    <sheet name="TC83-Inventory By Parts" sheetId="60" r:id="rId55"/>
    <sheet name="TC84-Inventory By Package" sheetId="69" r:id="rId56"/>
    <sheet name="TC85-DC Outbound" sheetId="56" r:id="rId57"/>
    <sheet name="TC85-OutboundNo" sheetId="55" r:id="rId58"/>
    <sheet name="TC86-BU Seller GI Invoice" sheetId="57" r:id="rId59"/>
    <sheet name="TC91-Customer Inbound Details" sheetId="58" r:id="rId60"/>
    <sheet name="TC91-OutboundNo" sheetId="59" r:id="rId61"/>
  </sheets>
  <externalReferences>
    <externalReference r:id="rId62"/>
    <externalReference r:id="rId63"/>
    <externalReference r:id="rId64"/>
    <externalReference r:id="rId65"/>
  </externalReferences>
  <definedNames>
    <definedName name="_xlnm._FilterDatabase" localSheetId="41" hidden="1">'TC59-Supplier Order Change Date'!$B$1:$F$4</definedName>
    <definedName name="activeFlagListArr">[1]activeFlagListArr!$A$1:$A$2</definedName>
    <definedName name="activeFlagStrArr">[2]activeFlagStrArr!$A$1:$A$2</definedName>
    <definedName name="CURRENCY_CODE" localSheetId="36">[3]CURRENCY_CODE!$A$1:$A$13</definedName>
    <definedName name="CURRENCY_CODE" localSheetId="38">[3]CURRENCY_CODE!$A$1:$A$13</definedName>
    <definedName name="CURRENCY_CODE" localSheetId="39">[3]CURRENCY_CODE!$A$1:$A$13</definedName>
    <definedName name="CURRENCY_CODE">[4]CURRENCY_CODE!$A$1:$A$13</definedName>
    <definedName name="findAllUomArr">[1]findAllUomArr!$A$1:$A$29</definedName>
    <definedName name="PAIRED_FLAG" localSheetId="36">#REF!</definedName>
    <definedName name="PAIRED_FLAG" localSheetId="38">#REF!</definedName>
    <definedName name="PAIRED_FLAG" localSheetId="39">#REF!</definedName>
    <definedName name="PAIRED_FLAG">#REF!</definedName>
    <definedName name="PAIRED_ORDER_FLAG" localSheetId="36">#REF!</definedName>
    <definedName name="PAIRED_ORDER_FLAG" localSheetId="38">#REF!</definedName>
    <definedName name="PAIRED_ORDER_FLAG" localSheetId="39">#REF!</definedName>
    <definedName name="PAIRED_ORDER_FLAG">#REF!</definedName>
    <definedName name="pairedPartsFlagStrArr">[2]pairedPartsFlagStrArr!$A$1:$A$2</definedName>
    <definedName name="partsTypeArr">[1]partsTypeArr!$A$1:$A$4</definedName>
    <definedName name="REPACKING_TYPE" localSheetId="36">#REF!</definedName>
    <definedName name="REPACKING_TYPE" localSheetId="38">#REF!</definedName>
    <definedName name="REPACKING_TYPE" localSheetId="39">#REF!</definedName>
    <definedName name="REPACKING_TYPE">[4]REPACKING_TYPE!$A$1:$A$3</definedName>
    <definedName name="rolledPartsFlagArr">[1]rolledPartsFlagArr!$A$1:$A$2</definedName>
    <definedName name="rolledPartsUomArr">[1]rolledPartsUomArr!$A$1:$A$29</definedName>
    <definedName name="UOM_CODE" localSheetId="36">#REF!</definedName>
    <definedName name="UOM_CODE" localSheetId="38">#REF!</definedName>
    <definedName name="UOM_CODE" localSheetId="39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G3" i="11"/>
  <c r="G2" i="11"/>
  <c r="B3" i="11"/>
  <c r="B4" i="11"/>
  <c r="B2" i="11"/>
  <c r="A4" i="11"/>
  <c r="A3" i="11"/>
  <c r="A2" i="11"/>
  <c r="J2" i="9"/>
  <c r="N2" i="9"/>
  <c r="B2" i="68"/>
  <c r="F3" i="42"/>
  <c r="F4" i="42"/>
  <c r="B4" i="64"/>
  <c r="B3" i="64"/>
  <c r="B2" i="64"/>
  <c r="B4" i="63"/>
  <c r="B3" i="63"/>
  <c r="B2" i="63"/>
  <c r="B3" i="62"/>
  <c r="B4" i="62"/>
  <c r="B2" i="62"/>
  <c r="B2" i="40" l="1"/>
  <c r="B4" i="40"/>
  <c r="B3" i="40"/>
  <c r="A2" i="40"/>
  <c r="A2" i="51" s="1"/>
  <c r="A2" i="52" s="1"/>
  <c r="B2" i="32"/>
  <c r="A2" i="32"/>
  <c r="A4" i="58"/>
  <c r="A3" i="58"/>
  <c r="A2" i="58"/>
  <c r="A2" i="56"/>
  <c r="A2" i="55" s="1"/>
  <c r="A3" i="56"/>
  <c r="A2" i="53"/>
  <c r="A4" i="53"/>
  <c r="A3" i="53"/>
  <c r="A2" i="48"/>
  <c r="A2" i="49" s="1"/>
  <c r="A4" i="52" s="1"/>
  <c r="A4" i="40"/>
  <c r="A3" i="51" s="1"/>
  <c r="A3" i="52" s="1"/>
  <c r="A3" i="40"/>
  <c r="E2" i="2"/>
  <c r="C2" i="28" s="1"/>
  <c r="C2" i="9"/>
  <c r="B3" i="2" s="1"/>
  <c r="D2" i="2"/>
  <c r="C2" i="21" s="1"/>
  <c r="C2" i="30" s="1"/>
  <c r="F3" i="2" s="1"/>
  <c r="C2" i="2"/>
  <c r="C2" i="12" s="1"/>
  <c r="C3" i="2" s="1"/>
  <c r="B3" i="59"/>
  <c r="B2" i="59"/>
  <c r="B4" i="58"/>
  <c r="B3" i="58"/>
  <c r="B2" i="58"/>
  <c r="A3" i="57"/>
  <c r="A2" i="45"/>
  <c r="A2" i="57" s="1"/>
  <c r="G3" i="56"/>
  <c r="F3" i="56"/>
  <c r="B3" i="56"/>
  <c r="G2" i="56"/>
  <c r="Y2" i="56" s="1"/>
  <c r="F2" i="56"/>
  <c r="B2" i="56"/>
  <c r="B4" i="53"/>
  <c r="B3" i="53"/>
  <c r="B2" i="53"/>
  <c r="B4" i="52"/>
  <c r="B3" i="52"/>
  <c r="B2" i="52"/>
  <c r="A4" i="44"/>
  <c r="A3" i="44"/>
  <c r="A2" i="44"/>
  <c r="G2" i="48"/>
  <c r="Y2" i="48" s="1"/>
  <c r="F2" i="48"/>
  <c r="B2" i="48"/>
  <c r="C2" i="22"/>
  <c r="F2" i="2" l="1"/>
  <c r="H2" i="30" s="1"/>
  <c r="A3" i="62"/>
  <c r="A2" i="68" s="1"/>
  <c r="A3" i="63"/>
  <c r="A3" i="64"/>
  <c r="A4" i="62"/>
  <c r="A4" i="63"/>
  <c r="A4" i="64"/>
  <c r="A2" i="64"/>
  <c r="A2" i="62"/>
  <c r="A2" i="63"/>
  <c r="A3" i="59"/>
  <c r="A2" i="59"/>
  <c r="A2" i="18"/>
  <c r="D3" i="2"/>
  <c r="H2" i="28"/>
  <c r="I2" i="28" s="1"/>
  <c r="A3" i="18"/>
  <c r="A4" i="18"/>
  <c r="E3" i="2"/>
  <c r="F2" i="42"/>
  <c r="A4" i="42"/>
  <c r="A3" i="42"/>
  <c r="A2" i="42"/>
  <c r="A3" i="46" l="1"/>
  <c r="A2" i="46"/>
  <c r="A4" i="46"/>
  <c r="B2" i="42"/>
  <c r="C2" i="42"/>
  <c r="D2" i="42"/>
  <c r="E2" i="42"/>
  <c r="B3" i="42"/>
  <c r="C3" i="42"/>
  <c r="D3" i="42"/>
  <c r="E3" i="42"/>
  <c r="B4" i="42"/>
  <c r="C4" i="42"/>
  <c r="D4" i="42"/>
  <c r="E4" i="42"/>
  <c r="A3" i="41"/>
  <c r="A4" i="41"/>
  <c r="A2" i="41"/>
  <c r="H3" i="40"/>
  <c r="Z3" i="40" s="1"/>
  <c r="H4" i="40"/>
  <c r="Z4" i="40" s="1"/>
  <c r="H2" i="40"/>
  <c r="Z2" i="40" s="1"/>
  <c r="G3" i="40"/>
  <c r="G4" i="40"/>
  <c r="G2" i="40"/>
  <c r="I2" i="30" l="1"/>
  <c r="O2" i="28"/>
  <c r="H2" i="21"/>
  <c r="H2" i="9"/>
  <c r="E4" i="10" s="1"/>
  <c r="A4" i="24" l="1"/>
  <c r="D2" i="16"/>
  <c r="A3" i="24"/>
  <c r="D3" i="16"/>
  <c r="D4" i="16"/>
  <c r="A2" i="24"/>
  <c r="I2" i="21"/>
  <c r="D3" i="14"/>
  <c r="D4" i="14"/>
  <c r="D2" i="14"/>
  <c r="D3" i="11"/>
  <c r="D2" i="11"/>
  <c r="D4" i="11"/>
  <c r="I2" i="9"/>
  <c r="O2" i="9"/>
  <c r="E2" i="10"/>
  <c r="E3" i="10"/>
  <c r="X2" i="7"/>
  <c r="O2" i="7"/>
  <c r="O2" i="8"/>
  <c r="X2" i="5"/>
  <c r="O2" i="5"/>
  <c r="O2" i="6"/>
  <c r="B2" i="3"/>
  <c r="A4" i="29" l="1"/>
  <c r="A3" i="29"/>
  <c r="A2" i="29"/>
  <c r="H2" i="12"/>
  <c r="I2" i="12" l="1"/>
  <c r="D4" i="15" l="1"/>
  <c r="D3" i="15"/>
  <c r="D2" i="15"/>
  <c r="I4" i="14"/>
  <c r="I3" i="14"/>
  <c r="I2" i="14"/>
  <c r="E3" i="13"/>
  <c r="E2" i="13"/>
  <c r="E4" i="13"/>
</calcChain>
</file>

<file path=xl/sharedStrings.xml><?xml version="1.0" encoding="utf-8"?>
<sst xmlns="http://schemas.openxmlformats.org/spreadsheetml/2006/main" count="1297" uniqueCount="392">
  <si>
    <t>ShortCode1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</si>
  <si>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</si>
  <si>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</si>
  <si>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</si>
  <si>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</si>
  <si>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</si>
  <si>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</si>
  <si>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</si>
  <si>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</si>
  <si>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UnitPairedPartsNo</t>
  </si>
  <si>
    <t>PairedOrderFlag</t>
  </si>
  <si>
    <t>OrderLot</t>
  </si>
  <si>
    <t>SPQ</t>
  </si>
  <si>
    <t>M3</t>
  </si>
  <si>
    <t>NewWeight</t>
  </si>
  <si>
    <t>GrossWeight</t>
  </si>
  <si>
    <t>SellerPartsNo</t>
  </si>
  <si>
    <t>b00003</t>
  </si>
  <si>
    <t>HSCode.003</t>
  </si>
  <si>
    <t>PC</t>
  </si>
  <si>
    <t>Paired Parts</t>
  </si>
  <si>
    <t>No Paired Order</t>
  </si>
  <si>
    <t>No Paired Parts</t>
  </si>
  <si>
    <t>PK-CUS-scenario9-001</t>
  </si>
  <si>
    <t>PK-CUS-scenario9-002</t>
  </si>
  <si>
    <t>PK-CUS-scenario9-003</t>
  </si>
  <si>
    <t>No</t>
  </si>
  <si>
    <t>Description</t>
  </si>
  <si>
    <t>NEW/MOD</t>
  </si>
  <si>
    <t>PaymentTermsCode</t>
  </si>
  <si>
    <t>TermsType</t>
  </si>
  <si>
    <t>FromMonth</t>
  </si>
  <si>
    <t>Days</t>
  </si>
  <si>
    <t>FromDay</t>
  </si>
  <si>
    <t>NEW</t>
  </si>
  <si>
    <t>30 Days By Invoice Date</t>
  </si>
  <si>
    <t>By Invoice Date</t>
  </si>
  <si>
    <t>S9_30DAYS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</si>
  <si>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</si>
  <si>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</si>
  <si>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</si>
  <si>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</si>
  <si>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</si>
  <si>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</si>
  <si>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</si>
  <si>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</si>
  <si>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</si>
  <si>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</si>
  <si>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</si>
  <si>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</si>
  <si>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</si>
  <si>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</si>
  <si>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</si>
  <si>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</si>
  <si>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</si>
  <si>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</si>
  <si>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</si>
  <si>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</si>
  <si>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</si>
  <si>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</si>
  <si>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</si>
  <si>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</si>
  <si>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</si>
  <si>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</si>
  <si>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</si>
  <si>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</si>
  <si>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</si>
  <si>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</si>
  <si>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</si>
  <si>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</si>
  <si>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</si>
  <si>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</si>
  <si>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</si>
  <si>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</si>
  <si>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</si>
  <si>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</si>
  <si>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</si>
  <si>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S9_PKDC-PKCUS</t>
  </si>
  <si>
    <t>Truck</t>
  </si>
  <si>
    <t>PK</t>
  </si>
  <si>
    <t>PK-CUS-DC</t>
  </si>
  <si>
    <t>PK-CUS-POC</t>
  </si>
  <si>
    <t>FromPortId</t>
  </si>
  <si>
    <t>ToPortId</t>
  </si>
  <si>
    <t>OriginLeadTime</t>
  </si>
  <si>
    <t>DestinationLeadTime</t>
  </si>
  <si>
    <t>S9_PKSUP-PKDC</t>
  </si>
  <si>
    <t>PK-CUS-TTAP</t>
  </si>
  <si>
    <t>PK-SUP-POC</t>
  </si>
  <si>
    <t>RequestNo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</si>
  <si>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</si>
  <si>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</si>
  <si>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</si>
  <si>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</si>
  <si>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</si>
  <si>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</si>
  <si>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</si>
  <si>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</si>
  <si>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</si>
  <si>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</si>
  <si>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</si>
  <si>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</si>
  <si>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</si>
  <si>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</si>
  <si>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Basis Order</t>
  </si>
  <si>
    <t>N</t>
  </si>
  <si>
    <t>Monthly</t>
  </si>
  <si>
    <t>ShipperDC</t>
  </si>
  <si>
    <t>PartsDescription</t>
  </si>
  <si>
    <t>RepackingType</t>
  </si>
  <si>
    <t>SSD</t>
  </si>
  <si>
    <t>SSP</t>
  </si>
  <si>
    <t>FR</t>
  </si>
  <si>
    <t>FFR</t>
  </si>
  <si>
    <t>SellerUOM</t>
  </si>
  <si>
    <t>UOMChangeRate</t>
  </si>
  <si>
    <t>UnitPrice</t>
  </si>
  <si>
    <t>EndUser_1</t>
  </si>
  <si>
    <t>EndUser_2</t>
  </si>
  <si>
    <t>EndUser_3</t>
  </si>
  <si>
    <t>EndUser_4</t>
  </si>
  <si>
    <t>EndUser_5</t>
  </si>
  <si>
    <t>NextSeller</t>
  </si>
  <si>
    <t>NextSellerPartsNo</t>
  </si>
  <si>
    <t>Outer Repacking</t>
  </si>
  <si>
    <t>MTR</t>
  </si>
  <si>
    <t>USD</t>
  </si>
  <si>
    <t>EndUser1</t>
  </si>
  <si>
    <t>EndUser2</t>
  </si>
  <si>
    <t>EndUser3</t>
  </si>
  <si>
    <t>EndUser4</t>
  </si>
  <si>
    <t>EndUser5</t>
  </si>
  <si>
    <t>Inner Repacking</t>
  </si>
  <si>
    <t>Non Repacking</t>
  </si>
  <si>
    <t>PK-TTAP-scenario9-003</t>
  </si>
  <si>
    <t>PK-TTAP-scenario9-002</t>
  </si>
  <si>
    <t>PK-TTAP-scenario9-001</t>
  </si>
  <si>
    <t>scenario9001</t>
  </si>
  <si>
    <t>scenario9002</t>
  </si>
  <si>
    <t>scenario9003</t>
  </si>
  <si>
    <t>S9_30DAYS(30 Days By Invoice Date)</t>
  </si>
  <si>
    <t>S9_PKDC-PKCUS(S9_PKDC-PKCUS)</t>
  </si>
  <si>
    <t>Buyer</t>
  </si>
  <si>
    <t>Receiver</t>
  </si>
  <si>
    <t>SupplierLeadTime</t>
  </si>
  <si>
    <t>DeliveryTo</t>
  </si>
  <si>
    <t>ConfirmOrderLeadTime</t>
  </si>
  <si>
    <t>LeadTime</t>
  </si>
  <si>
    <t>DeliveryPlanStartDate</t>
  </si>
  <si>
    <t>S9_PKSUP-PKDC(S9_PKSUP-PKDC)</t>
  </si>
  <si>
    <t>Seller</t>
  </si>
  <si>
    <t>ContractNoBU</t>
  </si>
  <si>
    <t>ContractNoSUP</t>
  </si>
  <si>
    <t>Shipper</t>
  </si>
  <si>
    <t>ShippingRouteBU</t>
  </si>
  <si>
    <t>ShippingRouteSUP</t>
  </si>
  <si>
    <t>PriceBasisBU</t>
  </si>
  <si>
    <t>PriceBasisSUP</t>
  </si>
  <si>
    <t>ShippingRoute</t>
  </si>
  <si>
    <t>FP</t>
  </si>
  <si>
    <t>FFP</t>
  </si>
  <si>
    <t>ShortCode3</t>
  </si>
  <si>
    <t>ShortCode4</t>
  </si>
  <si>
    <t>ShortCode5</t>
  </si>
  <si>
    <t>SellerUOMCode</t>
  </si>
  <si>
    <t>DR</t>
  </si>
  <si>
    <t>ForecastN1</t>
  </si>
  <si>
    <t>InboundDate1</t>
  </si>
  <si>
    <t>InboundDate2</t>
  </si>
  <si>
    <t>InboundDate1Qty</t>
  </si>
  <si>
    <t>InboundDate2Qty</t>
  </si>
  <si>
    <t>OrderNo</t>
  </si>
  <si>
    <t>newInboundQty1</t>
  </si>
  <si>
    <t>newInboundQty2</t>
  </si>
  <si>
    <t>newInboundQty3</t>
  </si>
  <si>
    <t>newInboundQty4</t>
  </si>
  <si>
    <t>newInboundQty5</t>
  </si>
  <si>
    <t>columnListIndex</t>
  </si>
  <si>
    <t>22,24,0,0,0</t>
  </si>
  <si>
    <t>0,0,26,28,0</t>
  </si>
  <si>
    <t>newPlanDate1</t>
  </si>
  <si>
    <t>newPlanDate2</t>
  </si>
  <si>
    <t>newPlanDate3</t>
  </si>
  <si>
    <t>newPlanDate4</t>
  </si>
  <si>
    <t>newPlanDate5</t>
  </si>
  <si>
    <t>NULL</t>
  </si>
  <si>
    <t>Price</t>
  </si>
  <si>
    <t>CNY</t>
  </si>
  <si>
    <t>OutboundNo</t>
  </si>
  <si>
    <t>BookingNo</t>
  </si>
  <si>
    <t>OutboundQty</t>
  </si>
  <si>
    <t>LCL</t>
  </si>
  <si>
    <t>BuyerOfReceiver</t>
  </si>
  <si>
    <t>ETD</t>
  </si>
  <si>
    <t>ETA</t>
  </si>
  <si>
    <t>ContainerNo</t>
  </si>
  <si>
    <t>C-20230628001</t>
  </si>
  <si>
    <t>SEGU5069987</t>
  </si>
  <si>
    <t>C-20230628002</t>
  </si>
  <si>
    <t>ContainerType</t>
  </si>
  <si>
    <t>20FT</t>
  </si>
  <si>
    <t>CommodityType</t>
  </si>
  <si>
    <t>Type-001</t>
  </si>
  <si>
    <t>SealNo</t>
  </si>
  <si>
    <t>S-20230628001</t>
  </si>
  <si>
    <t>OuterPackageNo</t>
  </si>
  <si>
    <t>OuterPackageType</t>
  </si>
  <si>
    <t>ContainerM3</t>
  </si>
  <si>
    <t>ContainerNetWeight</t>
  </si>
  <si>
    <t>ContainerGrossWeight</t>
  </si>
  <si>
    <t>OPM3</t>
  </si>
  <si>
    <t>OPNetWeight</t>
  </si>
  <si>
    <t>OPGrossWeight</t>
  </si>
  <si>
    <t>InnerPackageNo</t>
  </si>
  <si>
    <t>IPM3</t>
  </si>
  <si>
    <t>IPNetWeight</t>
  </si>
  <si>
    <t>IPGrossWeight</t>
  </si>
  <si>
    <t>O-20230628001-001</t>
  </si>
  <si>
    <t>CARTONBOX</t>
  </si>
  <si>
    <t>I-20230628001-001</t>
  </si>
  <si>
    <t>Inner Package Type1</t>
  </si>
  <si>
    <t>O-20230628001-002</t>
  </si>
  <si>
    <t>InnerPackageType</t>
  </si>
  <si>
    <t>ETA_CargoTracking</t>
  </si>
  <si>
    <t>newFirmQty</t>
  </si>
  <si>
    <t>newOutboundQty1</t>
  </si>
  <si>
    <t>newOutboundQty2</t>
  </si>
  <si>
    <t>newOutboundQty3</t>
  </si>
  <si>
    <t>newOutboundQty4</t>
  </si>
  <si>
    <t>newOutboundQty5</t>
  </si>
  <si>
    <t>adjustmentDays</t>
  </si>
  <si>
    <t>newOutboundDate1</t>
  </si>
  <si>
    <t>newOutboundDate2</t>
  </si>
  <si>
    <t>newOutboundDate3</t>
  </si>
  <si>
    <t>newOutboundDate4</t>
  </si>
  <si>
    <t>newOutboundDate5</t>
  </si>
  <si>
    <t>0,0,0,0,0</t>
  </si>
  <si>
    <t>remarks</t>
  </si>
  <si>
    <t>columnListIndex is the index you want to write on the Delivery Plan Auto Gen Date given by the system (leave 0 if you don’t want to write anything onto it</t>
  </si>
  <si>
    <t>Null means no newplan date, date are written auto by Katalon</t>
  </si>
  <si>
    <t>But check again later on, you need to arrange the scenario data</t>
  </si>
  <si>
    <t>Fatin said, need to add a new column for this tc, please check again for newOutboundQty5 do you need it for this scenario</t>
  </si>
  <si>
    <t>adjustmentDays means add days to the date on this excel by what you desired (e.g. 1 means add 1 day)</t>
  </si>
  <si>
    <t>but for NULL, set it as 0</t>
  </si>
  <si>
    <t>please make sure align with TC59-Supplier Order Change, do you need newOutboundDate5</t>
  </si>
  <si>
    <t>for example: 23,0,0,0,0 : newInboundQty 1 will be written on col 23 on delivery plan and respectively for others o how you set it</t>
  </si>
  <si>
    <t>InvoiceNo</t>
  </si>
  <si>
    <t>Combined inv</t>
  </si>
  <si>
    <t>Unit Price</t>
  </si>
  <si>
    <t>C-20230628003</t>
  </si>
  <si>
    <t>Sea</t>
  </si>
  <si>
    <t>OutboundDate</t>
  </si>
  <si>
    <t>OutboundRefNo</t>
  </si>
  <si>
    <t>Status</t>
  </si>
  <si>
    <t>DeliveredQty</t>
  </si>
  <si>
    <t>InTransitQty</t>
  </si>
  <si>
    <t>Completed</t>
  </si>
  <si>
    <t>InboundNo</t>
  </si>
  <si>
    <t>InboundDate</t>
  </si>
  <si>
    <t>C-20230628001-DC</t>
  </si>
  <si>
    <t>from TC77</t>
  </si>
  <si>
    <t>new after TC85</t>
  </si>
  <si>
    <t>CN_M3</t>
  </si>
  <si>
    <t>CN_GrossWt</t>
  </si>
  <si>
    <t>CN_NetWt</t>
  </si>
  <si>
    <t>from TC2</t>
  </si>
  <si>
    <t>from TC4</t>
  </si>
  <si>
    <t>from TC38</t>
  </si>
  <si>
    <t>from TC36</t>
  </si>
  <si>
    <t>from TC23</t>
  </si>
  <si>
    <t>PK-SUP-scenario9-001</t>
  </si>
  <si>
    <t>PK-SUP-scenario9-002</t>
  </si>
  <si>
    <t>PK-SUP-scenario9-003</t>
  </si>
  <si>
    <t>Nov 14, 2023</t>
  </si>
  <si>
    <t>Nov 16, 2023</t>
  </si>
  <si>
    <t>Nov 18, 2023</t>
  </si>
  <si>
    <t>Nov 20, 2023</t>
  </si>
  <si>
    <t>DC Code</t>
  </si>
  <si>
    <t>Customer Code</t>
  </si>
  <si>
    <t>Parts No</t>
  </si>
  <si>
    <t>Unit Parts No</t>
  </si>
  <si>
    <t>Back No</t>
  </si>
  <si>
    <t>Color Code</t>
  </si>
  <si>
    <t>Incoming Qty</t>
  </si>
  <si>
    <t>Stock Qty</t>
  </si>
  <si>
    <t>0,0,0,0,45</t>
  </si>
  <si>
    <t>Dec 07, 2023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</si>
  <si>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</si>
  <si>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</si>
  <si>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</si>
  <si>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</si>
  <si>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</si>
  <si>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</si>
  <si>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</si>
  <si>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</si>
  <si>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</si>
  <si>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</si>
  <si>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</si>
  <si>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</si>
  <si>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</si>
  <si>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</si>
  <si>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</si>
  <si>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</si>
  <si>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</si>
  <si>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</si>
  <si>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</si>
  <si>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</si>
  <si>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</si>
  <si>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</si>
  <si>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</si>
  <si>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REAL-TIME</t>
  </si>
  <si>
    <t>Parts No.</t>
  </si>
  <si>
    <t>Customer Parts No.</t>
  </si>
  <si>
    <t>Back No.</t>
  </si>
  <si>
    <t>Supplier Code</t>
  </si>
  <si>
    <t>Paired Parts No.</t>
  </si>
  <si>
    <t>UOM Code</t>
  </si>
  <si>
    <t>Order Lot</t>
  </si>
  <si>
    <t>Old Firm</t>
  </si>
  <si>
    <t>New Firm</t>
  </si>
  <si>
    <t>Last Order Forecast 1</t>
  </si>
  <si>
    <t>Fluctuation</t>
  </si>
  <si>
    <t>Reason For Fluctuation</t>
  </si>
  <si>
    <t>Old_InboundDate1</t>
  </si>
  <si>
    <t>Old_InboundDate2</t>
  </si>
  <si>
    <t>New_InboundDate1</t>
  </si>
  <si>
    <t>New_InboundDate2</t>
  </si>
  <si>
    <t>New_InboundDate3</t>
  </si>
  <si>
    <t>Old_OutboundDate_Sup1</t>
  </si>
  <si>
    <t>Old_OutboundDate_Sup2</t>
  </si>
  <si>
    <t>Old_OutboundDate_Sup3</t>
  </si>
  <si>
    <t>New_OutboundDate_Sup1</t>
  </si>
  <si>
    <t>New_OutboundDate_Sup2</t>
  </si>
  <si>
    <t>New_OutboundDate_Sup3</t>
  </si>
  <si>
    <t>N/A</t>
  </si>
  <si>
    <t>SO Parts No.</t>
  </si>
  <si>
    <t>Old_OutboundDate1</t>
  </si>
  <si>
    <t>Old_OutboundDate2</t>
  </si>
  <si>
    <t>Old_OutboundDate3</t>
  </si>
  <si>
    <t>Old_OutboundDate4</t>
  </si>
  <si>
    <t>Old_OutboundDate5</t>
  </si>
  <si>
    <t>New_OutboundDate1</t>
  </si>
  <si>
    <t>New_OutboundDate2</t>
  </si>
  <si>
    <t>New_OutboundDate3</t>
  </si>
  <si>
    <t>New_OutboundDate4</t>
  </si>
  <si>
    <t>New_OutboundDate5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</si>
  <si>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</si>
  <si>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</si>
  <si>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</si>
  <si>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</si>
  <si>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</si>
  <si>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</si>
  <si>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</si>
  <si>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</si>
  <si>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</si>
  <si>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</si>
  <si>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</si>
  <si>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</si>
  <si>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</si>
  <si>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</si>
  <si>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color: rgb(136, 136, 136);</t>
  </si>
  <si>
    <t>14 Jun 2023</t>
  </si>
  <si>
    <t>PK12310005</t>
  </si>
  <si>
    <t>o-PK-CUS-DC-231004002</t>
  </si>
  <si>
    <t>PK12310006</t>
  </si>
  <si>
    <t>cANb02-2310001</t>
  </si>
  <si>
    <t>sANb02-2310001</t>
  </si>
  <si>
    <t>pANs02-2310001</t>
  </si>
  <si>
    <t>rsANs02-2310001-01</t>
  </si>
  <si>
    <t>o-PK-SUP-POC-231005003</t>
  </si>
  <si>
    <t>PKS2310023</t>
  </si>
  <si>
    <t>PKS2310024</t>
  </si>
  <si>
    <t>PK12310007</t>
  </si>
  <si>
    <t>O-20230628001-003</t>
  </si>
  <si>
    <t>R-PK-CUS-POC-2310045</t>
  </si>
  <si>
    <t>R-PK-CUS-TTAP-2310039</t>
  </si>
  <si>
    <t>CR-PK-CUS-POC-2310031</t>
  </si>
  <si>
    <t>CR-PK-CUS-POC-2310032</t>
  </si>
  <si>
    <t>R-PK-CUS-TTAP-2310040</t>
  </si>
  <si>
    <t>CR-PK-CUS-POC-2310033</t>
  </si>
  <si>
    <t>R-PK-CUS-TTAP-2310041</t>
  </si>
  <si>
    <t>sENs02-2310001</t>
  </si>
  <si>
    <t>o-PK-SUP-POC-231012001</t>
  </si>
  <si>
    <t>o-PK-SUP-POC-231012002</t>
  </si>
  <si>
    <t>Package No</t>
  </si>
  <si>
    <t>Package Type</t>
  </si>
  <si>
    <t>PNA2310004</t>
  </si>
  <si>
    <t>PNA2310005</t>
  </si>
  <si>
    <t>IterationNo</t>
  </si>
  <si>
    <t>01</t>
  </si>
  <si>
    <t>K</t>
  </si>
  <si>
    <t>Contract No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</si>
</sst>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[Red]#,##0"/>
    <numFmt numFmtId="165" formatCode="0_ "/>
    <numFmt numFmtId="166" formatCode="dd\ mmm\ yyyy"/>
    <numFmt numFmtId="167" formatCode="0.000_ "/>
    <numFmt numFmtId="168" formatCode="#,##0.000"/>
    <numFmt numFmtId="169" formatCode="0.00_ "/>
    <numFmt numFmtId="170" formatCode="_-* #,##0_-;\-* #,##0_-;_-* &quot;-&quot;??_-;_-@_-"/>
    <numFmt numFmtId="171" formatCode="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9" fontId="0" fillId="0" borderId="0" xfId="0" applyNumberFormat="1"/>
    <xf numFmtId="1" fontId="0" fillId="0" borderId="0" xfId="0" applyNumberFormat="1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2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center" vertical="center"/>
    </xf>
    <xf numFmtId="167" fontId="5" fillId="0" borderId="0" xfId="2" applyNumberFormat="1" applyFont="1" applyAlignment="1" applyProtection="1">
      <alignment horizontal="right" vertical="center"/>
      <protection locked="0"/>
    </xf>
    <xf numFmtId="168" fontId="5" fillId="0" borderId="0" xfId="2" applyNumberFormat="1" applyFont="1" applyAlignment="1" applyProtection="1">
      <alignment horizontal="left" vertical="center"/>
      <protection locked="0"/>
    </xf>
    <xf numFmtId="170" fontId="0" fillId="0" borderId="0" xfId="4" applyNumberFormat="1" applyFont="1"/>
    <xf numFmtId="169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wrapText="1"/>
    </xf>
    <xf numFmtId="171" fontId="0" fillId="0" borderId="0" xfId="0" applyNumberFormat="1"/>
    <xf numFmtId="0" fontId="9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0" fontId="10" fillId="0" borderId="1" xfId="0" applyFont="1" applyBorder="1"/>
    <xf numFmtId="0" fontId="10" fillId="2" borderId="1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9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5">
    <cellStyle name="Comma" xfId="4" builtinId="3"/>
    <cellStyle name="Normal" xfId="0" builtinId="0"/>
    <cellStyle name="Normal 2 2" xfId="2" xr:uid="{9620B1EC-23CB-476C-A2A7-7D32C42EBD30}"/>
    <cellStyle name="Normal 6 2" xfId="3" xr:uid="{7F18E85A-5FD7-4515-B1EA-2F2A6E17A45E}"/>
    <cellStyle name="常规 2" xfId="1" xr:uid="{11C250DD-8E17-4907-B350-1E8C97565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3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Scenario%209.0\9.0%20-%20TC2%20-%20BU%20-%20Upload%20Contract%20Parts%20Info%20-%20Not%20delete.xlsx" TargetMode="External"/><Relationship Id="rId1" Type="http://schemas.openxmlformats.org/officeDocument/2006/relationships/externalLinkPath" Target="/Users/huawe/Downloads/Scenario%209.0/9.0%20-%20TC2%20-%20BU%20-%20Upload%20Contract%20Parts%20Info%20-%20Not%20de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>
        <row r="1">
          <cell r="A1" t="str">
            <v>Inner Repacking</v>
          </cell>
        </row>
        <row r="2">
          <cell r="A2" t="str">
            <v>Non Repacking</v>
          </cell>
        </row>
        <row r="3">
          <cell r="A3" t="str">
            <v>Outer Repacking</v>
          </cell>
        </row>
      </sheetData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78D-6B90-44F5-B8B4-C0B894310C69}">
  <sheetPr>
    <tabColor rgb="FFFFFF00"/>
  </sheetPr>
  <dimension ref="A1:I6"/>
  <sheetViews>
    <sheetView workbookViewId="0">
      <selection activeCell="D14" sqref="D14"/>
    </sheetView>
  </sheetViews>
  <sheetFormatPr defaultRowHeight="13.8" x14ac:dyDescent="0.3"/>
  <cols>
    <col min="1" max="1" width="21.5546875" style="4" bestFit="1" customWidth="1" collapsed="1"/>
    <col min="2" max="3" width="20.77734375" style="4" customWidth="1" collapsed="1"/>
    <col min="4" max="5" width="25.77734375" style="4" customWidth="1" collapsed="1"/>
    <col min="6" max="6" width="26.33203125" style="4" customWidth="1" collapsed="1"/>
    <col min="7" max="7" width="15.77734375" style="4" customWidth="1" collapsed="1"/>
    <col min="8" max="16384" width="8.88671875" style="4"/>
  </cols>
  <sheetData>
    <row r="1" spans="1:9" x14ac:dyDescent="0.3">
      <c r="A1" s="32" t="s">
        <v>388</v>
      </c>
      <c r="B1" s="32" t="s">
        <v>0</v>
      </c>
      <c r="C1" s="33" t="s">
        <v>0</v>
      </c>
      <c r="D1" s="33" t="s">
        <v>161</v>
      </c>
      <c r="E1" s="33" t="s">
        <v>162</v>
      </c>
      <c r="F1" s="33" t="s">
        <v>163</v>
      </c>
      <c r="G1" s="31"/>
      <c r="H1" s="31"/>
      <c r="I1" s="31"/>
    </row>
    <row r="2" spans="1:9" x14ac:dyDescent="0.3">
      <c r="A2" s="34" t="s">
        <v>389</v>
      </c>
      <c r="B2" s="35" t="s">
        <v>390</v>
      </c>
      <c r="C2" s="35" t="str">
        <f>B2&amp;"s"</f>
        <v>Ks</v>
      </c>
      <c r="D2" s="35" t="str">
        <f>B2&amp;"Ns"</f>
        <v>KNs</v>
      </c>
      <c r="E2" s="35" t="str">
        <f>B2&amp;"Nb"</f>
        <v>KNb</v>
      </c>
      <c r="F2" s="35" t="str">
        <f>D2</f>
        <v>KNs</v>
      </c>
      <c r="G2" s="31"/>
      <c r="H2" s="31"/>
    </row>
    <row r="3" spans="1:9" x14ac:dyDescent="0.3">
      <c r="A3" s="36" t="s">
        <v>391</v>
      </c>
      <c r="B3" s="35" t="str">
        <f>'TC2-BU to Customer Contract'!C2</f>
        <v>PKTTAP-PKCUS-K-001</v>
      </c>
      <c r="C3" s="35" t="str">
        <f>'TC4-Supp to BU Contract'!C2</f>
        <v>PKSUP-PKTTAP-Ks-001</v>
      </c>
      <c r="D3" s="35" t="str">
        <f>'TC23-Supplier to BU Contract'!C2</f>
        <v>PKSUP-PKTTAP-KNs-001-NEW</v>
      </c>
      <c r="E3" s="35" t="str">
        <f>'TC36-BU to Customer Contract'!C2</f>
        <v>PKTTAP-PKCUS-KNb-001</v>
      </c>
      <c r="F3" s="35" t="str">
        <f>'TC38-SUP to BU Contract'!C2</f>
        <v>PKSUP-PKTTAP-KNs-001-NEW</v>
      </c>
      <c r="G3" s="31"/>
      <c r="H3" s="31"/>
    </row>
    <row r="4" spans="1:9" x14ac:dyDescent="0.3">
      <c r="B4" s="4" t="s">
        <v>265</v>
      </c>
      <c r="C4" s="4" t="s">
        <v>266</v>
      </c>
      <c r="D4" s="4" t="s">
        <v>269</v>
      </c>
      <c r="E4" s="4" t="s">
        <v>268</v>
      </c>
      <c r="F4" s="4" t="s">
        <v>267</v>
      </c>
      <c r="G4" s="31"/>
      <c r="H4" s="31"/>
    </row>
    <row r="5" spans="1:9" x14ac:dyDescent="0.3">
      <c r="G5" s="31"/>
      <c r="H5" s="31"/>
    </row>
    <row r="6" spans="1:9" x14ac:dyDescent="0.3">
      <c r="G6" s="31"/>
    </row>
  </sheetData>
  <phoneticPr fontId="3" type="noConversion"/>
  <pageMargins left="0.7" right="0.7" top="0.75" bottom="0.75" header="0.3" footer="0.3"/>
  <pageSetup orientation="portrait" r:id="rId1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B669-2ED0-4047-95AA-81FFB864CFE0}">
  <dimension ref="A1:X2"/>
  <sheetViews>
    <sheetView topLeftCell="O1" zoomScale="90" zoomScaleNormal="90" workbookViewId="0">
      <selection activeCell="Y28" sqref="Y28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43" t="s">
        <v>38</v>
      </c>
      <c r="B1" s="43" t="s">
        <v>39</v>
      </c>
      <c r="C1" s="43" t="s">
        <v>40</v>
      </c>
      <c r="D1" s="43" t="s">
        <v>41</v>
      </c>
      <c r="E1" s="43" t="s">
        <v>42</v>
      </c>
      <c r="F1" s="43" t="s">
        <v>43</v>
      </c>
      <c r="G1" s="43" t="s">
        <v>44</v>
      </c>
      <c r="H1" s="43" t="s">
        <v>45</v>
      </c>
      <c r="I1" s="43" t="s">
        <v>46</v>
      </c>
      <c r="J1" s="43" t="s">
        <v>47</v>
      </c>
      <c r="K1" s="43" t="s">
        <v>82</v>
      </c>
      <c r="L1" s="43" t="s">
        <v>83</v>
      </c>
      <c r="M1" s="43" t="s">
        <v>84</v>
      </c>
      <c r="N1" s="43" t="s">
        <v>85</v>
      </c>
      <c r="O1" s="42" t="s">
        <v>48</v>
      </c>
      <c r="P1" s="43" t="s">
        <v>49</v>
      </c>
      <c r="Q1" s="43" t="s">
        <v>50</v>
      </c>
      <c r="R1" s="43" t="s">
        <v>51</v>
      </c>
      <c r="S1" s="43" t="s">
        <v>52</v>
      </c>
      <c r="T1" s="43" t="s">
        <v>53</v>
      </c>
      <c r="U1" s="43" t="s">
        <v>54</v>
      </c>
      <c r="V1" s="43" t="s">
        <v>55</v>
      </c>
      <c r="W1" s="43" t="s">
        <v>56</v>
      </c>
      <c r="X1" s="42" t="s">
        <v>57</v>
      </c>
    </row>
    <row r="2" spans="1:24" x14ac:dyDescent="0.3">
      <c r="A2" s="43" t="s">
        <v>86</v>
      </c>
      <c r="B2" s="43" t="s">
        <v>86</v>
      </c>
      <c r="C2" s="43" t="s">
        <v>58</v>
      </c>
      <c r="D2" s="43" t="s">
        <v>78</v>
      </c>
      <c r="E2" s="43" t="s">
        <v>79</v>
      </c>
      <c r="F2" s="43" t="s">
        <v>79</v>
      </c>
      <c r="G2" s="43"/>
      <c r="H2" s="43"/>
      <c r="I2" s="43" t="s">
        <v>88</v>
      </c>
      <c r="J2" s="43" t="s">
        <v>80</v>
      </c>
      <c r="K2" s="43"/>
      <c r="L2" s="43"/>
      <c r="M2" s="43"/>
      <c r="N2" s="43"/>
      <c r="O2" s="43" t="str">
        <f>'TC3.2-ETAnWeek'!I2</f>
        <v>MON,WED,FRI,</v>
      </c>
      <c r="P2" s="43">
        <v>0</v>
      </c>
      <c r="Q2" s="43">
        <v>0</v>
      </c>
      <c r="R2" s="43">
        <v>1</v>
      </c>
      <c r="S2" s="43">
        <v>6</v>
      </c>
      <c r="T2" s="43">
        <v>2023</v>
      </c>
      <c r="U2" s="43">
        <v>31</v>
      </c>
      <c r="V2" s="43">
        <v>12</v>
      </c>
      <c r="W2" s="43">
        <v>2024</v>
      </c>
      <c r="X2" s="43" t="str">
        <f>'TC3.2-ETAnWeek'!O2</f>
        <v>1st Week,2nd Week,3rd Week,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FEEA-1F2D-49E6-8055-702BD3BCDFE2}">
  <dimension ref="A1:O2"/>
  <sheetViews>
    <sheetView tabSelected="1" workbookViewId="0">
      <selection activeCell="E20" sqref="E20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</row>
    <row r="2" spans="1:15" x14ac:dyDescent="0.3">
      <c r="A2" s="6" t="s">
        <v>88</v>
      </c>
      <c r="B2" s="6" t="s">
        <v>74</v>
      </c>
      <c r="C2" s="6" t="s">
        <v>75</v>
      </c>
      <c r="D2" s="6" t="s">
        <v>74</v>
      </c>
      <c r="E2" s="6" t="s">
        <v>75</v>
      </c>
      <c r="F2" s="6" t="s">
        <v>74</v>
      </c>
      <c r="G2" s="6" t="s">
        <v>75</v>
      </c>
      <c r="H2" s="6" t="s">
        <v>74</v>
      </c>
      <c r="I2" s="6" t="s">
        <v>76</v>
      </c>
      <c r="J2" s="6" t="s">
        <v>75</v>
      </c>
      <c r="K2" s="6" t="s">
        <v>75</v>
      </c>
      <c r="L2" s="6" t="s">
        <v>75</v>
      </c>
      <c r="M2" s="6" t="s">
        <v>74</v>
      </c>
      <c r="N2" s="6" t="s">
        <v>74</v>
      </c>
      <c r="O2" s="6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E1A7-9914-4D3E-B6DE-DFFF17DDF6D0}">
  <dimension ref="A1:N2"/>
  <sheetViews>
    <sheetView zoomScale="90" zoomScaleNormal="90" workbookViewId="0">
      <selection activeCell="C26" sqref="C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4" width="18.77734375" customWidth="1" collapsed="1"/>
  </cols>
  <sheetData>
    <row r="1" spans="1:14" x14ac:dyDescent="0.3">
      <c r="A1" t="s">
        <v>26</v>
      </c>
      <c r="B1" s="18" t="s">
        <v>89</v>
      </c>
      <c r="C1" t="s">
        <v>90</v>
      </c>
      <c r="D1" t="s">
        <v>145</v>
      </c>
      <c r="E1" t="s">
        <v>146</v>
      </c>
      <c r="F1" t="s">
        <v>147</v>
      </c>
      <c r="G1" t="s">
        <v>148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38</v>
      </c>
      <c r="N1" t="s">
        <v>101</v>
      </c>
    </row>
    <row r="2" spans="1:14" x14ac:dyDescent="0.3">
      <c r="A2">
        <v>1</v>
      </c>
      <c r="B2" t="s">
        <v>375</v>
      </c>
      <c r="C2" t="str">
        <f>"PKSUP-PKTTAP-"&amp;AutoIncrement!C2&amp;"-0"&amp;AutoIncrement!A2</f>
        <v>PKSUP-PKTTAP-Ks-001</v>
      </c>
      <c r="D2" t="s">
        <v>80</v>
      </c>
      <c r="E2">
        <v>1</v>
      </c>
      <c r="F2">
        <v>1</v>
      </c>
      <c r="G2">
        <v>1</v>
      </c>
      <c r="H2" t="str">
        <f>AutoIncrement!C2&amp;"-"&amp;AutoIncrement!A2</f>
        <v>Ks-01</v>
      </c>
      <c r="I2" t="str">
        <f>"CD-"&amp;H2</f>
        <v>CD-Ks-01</v>
      </c>
      <c r="J2" t="s">
        <v>140</v>
      </c>
      <c r="K2" t="s">
        <v>126</v>
      </c>
      <c r="L2" t="s">
        <v>104</v>
      </c>
      <c r="M2" t="s">
        <v>149</v>
      </c>
      <c r="N2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F8C-9113-4ADC-B8A3-868C085422B7}">
  <dimension ref="A1:AD4"/>
  <sheetViews>
    <sheetView workbookViewId="0">
      <selection activeCell="E12" sqref="E12"/>
    </sheetView>
  </sheetViews>
  <sheetFormatPr defaultRowHeight="14.4" x14ac:dyDescent="0.3"/>
  <cols>
    <col min="1" max="1" width="4.77734375" customWidth="1" collapsed="1"/>
    <col min="2" max="4" width="20.77734375" customWidth="1" collapsed="1"/>
    <col min="5" max="5" width="25.77734375" customWidth="1" collapsed="1"/>
    <col min="6" max="10" width="15.77734375" customWidth="1" collapsed="1"/>
    <col min="12" max="12" width="8.88671875" collapsed="1"/>
    <col min="31" max="16384" width="8.88671875" collapsed="1"/>
  </cols>
  <sheetData>
    <row r="1" spans="1:10" s="10" customFormat="1" x14ac:dyDescent="0.3">
      <c r="A1" s="10" t="s">
        <v>26</v>
      </c>
      <c r="B1" s="10" t="s">
        <v>16</v>
      </c>
      <c r="C1" s="10" t="s">
        <v>2</v>
      </c>
      <c r="D1" s="10" t="s">
        <v>108</v>
      </c>
      <c r="E1" s="10" t="s">
        <v>90</v>
      </c>
      <c r="F1" s="9" t="s">
        <v>114</v>
      </c>
      <c r="G1" s="9" t="s">
        <v>115</v>
      </c>
      <c r="H1" s="9" t="s">
        <v>98</v>
      </c>
      <c r="I1" s="9" t="s">
        <v>116</v>
      </c>
      <c r="J1" s="9" t="s">
        <v>144</v>
      </c>
    </row>
    <row r="2" spans="1:10" x14ac:dyDescent="0.3">
      <c r="A2">
        <v>1</v>
      </c>
      <c r="B2" s="9" t="s">
        <v>136</v>
      </c>
      <c r="C2" s="8" t="s">
        <v>137</v>
      </c>
      <c r="D2" s="9" t="s">
        <v>136</v>
      </c>
      <c r="E2" s="9" t="str">
        <f>'TC4-Supp to BU Contract'!C2</f>
        <v>PKSUP-PKTTAP-Ks-001</v>
      </c>
      <c r="F2" s="12" t="s">
        <v>125</v>
      </c>
      <c r="G2" s="12">
        <v>1</v>
      </c>
      <c r="H2" t="s">
        <v>126</v>
      </c>
      <c r="I2" s="13">
        <v>2</v>
      </c>
      <c r="J2" s="13"/>
    </row>
    <row r="3" spans="1:10" x14ac:dyDescent="0.3">
      <c r="A3">
        <v>2</v>
      </c>
      <c r="B3" s="9" t="s">
        <v>135</v>
      </c>
      <c r="C3" s="8" t="s">
        <v>138</v>
      </c>
      <c r="D3" s="9" t="s">
        <v>135</v>
      </c>
      <c r="E3" s="9" t="str">
        <f>'TC4-Supp to BU Contract'!C2</f>
        <v>PKSUP-PKTTAP-Ks-001</v>
      </c>
      <c r="F3" s="12" t="s">
        <v>125</v>
      </c>
      <c r="G3" s="12">
        <v>1</v>
      </c>
      <c r="H3" t="s">
        <v>126</v>
      </c>
      <c r="I3" s="13">
        <v>2</v>
      </c>
      <c r="J3" s="13"/>
    </row>
    <row r="4" spans="1:10" x14ac:dyDescent="0.3">
      <c r="A4">
        <v>3</v>
      </c>
      <c r="B4" s="9" t="s">
        <v>134</v>
      </c>
      <c r="C4" s="8" t="s">
        <v>139</v>
      </c>
      <c r="D4" s="9" t="s">
        <v>134</v>
      </c>
      <c r="E4" s="9" t="str">
        <f>'TC4-Supp to BU Contract'!C2</f>
        <v>PKSUP-PKTTAP-Ks-001</v>
      </c>
      <c r="F4" s="12" t="s">
        <v>125</v>
      </c>
      <c r="G4" s="12">
        <v>1</v>
      </c>
      <c r="H4" t="s">
        <v>126</v>
      </c>
      <c r="I4" s="13">
        <v>2</v>
      </c>
      <c r="J4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5215-D865-4792-901A-69EC3D54CB7A}">
  <dimension ref="A1:L4"/>
  <sheetViews>
    <sheetView workbookViewId="0">
      <selection activeCell="I9" sqref="I9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8" width="15.77734375" customWidth="1" collapsed="1"/>
    <col min="9" max="9" width="20.77734375" customWidth="1" collapsed="1"/>
    <col min="10" max="12" width="15.77734375" customWidth="1" collapsed="1"/>
  </cols>
  <sheetData>
    <row r="1" spans="1:12" x14ac:dyDescent="0.3">
      <c r="A1" s="10" t="s">
        <v>2</v>
      </c>
      <c r="B1" s="10" t="s">
        <v>1</v>
      </c>
      <c r="C1" t="s">
        <v>142</v>
      </c>
      <c r="D1" t="s">
        <v>151</v>
      </c>
      <c r="E1" t="s">
        <v>156</v>
      </c>
      <c r="F1" t="s">
        <v>143</v>
      </c>
      <c r="G1" t="s">
        <v>154</v>
      </c>
      <c r="H1" t="s">
        <v>150</v>
      </c>
      <c r="I1" t="s">
        <v>152</v>
      </c>
      <c r="J1" t="s">
        <v>157</v>
      </c>
      <c r="K1" t="s">
        <v>153</v>
      </c>
      <c r="L1" t="s">
        <v>155</v>
      </c>
    </row>
    <row r="2" spans="1:12" x14ac:dyDescent="0.3">
      <c r="A2" s="8" t="s">
        <v>137</v>
      </c>
      <c r="B2" s="9" t="s">
        <v>136</v>
      </c>
      <c r="C2" t="s">
        <v>81</v>
      </c>
      <c r="D2" t="str">
        <f>'TC2-BU to Customer Contract'!C2</f>
        <v>PKTTAP-PKCUS-K-001</v>
      </c>
      <c r="E2" s="5" t="s">
        <v>104</v>
      </c>
      <c r="F2" t="s">
        <v>81</v>
      </c>
      <c r="G2" s="5" t="s">
        <v>77</v>
      </c>
      <c r="H2" t="s">
        <v>88</v>
      </c>
      <c r="I2" t="str">
        <f>'TC4-Supp to BU Contract'!C2</f>
        <v>PKSUP-PKTTAP-Ks-001</v>
      </c>
      <c r="J2" s="5" t="s">
        <v>104</v>
      </c>
      <c r="K2" t="s">
        <v>88</v>
      </c>
      <c r="L2" t="s">
        <v>86</v>
      </c>
    </row>
    <row r="3" spans="1:12" x14ac:dyDescent="0.3">
      <c r="A3" s="8" t="s">
        <v>138</v>
      </c>
      <c r="B3" s="9" t="s">
        <v>135</v>
      </c>
      <c r="C3" t="s">
        <v>81</v>
      </c>
      <c r="D3" t="str">
        <f>'TC2-BU to Customer Contract'!C2</f>
        <v>PKTTAP-PKCUS-K-001</v>
      </c>
      <c r="E3" s="5" t="s">
        <v>104</v>
      </c>
      <c r="F3" t="s">
        <v>81</v>
      </c>
      <c r="G3" s="5" t="s">
        <v>77</v>
      </c>
      <c r="H3" t="s">
        <v>88</v>
      </c>
      <c r="I3" t="str">
        <f>'TC4-Supp to BU Contract'!C2</f>
        <v>PKSUP-PKTTAP-Ks-001</v>
      </c>
      <c r="J3" s="5" t="s">
        <v>104</v>
      </c>
      <c r="K3" t="s">
        <v>88</v>
      </c>
      <c r="L3" t="s">
        <v>86</v>
      </c>
    </row>
    <row r="4" spans="1:12" x14ac:dyDescent="0.3">
      <c r="A4" s="8" t="s">
        <v>139</v>
      </c>
      <c r="B4" s="9" t="s">
        <v>134</v>
      </c>
      <c r="C4" t="s">
        <v>81</v>
      </c>
      <c r="D4" t="str">
        <f>'TC2-BU to Customer Contract'!C2</f>
        <v>PKTTAP-PKCUS-K-001</v>
      </c>
      <c r="E4" s="5" t="s">
        <v>104</v>
      </c>
      <c r="F4" t="s">
        <v>81</v>
      </c>
      <c r="G4" s="5" t="s">
        <v>77</v>
      </c>
      <c r="H4" t="s">
        <v>88</v>
      </c>
      <c r="I4" t="str">
        <f>'TC4-Supp to BU Contract'!C2</f>
        <v>PKSUP-PKTTAP-Ks-001</v>
      </c>
      <c r="J4" s="5" t="s">
        <v>104</v>
      </c>
      <c r="K4" t="s">
        <v>88</v>
      </c>
      <c r="L4" t="s">
        <v>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3EB-FD6F-4467-A298-9C9BA6F25DBB}">
  <dimension ref="A1:G4"/>
  <sheetViews>
    <sheetView workbookViewId="0">
      <selection activeCell="C21" sqref="C21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7" width="15.77734375" customWidth="1" collapsed="1"/>
  </cols>
  <sheetData>
    <row r="1" spans="1:7" x14ac:dyDescent="0.3">
      <c r="A1" s="10" t="s">
        <v>2</v>
      </c>
      <c r="B1" s="10" t="s">
        <v>1</v>
      </c>
      <c r="C1" t="s">
        <v>142</v>
      </c>
      <c r="D1" t="s">
        <v>90</v>
      </c>
      <c r="E1" t="s">
        <v>99</v>
      </c>
      <c r="F1" t="s">
        <v>143</v>
      </c>
      <c r="G1" t="s">
        <v>158</v>
      </c>
    </row>
    <row r="2" spans="1:7" x14ac:dyDescent="0.3">
      <c r="A2" s="8" t="s">
        <v>137</v>
      </c>
      <c r="B2" s="9" t="s">
        <v>136</v>
      </c>
      <c r="C2" t="s">
        <v>87</v>
      </c>
      <c r="D2" t="str">
        <f>'TC4-Supp to BU Contract'!C2</f>
        <v>PKSUP-PKTTAP-Ks-001</v>
      </c>
      <c r="E2" s="5" t="s">
        <v>104</v>
      </c>
      <c r="F2" t="s">
        <v>80</v>
      </c>
      <c r="G2" s="5" t="s">
        <v>86</v>
      </c>
    </row>
    <row r="3" spans="1:7" x14ac:dyDescent="0.3">
      <c r="A3" s="8" t="s">
        <v>138</v>
      </c>
      <c r="B3" s="9" t="s">
        <v>135</v>
      </c>
      <c r="C3" t="s">
        <v>87</v>
      </c>
      <c r="D3" t="str">
        <f>'TC4-Supp to BU Contract'!C2</f>
        <v>PKSUP-PKTTAP-Ks-001</v>
      </c>
      <c r="E3" s="5" t="s">
        <v>104</v>
      </c>
      <c r="F3" t="s">
        <v>80</v>
      </c>
      <c r="G3" s="5" t="s">
        <v>86</v>
      </c>
    </row>
    <row r="4" spans="1:7" x14ac:dyDescent="0.3">
      <c r="A4" s="8" t="s">
        <v>139</v>
      </c>
      <c r="B4" s="9" t="s">
        <v>134</v>
      </c>
      <c r="C4" t="s">
        <v>87</v>
      </c>
      <c r="D4" t="str">
        <f>'TC4-Supp to BU Contract'!C2</f>
        <v>PKSUP-PKTTAP-Ks-001</v>
      </c>
      <c r="E4" s="5" t="s">
        <v>104</v>
      </c>
      <c r="F4" t="s">
        <v>80</v>
      </c>
      <c r="G4" s="5" t="s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3EE8-8C1F-4E1E-AA64-4A79D4DB0253}">
  <dimension ref="A1:L4"/>
  <sheetViews>
    <sheetView workbookViewId="0">
      <selection activeCell="D12" sqref="D12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8" width="15.77734375" customWidth="1" collapsed="1"/>
    <col min="9" max="9" width="20.77734375" customWidth="1" collapsed="1"/>
    <col min="10" max="12" width="15.77734375" customWidth="1" collapsed="1"/>
  </cols>
  <sheetData>
    <row r="1" spans="1:12" x14ac:dyDescent="0.3">
      <c r="A1" s="10" t="s">
        <v>2</v>
      </c>
      <c r="B1" s="10" t="s">
        <v>1</v>
      </c>
      <c r="C1" t="s">
        <v>142</v>
      </c>
      <c r="D1" t="s">
        <v>151</v>
      </c>
      <c r="E1" t="s">
        <v>156</v>
      </c>
      <c r="F1" t="s">
        <v>143</v>
      </c>
      <c r="G1" t="s">
        <v>154</v>
      </c>
      <c r="H1" t="s">
        <v>150</v>
      </c>
      <c r="I1" t="s">
        <v>152</v>
      </c>
      <c r="J1" t="s">
        <v>157</v>
      </c>
      <c r="K1" t="s">
        <v>153</v>
      </c>
      <c r="L1" t="s">
        <v>155</v>
      </c>
    </row>
    <row r="2" spans="1:12" x14ac:dyDescent="0.3">
      <c r="A2" s="8" t="s">
        <v>137</v>
      </c>
      <c r="B2" s="9" t="s">
        <v>136</v>
      </c>
      <c r="C2" t="s">
        <v>81</v>
      </c>
      <c r="D2" t="str">
        <f>'TC2-BU to Customer Contract'!C2</f>
        <v>PKTTAP-PKCUS-K-001</v>
      </c>
      <c r="E2" s="5" t="s">
        <v>104</v>
      </c>
      <c r="F2" t="s">
        <v>81</v>
      </c>
      <c r="G2" s="5" t="s">
        <v>77</v>
      </c>
      <c r="J2" s="5"/>
    </row>
    <row r="3" spans="1:12" x14ac:dyDescent="0.3">
      <c r="A3" s="8" t="s">
        <v>138</v>
      </c>
      <c r="B3" s="9" t="s">
        <v>135</v>
      </c>
      <c r="C3" t="s">
        <v>81</v>
      </c>
      <c r="D3" t="str">
        <f>'TC2-BU to Customer Contract'!C2</f>
        <v>PKTTAP-PKCUS-K-001</v>
      </c>
      <c r="E3" s="5" t="s">
        <v>104</v>
      </c>
      <c r="F3" t="s">
        <v>81</v>
      </c>
      <c r="G3" s="5" t="s">
        <v>77</v>
      </c>
      <c r="J3" s="5"/>
    </row>
    <row r="4" spans="1:12" x14ac:dyDescent="0.3">
      <c r="A4" s="8" t="s">
        <v>139</v>
      </c>
      <c r="B4" s="9" t="s">
        <v>134</v>
      </c>
      <c r="C4" t="s">
        <v>81</v>
      </c>
      <c r="D4" t="str">
        <f>'TC2-BU to Customer Contract'!C2</f>
        <v>PKTTAP-PKCUS-K-001</v>
      </c>
      <c r="E4" s="5" t="s">
        <v>104</v>
      </c>
      <c r="F4" t="s">
        <v>81</v>
      </c>
      <c r="G4" s="5" t="s">
        <v>77</v>
      </c>
      <c r="J4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1E1-9487-4769-918B-43BE22CAAF0B}">
  <dimension ref="A1:C4"/>
  <sheetViews>
    <sheetView zoomScale="90" zoomScaleNormal="90" workbookViewId="0">
      <selection activeCell="C19" sqref="C19"/>
    </sheetView>
  </sheetViews>
  <sheetFormatPr defaultRowHeight="13.8" x14ac:dyDescent="0.3"/>
  <cols>
    <col min="1" max="3" width="15.77734375" style="4" customWidth="1" collapsed="1"/>
    <col min="4" max="16384" width="8.88671875" style="4" collapsed="1"/>
  </cols>
  <sheetData>
    <row r="1" spans="1:3" x14ac:dyDescent="0.3">
      <c r="A1" s="4" t="s">
        <v>2</v>
      </c>
      <c r="B1" s="4" t="s">
        <v>12</v>
      </c>
      <c r="C1" s="4" t="s">
        <v>16</v>
      </c>
    </row>
    <row r="2" spans="1:3" x14ac:dyDescent="0.3">
      <c r="A2" s="2" t="s">
        <v>137</v>
      </c>
      <c r="B2" s="2">
        <v>5</v>
      </c>
      <c r="C2" s="3" t="s">
        <v>136</v>
      </c>
    </row>
    <row r="3" spans="1:3" x14ac:dyDescent="0.3">
      <c r="A3" s="2" t="s">
        <v>138</v>
      </c>
      <c r="B3" s="2">
        <v>5</v>
      </c>
      <c r="C3" s="3" t="s">
        <v>135</v>
      </c>
    </row>
    <row r="4" spans="1:3" x14ac:dyDescent="0.3">
      <c r="A4" s="2" t="s">
        <v>139</v>
      </c>
      <c r="B4" s="2">
        <v>10</v>
      </c>
      <c r="C4" s="3" t="s">
        <v>134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6F2-35F7-4FDA-96CA-A9095045351C}">
  <dimension ref="A1:J4"/>
  <sheetViews>
    <sheetView zoomScale="80" zoomScaleNormal="80" workbookViewId="0">
      <selection activeCell="E11" sqref="E11"/>
    </sheetView>
  </sheetViews>
  <sheetFormatPr defaultRowHeight="14.4" x14ac:dyDescent="0.3"/>
  <cols>
    <col min="1" max="1" width="23" customWidth="1" collapsed="1"/>
    <col min="2" max="9" width="15.77734375" customWidth="1" collapsed="1"/>
    <col min="10" max="10" width="22.6640625" customWidth="1" collapsed="1"/>
  </cols>
  <sheetData>
    <row r="1" spans="1:10" x14ac:dyDescent="0.3">
      <c r="A1" t="s">
        <v>90</v>
      </c>
      <c r="B1" t="s">
        <v>109</v>
      </c>
      <c r="C1" t="s">
        <v>110</v>
      </c>
      <c r="D1" t="s">
        <v>159</v>
      </c>
      <c r="E1" t="s">
        <v>160</v>
      </c>
      <c r="F1" t="s">
        <v>12</v>
      </c>
      <c r="G1" t="s">
        <v>98</v>
      </c>
      <c r="H1" t="s">
        <v>248</v>
      </c>
      <c r="I1" t="s">
        <v>122</v>
      </c>
      <c r="J1" s="4" t="s">
        <v>123</v>
      </c>
    </row>
    <row r="2" spans="1:10" x14ac:dyDescent="0.3">
      <c r="A2" t="str">
        <f>'TC2-BU to Customer Contract'!C2</f>
        <v>PKTTAP-PKCUS-K-001</v>
      </c>
      <c r="B2" t="s">
        <v>132</v>
      </c>
      <c r="C2">
        <v>10</v>
      </c>
      <c r="D2" s="14">
        <v>1.05</v>
      </c>
      <c r="E2" s="14">
        <v>1.05</v>
      </c>
      <c r="F2">
        <v>5</v>
      </c>
      <c r="G2" t="s">
        <v>126</v>
      </c>
      <c r="H2">
        <v>10.000999999999999</v>
      </c>
      <c r="I2" t="s">
        <v>88</v>
      </c>
      <c r="J2" s="3" t="s">
        <v>270</v>
      </c>
    </row>
    <row r="3" spans="1:10" x14ac:dyDescent="0.3">
      <c r="A3" t="str">
        <f>'TC2-BU to Customer Contract'!C2</f>
        <v>PKTTAP-PKCUS-K-001</v>
      </c>
      <c r="B3" t="s">
        <v>124</v>
      </c>
      <c r="C3">
        <v>10</v>
      </c>
      <c r="D3" s="14">
        <v>1.05</v>
      </c>
      <c r="E3" s="14">
        <v>1.05</v>
      </c>
      <c r="F3">
        <v>5</v>
      </c>
      <c r="G3" t="s">
        <v>126</v>
      </c>
      <c r="H3">
        <v>10.000999999999999</v>
      </c>
      <c r="I3" t="s">
        <v>88</v>
      </c>
      <c r="J3" s="3" t="s">
        <v>271</v>
      </c>
    </row>
    <row r="4" spans="1:10" x14ac:dyDescent="0.3">
      <c r="A4" t="str">
        <f>'TC2-BU to Customer Contract'!C2</f>
        <v>PKTTAP-PKCUS-K-001</v>
      </c>
      <c r="B4" t="s">
        <v>133</v>
      </c>
      <c r="C4">
        <v>10</v>
      </c>
      <c r="D4" s="14">
        <v>1.05</v>
      </c>
      <c r="E4" s="14">
        <v>1.05</v>
      </c>
      <c r="F4">
        <v>10</v>
      </c>
      <c r="G4" t="s">
        <v>126</v>
      </c>
      <c r="H4">
        <v>10.000999999999999</v>
      </c>
      <c r="I4" t="s">
        <v>88</v>
      </c>
      <c r="J4" s="3" t="s">
        <v>272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3B8-47A0-4792-B0C5-BB96E61C0725}">
  <dimension ref="A1:D2"/>
  <sheetViews>
    <sheetView workbookViewId="0">
      <selection activeCell="B2" sqref="B2"/>
    </sheetView>
  </sheetViews>
  <sheetFormatPr defaultRowHeight="14.4" x14ac:dyDescent="0.3"/>
  <cols>
    <col min="2" max="2" width="20.77734375" bestFit="1" customWidth="1" collapsed="1"/>
    <col min="3" max="3" width="15.21875" bestFit="1" customWidth="1" collapsed="1"/>
    <col min="4" max="4" width="23.88671875" customWidth="1" collapsed="1"/>
  </cols>
  <sheetData>
    <row r="1" spans="1:4" x14ac:dyDescent="0.3">
      <c r="A1" t="s">
        <v>26</v>
      </c>
      <c r="B1" s="18" t="s">
        <v>89</v>
      </c>
      <c r="C1" t="s">
        <v>100</v>
      </c>
      <c r="D1" s="18" t="s">
        <v>102</v>
      </c>
    </row>
    <row r="2" spans="1:4" x14ac:dyDescent="0.3">
      <c r="A2">
        <v>1</v>
      </c>
      <c r="B2" t="s">
        <v>374</v>
      </c>
      <c r="C2" t="str">
        <f>"RD-"&amp;AutoIncrement!B2&amp;"-"&amp;AutoIncrement!A2</f>
        <v>RD-K-01</v>
      </c>
      <c r="D2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zoomScale="85" zoomScaleNormal="85" workbookViewId="0">
      <selection activeCell="H18" sqref="H18"/>
    </sheetView>
  </sheetViews>
  <sheetFormatPr defaultRowHeight="13.8" x14ac:dyDescent="0.3"/>
  <cols>
    <col min="1" max="1" width="25.77734375" style="4" customWidth="1" collapsed="1"/>
    <col min="2" max="2" width="15.77734375" style="4" customWidth="1" collapsed="1"/>
    <col min="3" max="4" width="25.77734375" style="4" customWidth="1" collapsed="1"/>
    <col min="5" max="8" width="15.77734375" style="4" customWidth="1" collapsed="1"/>
    <col min="9" max="9" width="25.77734375" style="4" customWidth="1" collapsed="1"/>
    <col min="10" max="16" width="15.77734375" style="4" customWidth="1" collapsed="1"/>
    <col min="17" max="16384" width="8.88671875" style="4" collapsed="1"/>
  </cols>
  <sheetData>
    <row r="1" spans="1:16" x14ac:dyDescent="0.3">
      <c r="A1" s="32" t="s">
        <v>1</v>
      </c>
      <c r="B1" s="32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7</v>
      </c>
      <c r="H1" s="35" t="s">
        <v>8</v>
      </c>
      <c r="I1" s="32" t="s">
        <v>9</v>
      </c>
      <c r="J1" s="35" t="s">
        <v>10</v>
      </c>
      <c r="K1" s="35" t="s">
        <v>11</v>
      </c>
      <c r="L1" s="35" t="s">
        <v>12</v>
      </c>
      <c r="M1" s="35" t="s">
        <v>13</v>
      </c>
      <c r="N1" s="35" t="s">
        <v>14</v>
      </c>
      <c r="O1" s="35" t="s">
        <v>15</v>
      </c>
      <c r="P1" s="35" t="s">
        <v>16</v>
      </c>
    </row>
    <row r="2" spans="1:16" x14ac:dyDescent="0.3">
      <c r="A2" s="37" t="s">
        <v>23</v>
      </c>
      <c r="B2" s="37"/>
      <c r="C2" s="37" t="s">
        <v>23</v>
      </c>
      <c r="D2" s="37" t="s">
        <v>23</v>
      </c>
      <c r="E2" s="37" t="s">
        <v>17</v>
      </c>
      <c r="F2" s="37" t="s">
        <v>18</v>
      </c>
      <c r="G2" s="35" t="s">
        <v>19</v>
      </c>
      <c r="H2" s="35" t="s">
        <v>20</v>
      </c>
      <c r="I2" s="37" t="s">
        <v>24</v>
      </c>
      <c r="J2" s="35" t="s">
        <v>21</v>
      </c>
      <c r="K2" s="38">
        <v>10</v>
      </c>
      <c r="L2" s="38">
        <v>10</v>
      </c>
      <c r="M2" s="38">
        <v>1.0009999999999999</v>
      </c>
      <c r="N2" s="38">
        <v>1.0009999999999999</v>
      </c>
      <c r="O2" s="38">
        <v>1.0009999999999999</v>
      </c>
      <c r="P2" s="39"/>
    </row>
    <row r="3" spans="1:16" x14ac:dyDescent="0.3">
      <c r="A3" s="37" t="s">
        <v>24</v>
      </c>
      <c r="B3" s="37"/>
      <c r="C3" s="37" t="s">
        <v>24</v>
      </c>
      <c r="D3" s="37" t="s">
        <v>24</v>
      </c>
      <c r="E3" s="37" t="s">
        <v>17</v>
      </c>
      <c r="F3" s="37" t="s">
        <v>18</v>
      </c>
      <c r="G3" s="35" t="s">
        <v>19</v>
      </c>
      <c r="H3" s="35" t="s">
        <v>20</v>
      </c>
      <c r="I3" s="37" t="s">
        <v>23</v>
      </c>
      <c r="J3" s="35" t="s">
        <v>21</v>
      </c>
      <c r="K3" s="38">
        <v>10</v>
      </c>
      <c r="L3" s="38">
        <v>10</v>
      </c>
      <c r="M3" s="38">
        <v>1.0009999999999999</v>
      </c>
      <c r="N3" s="38">
        <v>1.0009999999999999</v>
      </c>
      <c r="O3" s="38">
        <v>1.0009999999999999</v>
      </c>
      <c r="P3" s="39"/>
    </row>
    <row r="4" spans="1:16" x14ac:dyDescent="0.3">
      <c r="A4" s="37" t="s">
        <v>25</v>
      </c>
      <c r="B4" s="37"/>
      <c r="C4" s="37" t="s">
        <v>25</v>
      </c>
      <c r="D4" s="37" t="s">
        <v>25</v>
      </c>
      <c r="E4" s="37" t="s">
        <v>17</v>
      </c>
      <c r="F4" s="37" t="s">
        <v>18</v>
      </c>
      <c r="G4" s="35" t="s">
        <v>19</v>
      </c>
      <c r="H4" s="35" t="s">
        <v>22</v>
      </c>
      <c r="I4" s="37"/>
      <c r="J4" s="35"/>
      <c r="K4" s="38">
        <v>10</v>
      </c>
      <c r="L4" s="38">
        <v>10</v>
      </c>
      <c r="M4" s="38">
        <v>1.0009999999999999</v>
      </c>
      <c r="N4" s="38">
        <v>1.0009999999999999</v>
      </c>
      <c r="O4" s="38">
        <v>1.0009999999999999</v>
      </c>
      <c r="P4" s="39"/>
    </row>
  </sheetData>
  <phoneticPr fontId="3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C32-AF2E-4F8E-89E7-198E2A9CBB44}">
  <dimension ref="A1:A4"/>
  <sheetViews>
    <sheetView workbookViewId="0">
      <selection activeCell="D20" sqref="D20"/>
    </sheetView>
  </sheetViews>
  <sheetFormatPr defaultRowHeight="14.4" x14ac:dyDescent="0.3"/>
  <cols>
    <col min="1" max="1" width="28.109375" bestFit="1" customWidth="1" collapsed="1"/>
  </cols>
  <sheetData>
    <row r="1" spans="1:1" x14ac:dyDescent="0.3">
      <c r="A1" t="s">
        <v>90</v>
      </c>
    </row>
    <row r="2" spans="1:1" x14ac:dyDescent="0.3">
      <c r="A2" t="str">
        <f>'TC23-Supplier to BU Contract'!C2</f>
        <v>PKSUP-PKTTAP-KNs-001-NEW</v>
      </c>
    </row>
    <row r="3" spans="1:1" x14ac:dyDescent="0.3">
      <c r="A3" t="str">
        <f>'TC23-Supplier to BU Contract'!C2</f>
        <v>PKSUP-PKTTAP-KNs-001-NEW</v>
      </c>
    </row>
    <row r="4" spans="1:1" x14ac:dyDescent="0.3">
      <c r="A4" t="str">
        <f>'TC23-Supplier to BU Contract'!C2</f>
        <v>PKSUP-PKTTAP-KNs-001-NEW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532A-6C80-4B65-856D-22F77F1A27B1}">
  <dimension ref="A1:O2"/>
  <sheetViews>
    <sheetView workbookViewId="0">
      <selection activeCell="C7" sqref="C7"/>
    </sheetView>
  </sheetViews>
  <sheetFormatPr defaultRowHeight="14.4" x14ac:dyDescent="0.3"/>
  <cols>
    <col min="2" max="2" width="21.5546875" bestFit="1" customWidth="1" collapsed="1"/>
    <col min="3" max="3" width="28" bestFit="1" customWidth="1" collapsed="1"/>
    <col min="4" max="12" width="18.77734375" customWidth="1" collapsed="1"/>
    <col min="13" max="13" width="28.77734375" bestFit="1" customWidth="1" collapsed="1"/>
    <col min="14" max="14" width="18.77734375" customWidth="1" collapsed="1"/>
    <col min="15" max="15" width="27.6640625" customWidth="1" collapsed="1"/>
  </cols>
  <sheetData>
    <row r="1" spans="1:15" x14ac:dyDescent="0.3">
      <c r="A1" t="s">
        <v>26</v>
      </c>
      <c r="B1" s="18" t="s">
        <v>89</v>
      </c>
      <c r="C1" t="s">
        <v>90</v>
      </c>
      <c r="D1" t="s">
        <v>145</v>
      </c>
      <c r="E1" t="s">
        <v>146</v>
      </c>
      <c r="F1" t="s">
        <v>147</v>
      </c>
      <c r="G1" t="s">
        <v>148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38</v>
      </c>
      <c r="N1" t="s">
        <v>101</v>
      </c>
      <c r="O1" s="18" t="s">
        <v>102</v>
      </c>
    </row>
    <row r="2" spans="1:15" x14ac:dyDescent="0.3">
      <c r="A2">
        <v>1</v>
      </c>
      <c r="B2" t="s">
        <v>378</v>
      </c>
      <c r="C2" t="str">
        <f>"PKSUP-PKTTAP-"&amp;AutoIncrement!D2&amp;"-0"&amp;AutoIncrement!A2&amp;"-NEW"</f>
        <v>PKSUP-PKTTAP-KNs-001-NEW</v>
      </c>
      <c r="D2" t="s">
        <v>80</v>
      </c>
      <c r="E2">
        <v>1</v>
      </c>
      <c r="F2">
        <v>1</v>
      </c>
      <c r="G2">
        <v>1</v>
      </c>
      <c r="H2" t="str">
        <f>AutoIncrement!D2&amp;"-"&amp;AutoIncrement!A2</f>
        <v>KNs-01</v>
      </c>
      <c r="I2" t="str">
        <f>"CD-"&amp;H2</f>
        <v>CD-KNs-01</v>
      </c>
      <c r="J2" t="s">
        <v>140</v>
      </c>
      <c r="K2" t="s">
        <v>126</v>
      </c>
      <c r="L2" t="s">
        <v>104</v>
      </c>
      <c r="M2" t="s">
        <v>149</v>
      </c>
      <c r="N2" t="s">
        <v>105</v>
      </c>
      <c r="O2" t="s">
        <v>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605-759A-40B5-8A1E-B3F890190A83}">
  <dimension ref="A1:R4"/>
  <sheetViews>
    <sheetView topLeftCell="I1" workbookViewId="0">
      <selection activeCell="Q17" sqref="Q17"/>
    </sheetView>
  </sheetViews>
  <sheetFormatPr defaultRowHeight="14.4" x14ac:dyDescent="0.3"/>
  <cols>
    <col min="1" max="1" width="25.77734375" customWidth="1" collapsed="1"/>
    <col min="2" max="17" width="15.77734375" customWidth="1" collapsed="1"/>
    <col min="18" max="16384" width="8.88671875" collapsed="1"/>
  </cols>
  <sheetData>
    <row r="1" spans="1:18" s="10" customFormat="1" x14ac:dyDescent="0.3">
      <c r="A1" s="10" t="s">
        <v>90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98</v>
      </c>
      <c r="J1" s="9" t="s">
        <v>116</v>
      </c>
      <c r="K1" s="9" t="s">
        <v>117</v>
      </c>
      <c r="L1" s="9" t="s">
        <v>118</v>
      </c>
      <c r="M1" s="9" t="s">
        <v>119</v>
      </c>
      <c r="N1" s="9" t="s">
        <v>120</v>
      </c>
      <c r="O1" s="9" t="s">
        <v>121</v>
      </c>
      <c r="P1" s="9" t="s">
        <v>122</v>
      </c>
      <c r="Q1" s="9" t="s">
        <v>123</v>
      </c>
    </row>
    <row r="2" spans="1:18" x14ac:dyDescent="0.3">
      <c r="A2" s="9" t="str">
        <f>'TC36-BU to Customer Contract'!C2</f>
        <v>PKTTAP-PKCUS-KNb-001</v>
      </c>
      <c r="B2" t="s">
        <v>124</v>
      </c>
      <c r="C2" s="11">
        <v>5</v>
      </c>
      <c r="D2" s="21">
        <v>1</v>
      </c>
      <c r="E2" s="21">
        <v>1.01</v>
      </c>
      <c r="F2" s="21">
        <v>1.01</v>
      </c>
      <c r="G2" s="12" t="s">
        <v>125</v>
      </c>
      <c r="H2" s="12">
        <v>1</v>
      </c>
      <c r="I2" t="s">
        <v>126</v>
      </c>
      <c r="J2" s="13">
        <v>10.000999999999999</v>
      </c>
      <c r="K2" s="9" t="s">
        <v>127</v>
      </c>
      <c r="L2" s="9" t="s">
        <v>128</v>
      </c>
      <c r="M2" s="9" t="s">
        <v>129</v>
      </c>
      <c r="N2" s="9" t="s">
        <v>130</v>
      </c>
      <c r="O2" s="9" t="s">
        <v>131</v>
      </c>
      <c r="P2" s="8" t="s">
        <v>88</v>
      </c>
      <c r="Q2" s="9" t="s">
        <v>270</v>
      </c>
      <c r="R2" s="9"/>
    </row>
    <row r="3" spans="1:18" x14ac:dyDescent="0.3">
      <c r="A3" s="9" t="str">
        <f>'TC36-BU to Customer Contract'!C2</f>
        <v>PKTTAP-PKCUS-KNb-001</v>
      </c>
      <c r="B3" t="s">
        <v>132</v>
      </c>
      <c r="C3" s="11">
        <v>5</v>
      </c>
      <c r="D3" s="21">
        <v>1</v>
      </c>
      <c r="E3" s="21">
        <v>1.01</v>
      </c>
      <c r="F3" s="21">
        <v>1.01</v>
      </c>
      <c r="G3" s="12" t="s">
        <v>125</v>
      </c>
      <c r="H3" s="12">
        <v>1</v>
      </c>
      <c r="I3" t="s">
        <v>126</v>
      </c>
      <c r="J3" s="13">
        <v>10.000999999999999</v>
      </c>
      <c r="K3" s="9"/>
      <c r="L3" s="9"/>
      <c r="M3" s="9"/>
      <c r="N3" s="9"/>
      <c r="O3" s="9"/>
      <c r="P3" s="8" t="s">
        <v>88</v>
      </c>
      <c r="Q3" s="9" t="s">
        <v>271</v>
      </c>
      <c r="R3" s="9"/>
    </row>
    <row r="4" spans="1:18" x14ac:dyDescent="0.3">
      <c r="A4" s="9" t="str">
        <f>'TC36-BU to Customer Contract'!C2</f>
        <v>PKTTAP-PKCUS-KNb-001</v>
      </c>
      <c r="B4" t="s">
        <v>133</v>
      </c>
      <c r="C4" s="11">
        <v>5</v>
      </c>
      <c r="D4" s="21">
        <v>1</v>
      </c>
      <c r="E4" s="21">
        <v>1.01</v>
      </c>
      <c r="F4" s="21">
        <v>1.01</v>
      </c>
      <c r="G4" s="12" t="s">
        <v>125</v>
      </c>
      <c r="H4" s="12">
        <v>1</v>
      </c>
      <c r="I4" t="s">
        <v>126</v>
      </c>
      <c r="J4" s="13">
        <v>10.000999999999999</v>
      </c>
      <c r="K4" s="9"/>
      <c r="L4" s="9"/>
      <c r="M4" s="9"/>
      <c r="N4" s="9"/>
      <c r="O4" s="9"/>
      <c r="P4" s="8" t="s">
        <v>88</v>
      </c>
      <c r="Q4" s="9" t="s">
        <v>272</v>
      </c>
      <c r="R4" s="9"/>
    </row>
  </sheetData>
  <phoneticPr fontId="3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7938-4732-4F77-A314-C8FDF3D7382E}">
  <dimension ref="A1:Q2"/>
  <sheetViews>
    <sheetView workbookViewId="0">
      <selection activeCell="C13" sqref="C13"/>
    </sheetView>
  </sheetViews>
  <sheetFormatPr defaultRowHeight="14.4" x14ac:dyDescent="0.3"/>
  <cols>
    <col min="1" max="1" width="10.109375" customWidth="1" collapsed="1"/>
    <col min="2" max="2" width="21.5546875" bestFit="1" customWidth="1" collapsed="1"/>
    <col min="3" max="3" width="28" bestFit="1" customWidth="1" collapsed="1"/>
    <col min="4" max="13" width="15.77734375" customWidth="1" collapsed="1"/>
    <col min="14" max="14" width="29" bestFit="1" customWidth="1" collapsed="1"/>
    <col min="15" max="16" width="15.77734375" customWidth="1" collapsed="1"/>
    <col min="17" max="17" width="33.33203125" customWidth="1" collapsed="1"/>
  </cols>
  <sheetData>
    <row r="1" spans="1:17" x14ac:dyDescent="0.3">
      <c r="A1" t="s">
        <v>26</v>
      </c>
      <c r="B1" s="20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107</v>
      </c>
      <c r="N1" t="s">
        <v>38</v>
      </c>
      <c r="O1" s="7" t="s">
        <v>100</v>
      </c>
      <c r="P1" t="s">
        <v>101</v>
      </c>
      <c r="Q1" s="19" t="s">
        <v>102</v>
      </c>
    </row>
    <row r="2" spans="1:17" x14ac:dyDescent="0.3">
      <c r="A2">
        <v>1</v>
      </c>
      <c r="B2" t="s">
        <v>374</v>
      </c>
      <c r="C2" t="str">
        <f>"PKTTAP-PKCUS-"&amp;AutoIncrement!E2&amp;"-0"&amp;AutoIncrement!A2</f>
        <v>PKTTAP-PKCUS-KNb-001</v>
      </c>
      <c r="D2" t="s">
        <v>103</v>
      </c>
      <c r="E2" t="s">
        <v>106</v>
      </c>
      <c r="F2">
        <v>1</v>
      </c>
      <c r="G2">
        <v>1</v>
      </c>
      <c r="H2" t="str">
        <f>AutoIncrement!E2&amp;"-"&amp;AutoIncrement!A2</f>
        <v>KNb-01</v>
      </c>
      <c r="I2" t="str">
        <f>"CD-"&amp;H2</f>
        <v>CD-KNb-01</v>
      </c>
      <c r="J2" t="s">
        <v>140</v>
      </c>
      <c r="K2" t="s">
        <v>126</v>
      </c>
      <c r="L2" t="s">
        <v>104</v>
      </c>
      <c r="M2" t="s">
        <v>80</v>
      </c>
      <c r="N2" t="s">
        <v>141</v>
      </c>
      <c r="O2" t="str">
        <f>"RD-"&amp;H2</f>
        <v>RD-KNb-01</v>
      </c>
      <c r="P2" t="s">
        <v>105</v>
      </c>
      <c r="Q2" t="s">
        <v>379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B61-8D30-4279-BF5F-C888C349BF31}">
  <dimension ref="A1:E4"/>
  <sheetViews>
    <sheetView workbookViewId="0">
      <selection activeCell="B8" sqref="B8"/>
    </sheetView>
  </sheetViews>
  <sheetFormatPr defaultRowHeight="14.4" x14ac:dyDescent="0.3"/>
  <cols>
    <col min="1" max="1" width="28.109375" bestFit="1" customWidth="1" collapsed="1"/>
    <col min="2" max="5" width="15.77734375" customWidth="1" collapsed="1"/>
  </cols>
  <sheetData>
    <row r="1" spans="1:5" x14ac:dyDescent="0.3">
      <c r="A1" t="s">
        <v>90</v>
      </c>
      <c r="B1" t="s">
        <v>164</v>
      </c>
      <c r="C1" t="s">
        <v>12</v>
      </c>
      <c r="D1" t="s">
        <v>98</v>
      </c>
      <c r="E1" t="s">
        <v>116</v>
      </c>
    </row>
    <row r="2" spans="1:5" x14ac:dyDescent="0.3">
      <c r="A2" t="str">
        <f>'TC38-SUP to BU Contract'!C2</f>
        <v>PKSUP-PKTTAP-KNs-001-NEW</v>
      </c>
      <c r="B2" t="s">
        <v>165</v>
      </c>
      <c r="C2">
        <v>5</v>
      </c>
      <c r="D2" t="s">
        <v>126</v>
      </c>
      <c r="E2" s="15">
        <v>2</v>
      </c>
    </row>
    <row r="3" spans="1:5" x14ac:dyDescent="0.3">
      <c r="A3" t="str">
        <f>'TC38-SUP to BU Contract'!C2</f>
        <v>PKSUP-PKTTAP-KNs-001-NEW</v>
      </c>
      <c r="B3" t="s">
        <v>165</v>
      </c>
      <c r="C3">
        <v>5</v>
      </c>
      <c r="D3" t="s">
        <v>126</v>
      </c>
      <c r="E3" s="15">
        <v>2</v>
      </c>
    </row>
    <row r="4" spans="1:5" x14ac:dyDescent="0.3">
      <c r="A4" t="str">
        <f>'TC38-SUP to BU Contract'!C2</f>
        <v>PKSUP-PKTTAP-KNs-001-NEW</v>
      </c>
      <c r="B4" t="s">
        <v>165</v>
      </c>
      <c r="C4">
        <v>10</v>
      </c>
      <c r="D4" t="s">
        <v>126</v>
      </c>
      <c r="E4" s="15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7E05-B85D-4AE2-87E4-941E5A55E58A}">
  <dimension ref="A1:O2"/>
  <sheetViews>
    <sheetView workbookViewId="0">
      <selection activeCell="M14" sqref="M14"/>
    </sheetView>
  </sheetViews>
  <sheetFormatPr defaultRowHeight="14.4" x14ac:dyDescent="0.3"/>
  <cols>
    <col min="2" max="2" width="21.5546875" bestFit="1" customWidth="1" collapsed="1"/>
    <col min="3" max="3" width="28" bestFit="1" customWidth="1" collapsed="1"/>
    <col min="4" max="12" width="18.77734375" customWidth="1" collapsed="1"/>
    <col min="13" max="13" width="28.77734375" bestFit="1" customWidth="1" collapsed="1"/>
    <col min="14" max="14" width="18.77734375" customWidth="1" collapsed="1"/>
    <col min="15" max="15" width="24.88671875" customWidth="1" collapsed="1"/>
  </cols>
  <sheetData>
    <row r="1" spans="1:15" x14ac:dyDescent="0.3">
      <c r="A1" t="s">
        <v>26</v>
      </c>
      <c r="B1" s="18" t="s">
        <v>89</v>
      </c>
      <c r="C1" t="s">
        <v>90</v>
      </c>
      <c r="D1" t="s">
        <v>145</v>
      </c>
      <c r="E1" t="s">
        <v>146</v>
      </c>
      <c r="F1" t="s">
        <v>147</v>
      </c>
      <c r="G1" t="s">
        <v>148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38</v>
      </c>
      <c r="N1" t="s">
        <v>101</v>
      </c>
      <c r="O1" s="18" t="s">
        <v>102</v>
      </c>
    </row>
    <row r="2" spans="1:15" x14ac:dyDescent="0.3">
      <c r="A2">
        <v>1</v>
      </c>
      <c r="B2" t="s">
        <v>380</v>
      </c>
      <c r="C2" t="str">
        <f>'TC23-Supplier to BU Contract'!C2</f>
        <v>PKSUP-PKTTAP-KNs-001-NEW</v>
      </c>
      <c r="D2" t="s">
        <v>80</v>
      </c>
      <c r="E2">
        <v>1</v>
      </c>
      <c r="F2">
        <v>1</v>
      </c>
      <c r="G2">
        <v>1</v>
      </c>
      <c r="H2" t="str">
        <f>AutoIncrement!F2&amp;"-"&amp;AutoIncrement!A2</f>
        <v>KNs-01</v>
      </c>
      <c r="I2" t="str">
        <f>"CD-"&amp;H2</f>
        <v>CD-KNs-01</v>
      </c>
      <c r="J2" t="s">
        <v>140</v>
      </c>
      <c r="K2" t="s">
        <v>126</v>
      </c>
      <c r="L2" t="s">
        <v>104</v>
      </c>
      <c r="M2" t="s">
        <v>149</v>
      </c>
      <c r="N2" t="s">
        <v>105</v>
      </c>
      <c r="O2" t="s">
        <v>379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E0D3-4FBE-457D-8595-037419E8E6CB}">
  <dimension ref="A1:D4"/>
  <sheetViews>
    <sheetView workbookViewId="0">
      <selection activeCell="C17" sqref="C17"/>
    </sheetView>
  </sheetViews>
  <sheetFormatPr defaultRowHeight="14.4" x14ac:dyDescent="0.3"/>
  <cols>
    <col min="1" max="4" width="15.77734375" customWidth="1" collapsed="1"/>
  </cols>
  <sheetData>
    <row r="1" spans="1:4" x14ac:dyDescent="0.3">
      <c r="A1" t="s">
        <v>103</v>
      </c>
      <c r="B1" t="s">
        <v>166</v>
      </c>
      <c r="C1" t="s">
        <v>169</v>
      </c>
      <c r="D1" t="s">
        <v>170</v>
      </c>
    </row>
    <row r="2" spans="1:4" x14ac:dyDescent="0.3">
      <c r="A2">
        <v>1000</v>
      </c>
      <c r="B2">
        <v>1000</v>
      </c>
      <c r="C2">
        <v>1000</v>
      </c>
      <c r="D2">
        <v>0</v>
      </c>
    </row>
    <row r="3" spans="1:4" x14ac:dyDescent="0.3">
      <c r="A3">
        <v>800</v>
      </c>
      <c r="B3">
        <v>800</v>
      </c>
      <c r="C3">
        <v>0</v>
      </c>
      <c r="D3">
        <v>800</v>
      </c>
    </row>
    <row r="4" spans="1:4" x14ac:dyDescent="0.3">
      <c r="A4">
        <v>1000</v>
      </c>
      <c r="B4">
        <v>1000</v>
      </c>
      <c r="C4">
        <v>400</v>
      </c>
      <c r="D4">
        <v>600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F661-EB37-4576-9A5B-734075C2BA0D}">
  <dimension ref="A1:B2"/>
  <sheetViews>
    <sheetView workbookViewId="0">
      <selection activeCell="A2" sqref="A2"/>
    </sheetView>
  </sheetViews>
  <sheetFormatPr defaultRowHeight="14.4" x14ac:dyDescent="0.3"/>
  <cols>
    <col min="1" max="1" width="16" customWidth="1" collapsed="1"/>
    <col min="2" max="2" width="16.5546875" customWidth="1" collapsed="1"/>
  </cols>
  <sheetData>
    <row r="1" spans="1:2" x14ac:dyDescent="0.3">
      <c r="A1" t="s">
        <v>167</v>
      </c>
      <c r="B1" t="s">
        <v>168</v>
      </c>
    </row>
    <row r="2" spans="1:2" x14ac:dyDescent="0.3">
      <c r="A2" t="str">
        <f ca="1">TEXT(EOMONTH(TODAY(),1),"dd MMM yyyy")</f>
        <v>31 Dec 2023</v>
      </c>
      <c r="B2" t="str">
        <f ca="1">TEXT(EOMONTH(TODAY(),2),"dd MMM yyyy")</f>
        <v>31 Jan 2024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00E-C4A6-4B18-8C5B-E65FDA7323E3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171</v>
      </c>
    </row>
    <row r="2" spans="1:1" x14ac:dyDescent="0.3">
      <c r="A2" t="s">
        <v>365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6063-2CFD-4337-A08A-CB19FD0F33E3}">
  <dimension ref="A1:A2"/>
  <sheetViews>
    <sheetView workbookViewId="0">
      <selection activeCell="F25" sqref="F25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171</v>
      </c>
    </row>
    <row r="2" spans="1:1" x14ac:dyDescent="0.3">
      <c r="A2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5315-2958-4E59-B934-7C2E7EC38B33}">
  <dimension ref="A1:B2"/>
  <sheetViews>
    <sheetView workbookViewId="0">
      <selection activeCell="D26" sqref="D26"/>
    </sheetView>
  </sheetViews>
  <sheetFormatPr defaultRowHeight="13.8" x14ac:dyDescent="0.3"/>
  <cols>
    <col min="1" max="1" width="5.77734375" style="4" customWidth="1"/>
    <col min="2" max="2" width="25.77734375" style="4" customWidth="1" collapsed="1"/>
    <col min="3" max="16384" width="8.88671875" style="4"/>
  </cols>
  <sheetData>
    <row r="1" spans="1:2" x14ac:dyDescent="0.3">
      <c r="A1" s="35" t="s">
        <v>26</v>
      </c>
      <c r="B1" s="33" t="s">
        <v>27</v>
      </c>
    </row>
    <row r="2" spans="1:2" s="40" customFormat="1" x14ac:dyDescent="0.3">
      <c r="A2" s="41">
        <v>1</v>
      </c>
      <c r="B2" s="41" t="str">
        <f>"RequestPart-S9-"&amp;AutoIncrement!B2&amp;"-"&amp;AutoIncrement!A2</f>
        <v>RequestPart-S9-K-01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B8AD-898A-401A-8D76-A16ABAB2BE94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171</v>
      </c>
    </row>
    <row r="2" spans="1:1" x14ac:dyDescent="0.3">
      <c r="A2" t="s">
        <v>367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4ABC-71B5-4CAC-BBAD-A8CFB20FB54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171</v>
      </c>
    </row>
    <row r="2" spans="1:1" x14ac:dyDescent="0.3">
      <c r="A2" t="s">
        <v>381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3629-A54E-41F9-9DFA-F433B1BE8C74}">
  <dimension ref="A1:G4"/>
  <sheetViews>
    <sheetView workbookViewId="0">
      <selection activeCell="G13" sqref="G13"/>
    </sheetView>
  </sheetViews>
  <sheetFormatPr defaultRowHeight="14.4" x14ac:dyDescent="0.3"/>
  <cols>
    <col min="1" max="5" width="15.109375" bestFit="1" customWidth="1" collapsed="1"/>
    <col min="6" max="6" width="14.33203125" bestFit="1" customWidth="1" collapsed="1"/>
    <col min="7" max="7" width="36.33203125" customWidth="1" collapsed="1"/>
  </cols>
  <sheetData>
    <row r="1" spans="1:7" x14ac:dyDescent="0.3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s="16" t="s">
        <v>237</v>
      </c>
    </row>
    <row r="2" spans="1:7" ht="57.6" x14ac:dyDescent="0.3">
      <c r="A2">
        <v>500</v>
      </c>
      <c r="B2">
        <v>500</v>
      </c>
      <c r="C2">
        <v>0</v>
      </c>
      <c r="D2">
        <v>0</v>
      </c>
      <c r="E2">
        <v>0</v>
      </c>
      <c r="F2" t="s">
        <v>178</v>
      </c>
      <c r="G2" s="5" t="s">
        <v>238</v>
      </c>
    </row>
    <row r="3" spans="1:7" ht="57.6" x14ac:dyDescent="0.3">
      <c r="A3">
        <v>0</v>
      </c>
      <c r="B3">
        <v>0</v>
      </c>
      <c r="C3">
        <v>0</v>
      </c>
      <c r="D3">
        <v>0</v>
      </c>
      <c r="E3">
        <v>800</v>
      </c>
      <c r="F3" t="s">
        <v>285</v>
      </c>
      <c r="G3" s="5" t="s">
        <v>245</v>
      </c>
    </row>
    <row r="4" spans="1:7" x14ac:dyDescent="0.3">
      <c r="A4">
        <v>0</v>
      </c>
      <c r="B4">
        <v>0</v>
      </c>
      <c r="C4">
        <v>400</v>
      </c>
      <c r="D4">
        <v>600</v>
      </c>
      <c r="E4">
        <v>0</v>
      </c>
      <c r="F4" t="s">
        <v>179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6506-5648-469A-9B60-042110BEB0F4}">
  <dimension ref="A1:F4"/>
  <sheetViews>
    <sheetView workbookViewId="0">
      <selection activeCell="E3" sqref="E3"/>
    </sheetView>
  </sheetViews>
  <sheetFormatPr defaultRowHeight="14.4" x14ac:dyDescent="0.3"/>
  <cols>
    <col min="1" max="1" width="25.6640625" bestFit="1" customWidth="1" collapsed="1"/>
    <col min="2" max="3" width="25.77734375" bestFit="1" customWidth="1" collapsed="1"/>
    <col min="4" max="4" width="25.21875" bestFit="1" customWidth="1" collapsed="1"/>
    <col min="5" max="5" width="26.77734375" bestFit="1" customWidth="1" collapsed="1"/>
  </cols>
  <sheetData>
    <row r="1" spans="1:6" x14ac:dyDescent="0.3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s="16" t="s">
        <v>237</v>
      </c>
    </row>
    <row r="2" spans="1:6" x14ac:dyDescent="0.3">
      <c r="A2" t="s">
        <v>273</v>
      </c>
      <c r="B2" t="s">
        <v>274</v>
      </c>
      <c r="C2" t="s">
        <v>185</v>
      </c>
      <c r="D2" t="s">
        <v>185</v>
      </c>
      <c r="E2" t="s">
        <v>185</v>
      </c>
      <c r="F2" t="s">
        <v>239</v>
      </c>
    </row>
    <row r="3" spans="1:6" x14ac:dyDescent="0.3">
      <c r="A3" t="s">
        <v>185</v>
      </c>
      <c r="B3" t="s">
        <v>185</v>
      </c>
      <c r="C3" t="s">
        <v>185</v>
      </c>
      <c r="D3" t="s">
        <v>185</v>
      </c>
      <c r="E3" t="s">
        <v>286</v>
      </c>
      <c r="F3" t="s">
        <v>240</v>
      </c>
    </row>
    <row r="4" spans="1:6" x14ac:dyDescent="0.3">
      <c r="A4" t="s">
        <v>185</v>
      </c>
      <c r="B4" t="s">
        <v>185</v>
      </c>
      <c r="C4" t="s">
        <v>275</v>
      </c>
      <c r="D4" t="s">
        <v>276</v>
      </c>
      <c r="E4" t="s">
        <v>185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5DFB-2F74-4695-A9BE-4F3A79219025}">
  <dimension ref="A1:B4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186</v>
      </c>
      <c r="B1" t="s">
        <v>98</v>
      </c>
    </row>
    <row r="2" spans="1:2" x14ac:dyDescent="0.3">
      <c r="A2">
        <v>4</v>
      </c>
      <c r="B2" t="s">
        <v>187</v>
      </c>
    </row>
    <row r="3" spans="1:2" x14ac:dyDescent="0.3">
      <c r="A3">
        <v>1</v>
      </c>
      <c r="B3" t="s">
        <v>187</v>
      </c>
    </row>
    <row r="4" spans="1:2" x14ac:dyDescent="0.3">
      <c r="A4">
        <v>2</v>
      </c>
      <c r="B4" t="s">
        <v>187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608A-498D-4638-9EB0-6E6796BB101C}">
  <dimension ref="A1:Z4"/>
  <sheetViews>
    <sheetView workbookViewId="0">
      <selection activeCell="E3" sqref="E3:F3"/>
    </sheetView>
  </sheetViews>
  <sheetFormatPr defaultRowHeight="14.4" x14ac:dyDescent="0.3"/>
  <cols>
    <col min="1" max="1" width="24.33203125" bestFit="1" customWidth="1" collapsed="1"/>
    <col min="2" max="2" width="13.88671875" bestFit="1" customWidth="1" collapsed="1"/>
    <col min="3" max="3" width="12.88671875" bestFit="1" customWidth="1" collapsed="1"/>
    <col min="4" max="4" width="13.5546875" bestFit="1" customWidth="1" collapsed="1"/>
    <col min="5" max="5" width="11.5546875" bestFit="1" customWidth="1" collapsed="1"/>
    <col min="6" max="6" width="15.6640625" bestFit="1" customWidth="1" collapsed="1"/>
    <col min="7" max="8" width="10.77734375" bestFit="1" customWidth="1" collapsed="1"/>
    <col min="9" max="9" width="13.88671875" bestFit="1" customWidth="1" collapsed="1"/>
    <col min="10" max="10" width="13.77734375" bestFit="1" customWidth="1" collapsed="1"/>
    <col min="11" max="11" width="15.21875" bestFit="1" customWidth="1" collapsed="1"/>
    <col min="12" max="12" width="13.6640625" bestFit="1" customWidth="1" collapsed="1"/>
    <col min="13" max="13" width="12.109375" bestFit="1" customWidth="1" collapsed="1"/>
    <col min="14" max="14" width="19.109375" bestFit="1" customWidth="1" collapsed="1"/>
    <col min="15" max="15" width="20.77734375" bestFit="1" customWidth="1" collapsed="1"/>
    <col min="16" max="16" width="17.88671875" bestFit="1" customWidth="1" collapsed="1"/>
    <col min="17" max="17" width="17.33203125" bestFit="1" customWidth="1" collapsed="1"/>
    <col min="18" max="18" width="8" bestFit="1" customWidth="1" collapsed="1"/>
    <col min="19" max="19" width="13" bestFit="1" customWidth="1" collapsed="1"/>
    <col min="20" max="20" width="14.5546875" bestFit="1" customWidth="1" collapsed="1"/>
    <col min="21" max="21" width="17" bestFit="1" customWidth="1" collapsed="1"/>
    <col min="22" max="22" width="17" customWidth="1" collapsed="1"/>
    <col min="23" max="23" width="18.77734375" bestFit="1" customWidth="1" collapsed="1"/>
    <col min="24" max="24" width="12.109375" bestFit="1" customWidth="1" collapsed="1"/>
    <col min="25" max="25" width="13.77734375" bestFit="1" customWidth="1" collapsed="1"/>
    <col min="26" max="26" width="16.77734375" bestFit="1" customWidth="1" collapsed="1"/>
  </cols>
  <sheetData>
    <row r="1" spans="1:26" x14ac:dyDescent="0.3">
      <c r="A1" t="s">
        <v>188</v>
      </c>
      <c r="B1" t="s">
        <v>189</v>
      </c>
      <c r="C1" t="s">
        <v>190</v>
      </c>
      <c r="D1" t="s">
        <v>41</v>
      </c>
      <c r="E1" t="s">
        <v>143</v>
      </c>
      <c r="F1" t="s">
        <v>192</v>
      </c>
      <c r="G1" t="s">
        <v>193</v>
      </c>
      <c r="H1" t="s">
        <v>194</v>
      </c>
      <c r="I1" t="s">
        <v>195</v>
      </c>
      <c r="J1" t="s">
        <v>199</v>
      </c>
      <c r="K1" t="s">
        <v>201</v>
      </c>
      <c r="L1" t="s">
        <v>203</v>
      </c>
      <c r="M1" t="s">
        <v>207</v>
      </c>
      <c r="N1" t="s">
        <v>208</v>
      </c>
      <c r="O1" t="s">
        <v>209</v>
      </c>
      <c r="P1" t="s">
        <v>205</v>
      </c>
      <c r="Q1" t="s">
        <v>206</v>
      </c>
      <c r="R1" t="s">
        <v>210</v>
      </c>
      <c r="S1" t="s">
        <v>211</v>
      </c>
      <c r="T1" t="s">
        <v>212</v>
      </c>
      <c r="U1" t="s">
        <v>213</v>
      </c>
      <c r="V1" t="s">
        <v>222</v>
      </c>
      <c r="W1" t="s">
        <v>214</v>
      </c>
      <c r="X1" t="s">
        <v>215</v>
      </c>
      <c r="Y1" t="s">
        <v>216</v>
      </c>
      <c r="Z1" t="s">
        <v>223</v>
      </c>
    </row>
    <row r="2" spans="1:26" x14ac:dyDescent="0.3">
      <c r="A2" t="str">
        <f>"o-PK-SUP-POC-"&amp;AutoIncrement!B2&amp;"-"&amp;AutoIncrement!A2&amp;"-001"</f>
        <v>o-PK-SUP-POC-K-01-001</v>
      </c>
      <c r="B2" t="str">
        <f>"B-"&amp;AutoIncrement!B2&amp;"-"&amp;AutoIncrement!A2&amp;"-001"</f>
        <v>B-K-01-001</v>
      </c>
      <c r="C2">
        <v>200</v>
      </c>
      <c r="D2" t="s">
        <v>191</v>
      </c>
      <c r="E2" t="s">
        <v>80</v>
      </c>
      <c r="F2" t="s">
        <v>87</v>
      </c>
      <c r="G2" t="str">
        <f ca="1">TEXT(TODAY(),"dd MMM yyyy")</f>
        <v>08 Nov 2023</v>
      </c>
      <c r="H2" t="str">
        <f ca="1">TEXT(TODAY()+1,"dd MMM yyyy")</f>
        <v>09 Nov 2023</v>
      </c>
      <c r="I2" t="s">
        <v>196</v>
      </c>
      <c r="J2" t="s">
        <v>200</v>
      </c>
      <c r="K2" t="s">
        <v>202</v>
      </c>
      <c r="L2" t="s">
        <v>204</v>
      </c>
      <c r="M2">
        <v>1000</v>
      </c>
      <c r="N2">
        <v>1000</v>
      </c>
      <c r="O2">
        <v>1000</v>
      </c>
      <c r="P2" t="s">
        <v>217</v>
      </c>
      <c r="Q2" t="s">
        <v>218</v>
      </c>
      <c r="R2">
        <v>100</v>
      </c>
      <c r="S2">
        <v>100</v>
      </c>
      <c r="T2">
        <v>100</v>
      </c>
      <c r="U2" t="s">
        <v>219</v>
      </c>
      <c r="V2" t="s">
        <v>220</v>
      </c>
      <c r="W2">
        <v>10</v>
      </c>
      <c r="X2">
        <v>10</v>
      </c>
      <c r="Y2">
        <v>20</v>
      </c>
      <c r="Z2" t="str">
        <f ca="1">TEXT(H2, "mmm dd, yyyyy")</f>
        <v>Nov 09, 2023</v>
      </c>
    </row>
    <row r="3" spans="1:26" x14ac:dyDescent="0.3">
      <c r="A3" t="str">
        <f>"o-PK-SUP-POC-"&amp;AutoIncrement!B2&amp;"-"&amp;AutoIncrement!A2&amp;"-001"</f>
        <v>o-PK-SUP-POC-K-01-001</v>
      </c>
      <c r="B3" t="str">
        <f>"B-"&amp;AutoIncrement!B2&amp;"-"&amp;AutoIncrement!A2&amp;"-001"</f>
        <v>B-K-01-001</v>
      </c>
      <c r="C3">
        <v>600</v>
      </c>
      <c r="D3" t="s">
        <v>191</v>
      </c>
      <c r="E3" t="s">
        <v>80</v>
      </c>
      <c r="F3" t="s">
        <v>87</v>
      </c>
      <c r="G3" t="str">
        <f t="shared" ref="G3:G4" ca="1" si="0">TEXT(TODAY(),"dd MMM yyyy")</f>
        <v>08 Nov 2023</v>
      </c>
      <c r="H3" t="str">
        <f t="shared" ref="H3:H4" ca="1" si="1">TEXT(TODAY()+1,"dd MMM yyyy")</f>
        <v>09 Nov 2023</v>
      </c>
      <c r="I3" t="s">
        <v>197</v>
      </c>
      <c r="P3" t="s">
        <v>221</v>
      </c>
      <c r="Q3" t="s">
        <v>218</v>
      </c>
      <c r="R3">
        <v>100</v>
      </c>
      <c r="S3">
        <v>100</v>
      </c>
      <c r="T3">
        <v>100</v>
      </c>
      <c r="Z3" t="str">
        <f t="shared" ref="Z3:Z4" ca="1" si="2">TEXT(H3, "mmm dd, yyyyy")</f>
        <v>Nov 09, 2023</v>
      </c>
    </row>
    <row r="4" spans="1:26" x14ac:dyDescent="0.3">
      <c r="A4" t="str">
        <f>"o-PK-SUP-POC-"&amp;AutoIncrement!B2&amp;"-"&amp;AutoIncrement!A2&amp;"-002"</f>
        <v>o-PK-SUP-POC-K-01-002</v>
      </c>
      <c r="B4" t="str">
        <f>"B-"&amp;AutoIncrement!B2&amp;"-"&amp;AutoIncrement!A2&amp;"-002"</f>
        <v>B-K-01-002</v>
      </c>
      <c r="C4">
        <v>1000</v>
      </c>
      <c r="D4" t="s">
        <v>250</v>
      </c>
      <c r="E4" t="s">
        <v>81</v>
      </c>
      <c r="F4" t="s">
        <v>81</v>
      </c>
      <c r="G4" t="str">
        <f t="shared" ca="1" si="0"/>
        <v>08 Nov 2023</v>
      </c>
      <c r="H4" t="str">
        <f t="shared" ca="1" si="1"/>
        <v>09 Nov 2023</v>
      </c>
      <c r="I4" t="s">
        <v>198</v>
      </c>
      <c r="J4" t="s">
        <v>200</v>
      </c>
      <c r="K4" t="s">
        <v>202</v>
      </c>
      <c r="L4" t="s">
        <v>204</v>
      </c>
      <c r="M4">
        <v>1000</v>
      </c>
      <c r="N4">
        <v>1000</v>
      </c>
      <c r="O4">
        <v>1000</v>
      </c>
      <c r="P4" t="s">
        <v>373</v>
      </c>
      <c r="Q4" t="s">
        <v>218</v>
      </c>
      <c r="R4">
        <v>100</v>
      </c>
      <c r="S4">
        <v>100</v>
      </c>
      <c r="T4">
        <v>100</v>
      </c>
      <c r="Z4" t="str">
        <f t="shared" ca="1" si="2"/>
        <v>Nov 09,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8A4-4D14-4796-80AA-C6878E4D497C}">
  <dimension ref="A1:B3"/>
  <sheetViews>
    <sheetView workbookViewId="0">
      <selection activeCell="A20" sqref="A20"/>
    </sheetView>
  </sheetViews>
  <sheetFormatPr defaultRowHeight="14.4" x14ac:dyDescent="0.3"/>
  <cols>
    <col min="1" max="1" width="26.44140625" customWidth="1" collapsed="1"/>
    <col min="2" max="2" width="27.77734375" customWidth="1" collapsed="1"/>
  </cols>
  <sheetData>
    <row r="1" spans="1:2" x14ac:dyDescent="0.3">
      <c r="A1" t="s">
        <v>252</v>
      </c>
      <c r="B1" s="18" t="s">
        <v>188</v>
      </c>
    </row>
    <row r="2" spans="1:2" x14ac:dyDescent="0.3">
      <c r="A2" t="str">
        <f>'TC47-SUP Upload Outbound Result'!A2</f>
        <v>o-PK-SUP-POC-K-01-001</v>
      </c>
      <c r="B2" t="s">
        <v>382</v>
      </c>
    </row>
    <row r="3" spans="1:2" x14ac:dyDescent="0.3">
      <c r="A3" t="str">
        <f>'TC47-SUP Upload Outbound Result'!A4</f>
        <v>o-PK-SUP-POC-K-01-002</v>
      </c>
      <c r="B3" t="s">
        <v>383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BF5F-F59C-4A60-813D-215BE940932D}">
  <dimension ref="A1:Z4"/>
  <sheetViews>
    <sheetView workbookViewId="0">
      <selection activeCell="B3" sqref="B3"/>
    </sheetView>
  </sheetViews>
  <sheetFormatPr defaultColWidth="8.88671875" defaultRowHeight="13.8" x14ac:dyDescent="0.3"/>
  <cols>
    <col min="1" max="2" width="25.6640625" style="4" customWidth="1" collapsed="1"/>
    <col min="3" max="26" width="20.6640625" style="4" customWidth="1" collapsed="1"/>
    <col min="27" max="16384" width="8.88671875" style="4" collapsed="1"/>
  </cols>
  <sheetData>
    <row r="1" spans="1:26" x14ac:dyDescent="0.3">
      <c r="A1" s="27" t="s">
        <v>189</v>
      </c>
      <c r="B1" s="4" t="s">
        <v>195</v>
      </c>
      <c r="C1" s="28" t="s">
        <v>287</v>
      </c>
      <c r="D1" s="28" t="s">
        <v>288</v>
      </c>
      <c r="E1" s="28" t="s">
        <v>289</v>
      </c>
      <c r="F1" s="28" t="s">
        <v>290</v>
      </c>
      <c r="G1" s="28" t="s">
        <v>291</v>
      </c>
      <c r="H1" s="28" t="s">
        <v>292</v>
      </c>
      <c r="I1" s="28" t="s">
        <v>293</v>
      </c>
      <c r="J1" s="28" t="s">
        <v>294</v>
      </c>
      <c r="K1" s="29" t="s">
        <v>295</v>
      </c>
      <c r="L1" s="28" t="s">
        <v>296</v>
      </c>
      <c r="M1" s="28" t="s">
        <v>297</v>
      </c>
      <c r="N1" s="28" t="s">
        <v>298</v>
      </c>
      <c r="O1" s="28" t="s">
        <v>299</v>
      </c>
      <c r="P1" s="28" t="s">
        <v>300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301</v>
      </c>
      <c r="V1" s="28" t="s">
        <v>302</v>
      </c>
      <c r="W1" s="28" t="s">
        <v>303</v>
      </c>
      <c r="X1" s="28" t="s">
        <v>304</v>
      </c>
      <c r="Y1" s="28" t="s">
        <v>305</v>
      </c>
      <c r="Z1" s="28" t="s">
        <v>306</v>
      </c>
    </row>
    <row r="2" spans="1:26" x14ac:dyDescent="0.3">
      <c r="A2" s="4" t="str">
        <f>'TC47-SUP Upload Outbound Result'!B2</f>
        <v>B-K-01-001</v>
      </c>
      <c r="B2" s="3" t="str">
        <f>'TC47-SUP Upload Outbound Result'!I2</f>
        <v>C-20230628001</v>
      </c>
      <c r="C2" s="28" t="s">
        <v>307</v>
      </c>
      <c r="D2" s="28" t="s">
        <v>308</v>
      </c>
      <c r="E2" s="28" t="s">
        <v>309</v>
      </c>
      <c r="F2" s="28" t="s">
        <v>309</v>
      </c>
      <c r="G2" s="28" t="s">
        <v>309</v>
      </c>
      <c r="H2" s="28" t="s">
        <v>309</v>
      </c>
      <c r="I2" s="28" t="s">
        <v>309</v>
      </c>
      <c r="J2" s="28" t="s">
        <v>309</v>
      </c>
      <c r="K2" s="28" t="s">
        <v>309</v>
      </c>
      <c r="L2" s="28" t="s">
        <v>309</v>
      </c>
      <c r="M2" s="28" t="s">
        <v>309</v>
      </c>
      <c r="N2" s="28" t="s">
        <v>309</v>
      </c>
      <c r="O2" s="28" t="s">
        <v>309</v>
      </c>
      <c r="P2" s="28" t="s">
        <v>309</v>
      </c>
      <c r="Q2" s="28" t="s">
        <v>309</v>
      </c>
      <c r="R2" s="28" t="s">
        <v>309</v>
      </c>
      <c r="S2" s="28" t="s">
        <v>309</v>
      </c>
      <c r="T2" s="28" t="s">
        <v>309</v>
      </c>
      <c r="U2" s="28" t="s">
        <v>309</v>
      </c>
      <c r="V2" s="28" t="s">
        <v>309</v>
      </c>
      <c r="W2" s="28" t="s">
        <v>309</v>
      </c>
      <c r="X2" s="28" t="s">
        <v>309</v>
      </c>
      <c r="Y2" s="28" t="s">
        <v>309</v>
      </c>
      <c r="Z2" s="28" t="s">
        <v>309</v>
      </c>
    </row>
    <row r="3" spans="1:26" x14ac:dyDescent="0.3">
      <c r="A3" s="4" t="str">
        <f>'TC47-SUP Upload Outbound Result'!B3</f>
        <v>B-K-01-001</v>
      </c>
      <c r="B3" s="3" t="str">
        <f>'TC47-SUP Upload Outbound Result'!I3</f>
        <v>SEGU5069987</v>
      </c>
      <c r="C3" s="28" t="s">
        <v>310</v>
      </c>
      <c r="D3" s="28" t="s">
        <v>308</v>
      </c>
      <c r="E3" s="28" t="s">
        <v>309</v>
      </c>
      <c r="F3" s="28" t="s">
        <v>309</v>
      </c>
      <c r="G3" s="28" t="s">
        <v>309</v>
      </c>
      <c r="H3" s="28" t="s">
        <v>309</v>
      </c>
      <c r="I3" s="28" t="s">
        <v>309</v>
      </c>
      <c r="J3" s="28" t="s">
        <v>309</v>
      </c>
      <c r="K3" s="28" t="s">
        <v>309</v>
      </c>
      <c r="L3" s="28" t="s">
        <v>309</v>
      </c>
      <c r="M3" s="28" t="s">
        <v>309</v>
      </c>
      <c r="N3" s="28" t="s">
        <v>309</v>
      </c>
      <c r="O3" s="28" t="s">
        <v>309</v>
      </c>
      <c r="P3" s="28" t="s">
        <v>309</v>
      </c>
      <c r="Q3" s="28" t="s">
        <v>309</v>
      </c>
      <c r="R3" s="28" t="s">
        <v>309</v>
      </c>
      <c r="S3" s="28" t="s">
        <v>309</v>
      </c>
      <c r="T3" s="28" t="s">
        <v>309</v>
      </c>
      <c r="U3" s="28" t="s">
        <v>309</v>
      </c>
      <c r="V3" s="28" t="s">
        <v>309</v>
      </c>
      <c r="W3" s="28" t="s">
        <v>309</v>
      </c>
      <c r="X3" s="28" t="s">
        <v>309</v>
      </c>
      <c r="Y3" s="28" t="s">
        <v>309</v>
      </c>
      <c r="Z3" s="28" t="s">
        <v>309</v>
      </c>
    </row>
    <row r="4" spans="1:26" x14ac:dyDescent="0.3">
      <c r="A4" s="4" t="str">
        <f>'TC47-SUP Upload Outbound Result'!B4</f>
        <v>B-K-01-002</v>
      </c>
      <c r="B4" s="3" t="str">
        <f>'TC47-SUP Upload Outbound Result'!I4</f>
        <v>C-20230628002</v>
      </c>
      <c r="C4" s="28" t="s">
        <v>307</v>
      </c>
      <c r="D4" s="28" t="s">
        <v>308</v>
      </c>
      <c r="E4" s="28" t="s">
        <v>309</v>
      </c>
      <c r="F4" s="28" t="s">
        <v>309</v>
      </c>
      <c r="G4" s="28" t="s">
        <v>309</v>
      </c>
      <c r="H4" s="28" t="s">
        <v>309</v>
      </c>
      <c r="I4" s="28" t="s">
        <v>309</v>
      </c>
      <c r="J4" s="28" t="s">
        <v>309</v>
      </c>
      <c r="K4" s="28" t="s">
        <v>309</v>
      </c>
      <c r="L4" s="28" t="s">
        <v>309</v>
      </c>
      <c r="M4" s="28" t="s">
        <v>309</v>
      </c>
      <c r="N4" s="28" t="s">
        <v>309</v>
      </c>
      <c r="O4" s="28" t="s">
        <v>309</v>
      </c>
      <c r="P4" s="28" t="s">
        <v>309</v>
      </c>
      <c r="Q4" s="28" t="s">
        <v>309</v>
      </c>
      <c r="R4" s="28" t="s">
        <v>309</v>
      </c>
      <c r="S4" s="28" t="s">
        <v>309</v>
      </c>
      <c r="T4" s="28" t="s">
        <v>309</v>
      </c>
      <c r="U4" s="28" t="s">
        <v>309</v>
      </c>
      <c r="V4" s="28" t="s">
        <v>309</v>
      </c>
      <c r="W4" s="28" t="s">
        <v>309</v>
      </c>
      <c r="X4" s="28" t="s">
        <v>309</v>
      </c>
      <c r="Y4" s="28" t="s">
        <v>309</v>
      </c>
      <c r="Z4" s="28" t="s">
        <v>309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2A4D-D205-46B2-8728-400E42E0BFBC}">
  <dimension ref="A1:T2"/>
  <sheetViews>
    <sheetView workbookViewId="0">
      <selection activeCell="F11" sqref="F11"/>
    </sheetView>
  </sheetViews>
  <sheetFormatPr defaultRowHeight="14.4" x14ac:dyDescent="0.3"/>
  <cols>
    <col min="1" max="20" width="15.77734375" customWidth="1" collapsed="1"/>
  </cols>
  <sheetData>
    <row r="1" spans="1:17" s="5" customFormat="1" ht="86.4" x14ac:dyDescent="0.3">
      <c r="A1" s="4" t="s">
        <v>189</v>
      </c>
      <c r="B1" s="4" t="s">
        <v>195</v>
      </c>
      <c r="C1" s="5" t="s">
        <v>287</v>
      </c>
      <c r="D1" s="5" t="s">
        <v>346</v>
      </c>
      <c r="E1" s="5" t="s">
        <v>347</v>
      </c>
      <c r="F1" s="5" t="s">
        <v>348</v>
      </c>
      <c r="G1" s="5" t="s">
        <v>349</v>
      </c>
      <c r="H1" s="5" t="s">
        <v>350</v>
      </c>
      <c r="I1" s="5" t="s">
        <v>351</v>
      </c>
      <c r="J1" s="5" t="s">
        <v>352</v>
      </c>
      <c r="K1" s="5" t="s">
        <v>353</v>
      </c>
      <c r="L1" s="5" t="s">
        <v>354</v>
      </c>
      <c r="M1" s="5" t="s">
        <v>355</v>
      </c>
      <c r="N1" s="5" t="s">
        <v>356</v>
      </c>
      <c r="O1" s="5" t="s">
        <v>357</v>
      </c>
      <c r="P1" s="5" t="s">
        <v>358</v>
      </c>
      <c r="Q1" s="5" t="s">
        <v>359</v>
      </c>
    </row>
    <row r="2" spans="1:17" x14ac:dyDescent="0.3">
      <c r="A2" s="4" t="str">
        <f>'TC52-CUS Check Cargo Tracking'!A3</f>
        <v>B-K-01-001</v>
      </c>
      <c r="B2" s="3" t="str">
        <f>'TC52-CUS Check Cargo Tracking'!B3</f>
        <v>SEGU5069987</v>
      </c>
      <c r="C2" s="28" t="s">
        <v>310</v>
      </c>
      <c r="D2" s="1" t="s">
        <v>361</v>
      </c>
      <c r="E2" s="1" t="s">
        <v>361</v>
      </c>
      <c r="F2" t="s">
        <v>360</v>
      </c>
      <c r="G2" t="s">
        <v>360</v>
      </c>
      <c r="H2" t="s">
        <v>360</v>
      </c>
      <c r="I2" t="s">
        <v>360</v>
      </c>
      <c r="J2" t="s">
        <v>360</v>
      </c>
      <c r="K2" t="s">
        <v>360</v>
      </c>
      <c r="L2" t="s">
        <v>360</v>
      </c>
      <c r="M2" t="s">
        <v>360</v>
      </c>
      <c r="N2" t="s">
        <v>360</v>
      </c>
      <c r="O2" t="s">
        <v>360</v>
      </c>
      <c r="P2" t="s">
        <v>360</v>
      </c>
      <c r="Q2" t="s">
        <v>360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9E25-E666-4F60-8638-591CD3B35C4F}">
  <dimension ref="A1:Z4"/>
  <sheetViews>
    <sheetView workbookViewId="0">
      <selection activeCell="C19" sqref="C19"/>
    </sheetView>
  </sheetViews>
  <sheetFormatPr defaultColWidth="8.88671875" defaultRowHeight="13.8" x14ac:dyDescent="0.3"/>
  <cols>
    <col min="1" max="2" width="25.6640625" style="4" customWidth="1" collapsed="1"/>
    <col min="3" max="26" width="20.6640625" style="4" customWidth="1" collapsed="1"/>
    <col min="27" max="16384" width="8.88671875" style="4" collapsed="1"/>
  </cols>
  <sheetData>
    <row r="1" spans="1:26" x14ac:dyDescent="0.3">
      <c r="A1" s="27" t="s">
        <v>189</v>
      </c>
      <c r="B1" s="4" t="s">
        <v>195</v>
      </c>
      <c r="C1" s="28" t="s">
        <v>287</v>
      </c>
      <c r="D1" s="28" t="s">
        <v>288</v>
      </c>
      <c r="E1" s="28" t="s">
        <v>289</v>
      </c>
      <c r="F1" s="28" t="s">
        <v>290</v>
      </c>
      <c r="G1" s="28" t="s">
        <v>291</v>
      </c>
      <c r="H1" s="28" t="s">
        <v>292</v>
      </c>
      <c r="I1" s="28" t="s">
        <v>293</v>
      </c>
      <c r="J1" s="28" t="s">
        <v>294</v>
      </c>
      <c r="K1" s="29" t="s">
        <v>295</v>
      </c>
      <c r="L1" s="28" t="s">
        <v>296</v>
      </c>
      <c r="M1" s="28" t="s">
        <v>297</v>
      </c>
      <c r="N1" s="28" t="s">
        <v>298</v>
      </c>
      <c r="O1" s="28" t="s">
        <v>299</v>
      </c>
      <c r="P1" s="28" t="s">
        <v>300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301</v>
      </c>
      <c r="V1" s="28" t="s">
        <v>302</v>
      </c>
      <c r="W1" s="28" t="s">
        <v>303</v>
      </c>
      <c r="X1" s="28" t="s">
        <v>304</v>
      </c>
      <c r="Y1" s="28" t="s">
        <v>305</v>
      </c>
      <c r="Z1" s="28" t="s">
        <v>306</v>
      </c>
    </row>
    <row r="2" spans="1:26" x14ac:dyDescent="0.3">
      <c r="A2" s="4" t="str">
        <f>'TC47-SUP Upload Outbound Result'!B2</f>
        <v>B-K-01-001</v>
      </c>
      <c r="B2" s="3" t="str">
        <f>'TC47-SUP Upload Outbound Result'!I2</f>
        <v>C-20230628001</v>
      </c>
      <c r="C2" s="28" t="s">
        <v>307</v>
      </c>
      <c r="D2" s="28" t="s">
        <v>308</v>
      </c>
      <c r="E2" s="28" t="s">
        <v>309</v>
      </c>
      <c r="F2" s="28" t="s">
        <v>309</v>
      </c>
      <c r="G2" s="28" t="s">
        <v>309</v>
      </c>
      <c r="H2" s="28" t="s">
        <v>309</v>
      </c>
      <c r="I2" s="28" t="s">
        <v>309</v>
      </c>
      <c r="J2" s="28" t="s">
        <v>309</v>
      </c>
      <c r="K2" s="28" t="s">
        <v>309</v>
      </c>
      <c r="L2" s="28" t="s">
        <v>309</v>
      </c>
      <c r="M2" s="28" t="s">
        <v>309</v>
      </c>
      <c r="N2" s="28" t="s">
        <v>309</v>
      </c>
      <c r="O2" s="28" t="s">
        <v>309</v>
      </c>
      <c r="P2" s="28" t="s">
        <v>309</v>
      </c>
      <c r="Q2" s="28" t="s">
        <v>309</v>
      </c>
      <c r="R2" s="28" t="s">
        <v>309</v>
      </c>
      <c r="S2" s="28" t="s">
        <v>309</v>
      </c>
      <c r="T2" s="28" t="s">
        <v>309</v>
      </c>
      <c r="U2" s="28" t="s">
        <v>309</v>
      </c>
      <c r="V2" s="28" t="s">
        <v>309</v>
      </c>
      <c r="W2" s="28" t="s">
        <v>309</v>
      </c>
      <c r="X2" s="28" t="s">
        <v>309</v>
      </c>
      <c r="Y2" s="28" t="s">
        <v>309</v>
      </c>
      <c r="Z2" s="28" t="s">
        <v>309</v>
      </c>
    </row>
    <row r="3" spans="1:26" x14ac:dyDescent="0.3">
      <c r="A3" s="4" t="str">
        <f>'TC47-SUP Upload Outbound Result'!B3</f>
        <v>B-K-01-001</v>
      </c>
      <c r="B3" s="3" t="str">
        <f>'TC47-SUP Upload Outbound Result'!I3</f>
        <v>SEGU5069987</v>
      </c>
      <c r="C3" s="28" t="s">
        <v>307</v>
      </c>
      <c r="D3" s="28" t="s">
        <v>308</v>
      </c>
      <c r="E3" s="28" t="s">
        <v>309</v>
      </c>
      <c r="F3" s="28" t="s">
        <v>309</v>
      </c>
      <c r="G3" s="28" t="s">
        <v>309</v>
      </c>
      <c r="H3" s="28" t="s">
        <v>309</v>
      </c>
      <c r="I3" s="28" t="s">
        <v>309</v>
      </c>
      <c r="J3" s="28" t="s">
        <v>309</v>
      </c>
      <c r="K3" s="28" t="s">
        <v>309</v>
      </c>
      <c r="L3" s="28" t="s">
        <v>309</v>
      </c>
      <c r="M3" s="28" t="s">
        <v>309</v>
      </c>
      <c r="N3" s="28" t="s">
        <v>309</v>
      </c>
      <c r="O3" s="28" t="s">
        <v>309</v>
      </c>
      <c r="P3" s="28" t="s">
        <v>309</v>
      </c>
      <c r="Q3" s="28" t="s">
        <v>309</v>
      </c>
      <c r="R3" s="28" t="s">
        <v>309</v>
      </c>
      <c r="S3" s="28" t="s">
        <v>309</v>
      </c>
      <c r="T3" s="28" t="s">
        <v>309</v>
      </c>
      <c r="U3" s="28" t="s">
        <v>309</v>
      </c>
      <c r="V3" s="28" t="s">
        <v>309</v>
      </c>
      <c r="W3" s="28" t="s">
        <v>309</v>
      </c>
      <c r="X3" s="28" t="s">
        <v>309</v>
      </c>
      <c r="Y3" s="28" t="s">
        <v>309</v>
      </c>
      <c r="Z3" s="28" t="s">
        <v>309</v>
      </c>
    </row>
    <row r="4" spans="1:26" x14ac:dyDescent="0.3">
      <c r="A4" s="4" t="str">
        <f>'TC47-SUP Upload Outbound Result'!B4</f>
        <v>B-K-01-002</v>
      </c>
      <c r="B4" s="3" t="str">
        <f>'TC47-SUP Upload Outbound Result'!I4</f>
        <v>C-20230628002</v>
      </c>
      <c r="C4" s="28" t="s">
        <v>307</v>
      </c>
      <c r="D4" s="28" t="s">
        <v>308</v>
      </c>
      <c r="E4" s="28" t="s">
        <v>309</v>
      </c>
      <c r="F4" s="28" t="s">
        <v>309</v>
      </c>
      <c r="G4" s="28" t="s">
        <v>309</v>
      </c>
      <c r="H4" s="28" t="s">
        <v>309</v>
      </c>
      <c r="I4" s="28" t="s">
        <v>309</v>
      </c>
      <c r="J4" s="28" t="s">
        <v>309</v>
      </c>
      <c r="K4" s="28" t="s">
        <v>309</v>
      </c>
      <c r="L4" s="28" t="s">
        <v>309</v>
      </c>
      <c r="M4" s="28" t="s">
        <v>309</v>
      </c>
      <c r="N4" s="28" t="s">
        <v>309</v>
      </c>
      <c r="O4" s="28" t="s">
        <v>309</v>
      </c>
      <c r="P4" s="28" t="s">
        <v>309</v>
      </c>
      <c r="Q4" s="28" t="s">
        <v>309</v>
      </c>
      <c r="R4" s="28" t="s">
        <v>309</v>
      </c>
      <c r="S4" s="28" t="s">
        <v>309</v>
      </c>
      <c r="T4" s="28" t="s">
        <v>309</v>
      </c>
      <c r="U4" s="28" t="s">
        <v>309</v>
      </c>
      <c r="V4" s="28" t="s">
        <v>309</v>
      </c>
      <c r="W4" s="28" t="s">
        <v>309</v>
      </c>
      <c r="X4" s="28" t="s">
        <v>309</v>
      </c>
      <c r="Y4" s="28" t="s">
        <v>309</v>
      </c>
      <c r="Z4" s="28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F1C-7C07-4C59-9D46-A8B22CD038DD}">
  <dimension ref="A1:G2"/>
  <sheetViews>
    <sheetView zoomScale="90" zoomScaleNormal="90" workbookViewId="0">
      <selection activeCell="F40" sqref="F40"/>
    </sheetView>
  </sheetViews>
  <sheetFormatPr defaultRowHeight="13.8" x14ac:dyDescent="0.3"/>
  <cols>
    <col min="1" max="2" width="15.77734375" style="4" customWidth="1" collapsed="1"/>
    <col min="3" max="3" width="25.77734375" style="4" customWidth="1" collapsed="1"/>
    <col min="4" max="7" width="15.77734375" style="4" customWidth="1" collapsed="1"/>
    <col min="8" max="16384" width="8.88671875" style="4"/>
  </cols>
  <sheetData>
    <row r="1" spans="1:7" x14ac:dyDescent="0.3">
      <c r="A1" s="35" t="s">
        <v>28</v>
      </c>
      <c r="B1" s="32" t="s">
        <v>29</v>
      </c>
      <c r="C1" s="32" t="s">
        <v>27</v>
      </c>
      <c r="D1" s="35" t="s">
        <v>30</v>
      </c>
      <c r="E1" s="35" t="s">
        <v>31</v>
      </c>
      <c r="F1" s="35" t="s">
        <v>32</v>
      </c>
      <c r="G1" s="35" t="s">
        <v>33</v>
      </c>
    </row>
    <row r="2" spans="1:7" x14ac:dyDescent="0.3">
      <c r="A2" s="35" t="s">
        <v>34</v>
      </c>
      <c r="B2" s="35" t="s">
        <v>37</v>
      </c>
      <c r="C2" s="35" t="s">
        <v>35</v>
      </c>
      <c r="D2" s="35" t="s">
        <v>36</v>
      </c>
      <c r="E2" s="35">
        <v>0</v>
      </c>
      <c r="F2" s="35">
        <v>30</v>
      </c>
      <c r="G2" s="3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E7B6-CB99-45F2-915F-3BD483CEB83C}">
  <dimension ref="A1:Z4"/>
  <sheetViews>
    <sheetView workbookViewId="0">
      <selection activeCell="E29" sqref="E29"/>
    </sheetView>
  </sheetViews>
  <sheetFormatPr defaultColWidth="8.88671875" defaultRowHeight="13.8" x14ac:dyDescent="0.3"/>
  <cols>
    <col min="1" max="2" width="25.6640625" style="4" customWidth="1" collapsed="1"/>
    <col min="3" max="26" width="20.6640625" style="4" customWidth="1" collapsed="1"/>
    <col min="27" max="16384" width="8.88671875" style="4" collapsed="1"/>
  </cols>
  <sheetData>
    <row r="1" spans="1:26" x14ac:dyDescent="0.3">
      <c r="A1" s="27" t="s">
        <v>189</v>
      </c>
      <c r="B1" s="4" t="s">
        <v>195</v>
      </c>
      <c r="C1" s="28" t="s">
        <v>287</v>
      </c>
      <c r="D1" s="28" t="s">
        <v>288</v>
      </c>
      <c r="E1" s="28" t="s">
        <v>289</v>
      </c>
      <c r="F1" s="28" t="s">
        <v>290</v>
      </c>
      <c r="G1" s="28" t="s">
        <v>291</v>
      </c>
      <c r="H1" s="28" t="s">
        <v>292</v>
      </c>
      <c r="I1" s="28" t="s">
        <v>293</v>
      </c>
      <c r="J1" s="28" t="s">
        <v>294</v>
      </c>
      <c r="K1" s="29" t="s">
        <v>295</v>
      </c>
      <c r="L1" s="28" t="s">
        <v>296</v>
      </c>
      <c r="M1" s="28" t="s">
        <v>297</v>
      </c>
      <c r="N1" s="28" t="s">
        <v>298</v>
      </c>
      <c r="O1" s="28" t="s">
        <v>299</v>
      </c>
      <c r="P1" s="28" t="s">
        <v>300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301</v>
      </c>
      <c r="V1" s="28" t="s">
        <v>302</v>
      </c>
      <c r="W1" s="28" t="s">
        <v>303</v>
      </c>
      <c r="X1" s="28" t="s">
        <v>304</v>
      </c>
      <c r="Y1" s="28" t="s">
        <v>305</v>
      </c>
      <c r="Z1" s="28" t="s">
        <v>306</v>
      </c>
    </row>
    <row r="2" spans="1:26" x14ac:dyDescent="0.3">
      <c r="A2" s="4" t="str">
        <f>'TC47-SUP Upload Outbound Result'!B2</f>
        <v>B-K-01-001</v>
      </c>
      <c r="B2" s="3" t="str">
        <f>'TC47-SUP Upload Outbound Result'!I2</f>
        <v>C-20230628001</v>
      </c>
      <c r="C2" s="28" t="s">
        <v>307</v>
      </c>
      <c r="D2" s="28" t="s">
        <v>308</v>
      </c>
      <c r="E2" s="28" t="s">
        <v>309</v>
      </c>
      <c r="F2" s="28" t="s">
        <v>309</v>
      </c>
      <c r="G2" s="28" t="s">
        <v>309</v>
      </c>
      <c r="H2" s="28" t="s">
        <v>309</v>
      </c>
      <c r="I2" s="28" t="s">
        <v>309</v>
      </c>
      <c r="J2" s="28" t="s">
        <v>309</v>
      </c>
      <c r="K2" s="28" t="s">
        <v>309</v>
      </c>
      <c r="L2" s="28" t="s">
        <v>309</v>
      </c>
      <c r="M2" s="28" t="s">
        <v>309</v>
      </c>
      <c r="N2" s="28" t="s">
        <v>309</v>
      </c>
      <c r="O2" s="28" t="s">
        <v>309</v>
      </c>
      <c r="P2" s="28" t="s">
        <v>309</v>
      </c>
      <c r="Q2" s="28" t="s">
        <v>309</v>
      </c>
      <c r="R2" s="28" t="s">
        <v>309</v>
      </c>
      <c r="S2" s="28" t="s">
        <v>309</v>
      </c>
      <c r="T2" s="28" t="s">
        <v>309</v>
      </c>
      <c r="U2" s="28" t="s">
        <v>309</v>
      </c>
      <c r="V2" s="28" t="s">
        <v>309</v>
      </c>
      <c r="W2" s="28" t="s">
        <v>309</v>
      </c>
      <c r="X2" s="28" t="s">
        <v>309</v>
      </c>
      <c r="Y2" s="28" t="s">
        <v>309</v>
      </c>
      <c r="Z2" s="28" t="s">
        <v>309</v>
      </c>
    </row>
    <row r="3" spans="1:26" x14ac:dyDescent="0.3">
      <c r="A3" s="4" t="str">
        <f>'TC47-SUP Upload Outbound Result'!B3</f>
        <v>B-K-01-001</v>
      </c>
      <c r="B3" s="3" t="str">
        <f>'TC47-SUP Upload Outbound Result'!I3</f>
        <v>SEGU5069987</v>
      </c>
      <c r="C3" s="28" t="s">
        <v>307</v>
      </c>
      <c r="D3" s="28" t="s">
        <v>308</v>
      </c>
      <c r="E3" s="28" t="s">
        <v>309</v>
      </c>
      <c r="F3" s="28" t="s">
        <v>309</v>
      </c>
      <c r="G3" s="28" t="s">
        <v>309</v>
      </c>
      <c r="H3" s="28" t="s">
        <v>309</v>
      </c>
      <c r="I3" s="28" t="s">
        <v>309</v>
      </c>
      <c r="J3" s="28" t="s">
        <v>309</v>
      </c>
      <c r="K3" s="28" t="s">
        <v>309</v>
      </c>
      <c r="L3" s="28" t="s">
        <v>309</v>
      </c>
      <c r="M3" s="28" t="s">
        <v>309</v>
      </c>
      <c r="N3" s="28" t="s">
        <v>309</v>
      </c>
      <c r="O3" s="28" t="s">
        <v>309</v>
      </c>
      <c r="P3" s="28" t="s">
        <v>309</v>
      </c>
      <c r="Q3" s="28" t="s">
        <v>309</v>
      </c>
      <c r="R3" s="28" t="s">
        <v>309</v>
      </c>
      <c r="S3" s="28" t="s">
        <v>309</v>
      </c>
      <c r="T3" s="28" t="s">
        <v>309</v>
      </c>
      <c r="U3" s="28" t="s">
        <v>309</v>
      </c>
      <c r="V3" s="28" t="s">
        <v>309</v>
      </c>
      <c r="W3" s="28" t="s">
        <v>309</v>
      </c>
      <c r="X3" s="28" t="s">
        <v>309</v>
      </c>
      <c r="Y3" s="28" t="s">
        <v>309</v>
      </c>
      <c r="Z3" s="28" t="s">
        <v>309</v>
      </c>
    </row>
    <row r="4" spans="1:26" x14ac:dyDescent="0.3">
      <c r="A4" s="4" t="str">
        <f>'TC47-SUP Upload Outbound Result'!B4</f>
        <v>B-K-01-002</v>
      </c>
      <c r="B4" s="3" t="str">
        <f>'TC47-SUP Upload Outbound Result'!I4</f>
        <v>C-20230628002</v>
      </c>
      <c r="C4" s="28" t="s">
        <v>307</v>
      </c>
      <c r="D4" s="28" t="s">
        <v>308</v>
      </c>
      <c r="E4" s="28" t="s">
        <v>309</v>
      </c>
      <c r="F4" s="28" t="s">
        <v>309</v>
      </c>
      <c r="G4" s="28" t="s">
        <v>309</v>
      </c>
      <c r="H4" s="28" t="s">
        <v>309</v>
      </c>
      <c r="I4" s="28" t="s">
        <v>309</v>
      </c>
      <c r="J4" s="28" t="s">
        <v>309</v>
      </c>
      <c r="K4" s="28" t="s">
        <v>309</v>
      </c>
      <c r="L4" s="28" t="s">
        <v>309</v>
      </c>
      <c r="M4" s="28" t="s">
        <v>309</v>
      </c>
      <c r="N4" s="28" t="s">
        <v>309</v>
      </c>
      <c r="O4" s="28" t="s">
        <v>309</v>
      </c>
      <c r="P4" s="28" t="s">
        <v>309</v>
      </c>
      <c r="Q4" s="28" t="s">
        <v>309</v>
      </c>
      <c r="R4" s="28" t="s">
        <v>309</v>
      </c>
      <c r="S4" s="28" t="s">
        <v>309</v>
      </c>
      <c r="T4" s="28" t="s">
        <v>309</v>
      </c>
      <c r="U4" s="28" t="s">
        <v>309</v>
      </c>
      <c r="V4" s="28" t="s">
        <v>309</v>
      </c>
      <c r="W4" s="28" t="s">
        <v>309</v>
      </c>
      <c r="X4" s="28" t="s">
        <v>309</v>
      </c>
      <c r="Y4" s="28" t="s">
        <v>309</v>
      </c>
      <c r="Z4" s="28" t="s">
        <v>309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5EF2-9BE7-4D3D-81A0-9429E5F78E70}">
  <dimension ref="A1:H4"/>
  <sheetViews>
    <sheetView workbookViewId="0">
      <selection activeCell="D18" sqref="D18"/>
    </sheetView>
  </sheetViews>
  <sheetFormatPr defaultRowHeight="14.4" x14ac:dyDescent="0.3"/>
  <cols>
    <col min="1" max="1" width="11.88671875" bestFit="1" customWidth="1" collapsed="1"/>
    <col min="2" max="2" width="10.88671875" bestFit="1" customWidth="1" collapsed="1"/>
    <col min="3" max="7" width="25.77734375" customWidth="1" collapsed="1"/>
    <col min="8" max="8" width="36.33203125" customWidth="1" collapsed="1"/>
  </cols>
  <sheetData>
    <row r="1" spans="1:8" x14ac:dyDescent="0.3">
      <c r="A1" t="s">
        <v>2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s="16" t="s">
        <v>237</v>
      </c>
    </row>
    <row r="2" spans="1:8" ht="57.6" x14ac:dyDescent="0.3">
      <c r="A2" s="1" t="str">
        <f>'TC6-Supplier Contract Route'!A2</f>
        <v>scenario9001</v>
      </c>
      <c r="B2">
        <v>1200</v>
      </c>
      <c r="C2">
        <v>200</v>
      </c>
      <c r="D2">
        <v>400</v>
      </c>
      <c r="E2">
        <v>0</v>
      </c>
      <c r="F2">
        <v>0</v>
      </c>
      <c r="G2">
        <v>600</v>
      </c>
      <c r="H2" s="5" t="s">
        <v>238</v>
      </c>
    </row>
    <row r="3" spans="1:8" ht="57.6" x14ac:dyDescent="0.3">
      <c r="A3" s="1" t="str">
        <f>'TC6-Supplier Contract Route'!A3</f>
        <v>scenario9002</v>
      </c>
      <c r="B3">
        <v>600</v>
      </c>
      <c r="C3">
        <v>0</v>
      </c>
      <c r="D3">
        <v>0</v>
      </c>
      <c r="E3">
        <v>0</v>
      </c>
      <c r="F3">
        <v>0</v>
      </c>
      <c r="G3">
        <v>600</v>
      </c>
      <c r="H3" s="5" t="s">
        <v>241</v>
      </c>
    </row>
    <row r="4" spans="1:8" x14ac:dyDescent="0.3">
      <c r="A4" s="1" t="str">
        <f>'TC6-Supplier Contract Route'!A4</f>
        <v>scenario9003</v>
      </c>
      <c r="B4">
        <v>1000</v>
      </c>
      <c r="C4">
        <v>0</v>
      </c>
      <c r="D4">
        <v>0</v>
      </c>
      <c r="E4">
        <v>400</v>
      </c>
      <c r="F4">
        <v>600</v>
      </c>
      <c r="G4">
        <v>0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A027-A196-42E5-B870-932CB2DA22DE}">
  <dimension ref="A1:H4"/>
  <sheetViews>
    <sheetView workbookViewId="0">
      <selection activeCell="F3" sqref="F3"/>
    </sheetView>
  </sheetViews>
  <sheetFormatPr defaultRowHeight="14.4" x14ac:dyDescent="0.3"/>
  <cols>
    <col min="1" max="1" width="11.88671875" bestFit="1" customWidth="1" collapsed="1"/>
    <col min="2" max="6" width="25.77734375" customWidth="1" collapsed="1"/>
    <col min="7" max="7" width="14.109375" bestFit="1" customWidth="1" collapsed="1"/>
    <col min="8" max="8" width="46.5546875" customWidth="1" collapsed="1"/>
  </cols>
  <sheetData>
    <row r="1" spans="1:8" x14ac:dyDescent="0.3">
      <c r="A1" t="s">
        <v>2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230</v>
      </c>
      <c r="H1" s="16" t="s">
        <v>237</v>
      </c>
    </row>
    <row r="2" spans="1:8" ht="28.8" x14ac:dyDescent="0.3">
      <c r="A2" s="1" t="str">
        <f>'TC6-Supplier Contract Route'!A2</f>
        <v>scenario9001</v>
      </c>
      <c r="B2" t="str">
        <f>'TC46-BU SO Delivery Plan (Date)'!A2</f>
        <v>Nov 14, 2023</v>
      </c>
      <c r="C2" t="str">
        <f>'TC46-BU SO Delivery Plan (Date)'!B2</f>
        <v>Nov 16, 2023</v>
      </c>
      <c r="D2" t="str">
        <f>'TC46-BU SO Delivery Plan (Date)'!C2</f>
        <v>NULL</v>
      </c>
      <c r="E2" t="str">
        <f>'TC46-BU SO Delivery Plan (Date)'!D2</f>
        <v>NULL</v>
      </c>
      <c r="F2" t="str">
        <f>'TC46-BU SO Delivery Plan (Date)'!E2</f>
        <v>NULL</v>
      </c>
      <c r="G2" t="s">
        <v>236</v>
      </c>
      <c r="H2" s="5" t="s">
        <v>242</v>
      </c>
    </row>
    <row r="3" spans="1:8" x14ac:dyDescent="0.3">
      <c r="A3" s="1" t="str">
        <f>'TC6-Supplier Contract Route'!A3</f>
        <v>scenario9002</v>
      </c>
      <c r="B3" t="str">
        <f>'TC46-BU SO Delivery Plan (Date)'!A3</f>
        <v>NULL</v>
      </c>
      <c r="C3" t="str">
        <f>'TC46-BU SO Delivery Plan (Date)'!B3</f>
        <v>NULL</v>
      </c>
      <c r="D3" t="str">
        <f>'TC46-BU SO Delivery Plan (Date)'!C3</f>
        <v>NULL</v>
      </c>
      <c r="E3" t="str">
        <f>'TC46-BU SO Delivery Plan (Date)'!D3</f>
        <v>NULL</v>
      </c>
      <c r="F3" s="30" t="str">
        <f xml:space="preserve"> 'TC46-BU SO Delivery Plan (Date)'!E3</f>
        <v>Dec 07, 2023</v>
      </c>
      <c r="G3" t="s">
        <v>236</v>
      </c>
      <c r="H3" s="5" t="s">
        <v>243</v>
      </c>
    </row>
    <row r="4" spans="1:8" ht="28.8" x14ac:dyDescent="0.3">
      <c r="A4" s="1" t="str">
        <f>'TC6-Supplier Contract Route'!A4</f>
        <v>scenario9003</v>
      </c>
      <c r="B4" t="str">
        <f>'TC46-BU SO Delivery Plan (Date)'!A4</f>
        <v>NULL</v>
      </c>
      <c r="C4" t="str">
        <f>'TC46-BU SO Delivery Plan (Date)'!B4</f>
        <v>NULL</v>
      </c>
      <c r="D4" t="str">
        <f>'TC46-BU SO Delivery Plan (Date)'!C4</f>
        <v>Nov 18, 2023</v>
      </c>
      <c r="E4" t="str">
        <f>'TC46-BU SO Delivery Plan (Date)'!D4</f>
        <v>Nov 20, 2023</v>
      </c>
      <c r="F4" t="str">
        <f>'TC46-BU SO Delivery Plan (Date)'!E4</f>
        <v>NULL</v>
      </c>
      <c r="G4" t="s">
        <v>236</v>
      </c>
      <c r="H4" s="5" t="s">
        <v>244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2EA-7F05-4B19-B65C-5B22C203BCD6}">
  <dimension ref="A1:A2"/>
  <sheetViews>
    <sheetView workbookViewId="0">
      <selection activeCell="M40" sqref="M40"/>
    </sheetView>
  </sheetViews>
  <sheetFormatPr defaultRowHeight="14.4" x14ac:dyDescent="0.3"/>
  <cols>
    <col min="1" max="1" width="42.21875" customWidth="1" collapsed="1"/>
  </cols>
  <sheetData>
    <row r="1" spans="1:1" x14ac:dyDescent="0.3">
      <c r="A1" t="s">
        <v>89</v>
      </c>
    </row>
    <row r="2" spans="1:1" x14ac:dyDescent="0.3">
      <c r="A2" t="s">
        <v>368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B959-E77E-4B98-904B-D9A3CA9462D2}">
  <dimension ref="A1:Y3"/>
  <sheetViews>
    <sheetView workbookViewId="0">
      <selection activeCell="Y1" sqref="Y1"/>
    </sheetView>
  </sheetViews>
  <sheetFormatPr defaultRowHeight="14.4" x14ac:dyDescent="0.3"/>
  <cols>
    <col min="1" max="25" width="15.77734375" customWidth="1" collapsed="1"/>
  </cols>
  <sheetData>
    <row r="1" spans="1:25" s="5" customFormat="1" ht="28.8" x14ac:dyDescent="0.3">
      <c r="A1" s="5" t="s">
        <v>311</v>
      </c>
      <c r="B1" s="5" t="s">
        <v>312</v>
      </c>
      <c r="C1" s="5" t="s">
        <v>313</v>
      </c>
      <c r="D1" s="5" t="s">
        <v>314</v>
      </c>
      <c r="E1" s="5" t="s">
        <v>282</v>
      </c>
      <c r="F1" s="5" t="s">
        <v>315</v>
      </c>
      <c r="G1" s="5" t="s">
        <v>316</v>
      </c>
      <c r="H1" s="5" t="s">
        <v>12</v>
      </c>
      <c r="I1" s="5" t="s">
        <v>317</v>
      </c>
      <c r="J1" s="5" t="s">
        <v>318</v>
      </c>
      <c r="K1" s="5" t="s">
        <v>319</v>
      </c>
      <c r="L1" s="5" t="s">
        <v>320</v>
      </c>
      <c r="M1" s="5" t="s">
        <v>321</v>
      </c>
      <c r="N1" s="5" t="s">
        <v>322</v>
      </c>
      <c r="O1" s="5" t="s">
        <v>323</v>
      </c>
      <c r="P1" s="5" t="s">
        <v>324</v>
      </c>
      <c r="Q1" s="5" t="s">
        <v>325</v>
      </c>
      <c r="R1" s="5" t="s">
        <v>326</v>
      </c>
      <c r="S1" s="5" t="s">
        <v>327</v>
      </c>
      <c r="T1" s="5" t="s">
        <v>328</v>
      </c>
      <c r="U1" s="5" t="s">
        <v>329</v>
      </c>
      <c r="V1" s="5" t="s">
        <v>330</v>
      </c>
      <c r="W1" s="5" t="s">
        <v>331</v>
      </c>
      <c r="X1" s="5" t="s">
        <v>332</v>
      </c>
      <c r="Y1" s="5" t="s">
        <v>333</v>
      </c>
    </row>
    <row r="2" spans="1:25" x14ac:dyDescent="0.3">
      <c r="A2" t="s">
        <v>137</v>
      </c>
      <c r="B2" t="s">
        <v>23</v>
      </c>
      <c r="C2" t="s">
        <v>17</v>
      </c>
      <c r="D2" t="s">
        <v>88</v>
      </c>
      <c r="F2" t="s">
        <v>24</v>
      </c>
      <c r="G2" t="s">
        <v>19</v>
      </c>
      <c r="H2">
        <v>10</v>
      </c>
      <c r="I2">
        <v>10</v>
      </c>
      <c r="J2" s="25">
        <v>1000</v>
      </c>
      <c r="K2" s="25">
        <v>1200</v>
      </c>
      <c r="L2">
        <v>0</v>
      </c>
      <c r="M2" t="s">
        <v>334</v>
      </c>
      <c r="O2" s="25">
        <v>1000</v>
      </c>
      <c r="Q2" s="25">
        <v>600</v>
      </c>
      <c r="R2" s="25">
        <v>600</v>
      </c>
      <c r="T2" s="25">
        <v>500</v>
      </c>
      <c r="U2" s="25">
        <v>500</v>
      </c>
      <c r="W2" s="25">
        <v>200</v>
      </c>
      <c r="X2" s="25">
        <v>400</v>
      </c>
      <c r="Y2" s="25">
        <v>600</v>
      </c>
    </row>
    <row r="3" spans="1:25" x14ac:dyDescent="0.3">
      <c r="A3" t="s">
        <v>138</v>
      </c>
      <c r="B3" t="s">
        <v>24</v>
      </c>
      <c r="C3" t="s">
        <v>17</v>
      </c>
      <c r="D3" t="s">
        <v>88</v>
      </c>
      <c r="F3" t="s">
        <v>23</v>
      </c>
      <c r="G3" t="s">
        <v>19</v>
      </c>
      <c r="H3">
        <v>10</v>
      </c>
      <c r="I3">
        <v>10</v>
      </c>
      <c r="J3" s="25">
        <v>800</v>
      </c>
      <c r="K3" s="25">
        <v>600</v>
      </c>
      <c r="L3">
        <v>0</v>
      </c>
      <c r="M3" t="s">
        <v>334</v>
      </c>
      <c r="P3" s="25">
        <v>800</v>
      </c>
      <c r="S3" s="25">
        <v>600</v>
      </c>
      <c r="V3" s="25">
        <v>800</v>
      </c>
      <c r="Y3" s="25">
        <v>600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79EE-7B75-4E84-A2EA-A5A57A2220BB}">
  <dimension ref="A1:S3"/>
  <sheetViews>
    <sheetView workbookViewId="0">
      <selection activeCell="B2" sqref="B2"/>
    </sheetView>
  </sheetViews>
  <sheetFormatPr defaultRowHeight="14.4" x14ac:dyDescent="0.3"/>
  <cols>
    <col min="1" max="19" width="15.77734375" customWidth="1" collapsed="1"/>
  </cols>
  <sheetData>
    <row r="1" spans="1:19" s="5" customFormat="1" ht="28.8" x14ac:dyDescent="0.3">
      <c r="A1" s="5" t="s">
        <v>311</v>
      </c>
      <c r="B1" s="5" t="s">
        <v>335</v>
      </c>
      <c r="C1" s="5" t="s">
        <v>313</v>
      </c>
      <c r="D1" s="5" t="s">
        <v>314</v>
      </c>
      <c r="E1" s="5" t="s">
        <v>282</v>
      </c>
      <c r="F1" s="5" t="s">
        <v>315</v>
      </c>
      <c r="G1" s="5" t="s">
        <v>316</v>
      </c>
      <c r="H1" s="5" t="s">
        <v>12</v>
      </c>
      <c r="I1" s="5" t="s">
        <v>317</v>
      </c>
      <c r="J1" s="5" t="s">
        <v>318</v>
      </c>
      <c r="K1" s="5" t="s">
        <v>319</v>
      </c>
      <c r="L1" s="5" t="s">
        <v>320</v>
      </c>
      <c r="M1" s="5" t="s">
        <v>321</v>
      </c>
      <c r="N1" s="5" t="s">
        <v>322</v>
      </c>
      <c r="O1" s="5" t="s">
        <v>323</v>
      </c>
      <c r="P1" s="5" t="s">
        <v>324</v>
      </c>
      <c r="Q1" s="5" t="s">
        <v>325</v>
      </c>
      <c r="R1" s="5" t="s">
        <v>326</v>
      </c>
      <c r="S1" s="5" t="s">
        <v>327</v>
      </c>
    </row>
    <row r="2" spans="1:19" x14ac:dyDescent="0.3">
      <c r="A2" t="s">
        <v>137</v>
      </c>
      <c r="B2" t="s">
        <v>136</v>
      </c>
      <c r="C2" t="s">
        <v>17</v>
      </c>
      <c r="D2" t="s">
        <v>88</v>
      </c>
      <c r="G2" t="s">
        <v>19</v>
      </c>
      <c r="H2">
        <v>10</v>
      </c>
      <c r="I2">
        <v>10</v>
      </c>
      <c r="J2" s="25">
        <v>1000</v>
      </c>
      <c r="K2" s="25">
        <v>1200</v>
      </c>
      <c r="L2">
        <v>0</v>
      </c>
      <c r="M2" t="s">
        <v>334</v>
      </c>
      <c r="O2" s="25">
        <v>1000</v>
      </c>
      <c r="Q2" s="25">
        <v>600</v>
      </c>
      <c r="R2" s="25">
        <v>600</v>
      </c>
    </row>
    <row r="3" spans="1:19" x14ac:dyDescent="0.3">
      <c r="A3" t="s">
        <v>138</v>
      </c>
      <c r="B3" t="s">
        <v>135</v>
      </c>
      <c r="C3" t="s">
        <v>17</v>
      </c>
      <c r="D3" t="s">
        <v>88</v>
      </c>
      <c r="G3" t="s">
        <v>19</v>
      </c>
      <c r="H3">
        <v>10</v>
      </c>
      <c r="I3">
        <v>10</v>
      </c>
      <c r="J3" s="25">
        <v>800</v>
      </c>
      <c r="K3" s="25">
        <v>600</v>
      </c>
      <c r="L3">
        <v>0</v>
      </c>
      <c r="M3" t="s">
        <v>334</v>
      </c>
      <c r="P3" s="25">
        <v>800</v>
      </c>
      <c r="S3" s="25">
        <v>600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DC5B-B487-4494-AD3C-76FDD10103AD}">
  <dimension ref="A1:W4"/>
  <sheetViews>
    <sheetView workbookViewId="0">
      <selection activeCell="A5" sqref="A5:XFD5"/>
    </sheetView>
  </sheetViews>
  <sheetFormatPr defaultRowHeight="14.4" x14ac:dyDescent="0.3"/>
  <cols>
    <col min="1" max="23" width="15.77734375" customWidth="1" collapsed="1"/>
  </cols>
  <sheetData>
    <row r="1" spans="1:23" s="5" customFormat="1" ht="28.8" x14ac:dyDescent="0.3">
      <c r="A1" s="5" t="s">
        <v>311</v>
      </c>
      <c r="B1" s="5" t="s">
        <v>335</v>
      </c>
      <c r="C1" s="5" t="s">
        <v>313</v>
      </c>
      <c r="D1" s="5" t="s">
        <v>282</v>
      </c>
      <c r="E1" s="5" t="s">
        <v>315</v>
      </c>
      <c r="F1" s="5" t="s">
        <v>316</v>
      </c>
      <c r="G1" s="5" t="s">
        <v>12</v>
      </c>
      <c r="H1" s="5" t="s">
        <v>317</v>
      </c>
      <c r="I1" s="5" t="s">
        <v>318</v>
      </c>
      <c r="J1" s="5" t="s">
        <v>319</v>
      </c>
      <c r="K1" s="5" t="s">
        <v>320</v>
      </c>
      <c r="L1" s="5" t="s">
        <v>321</v>
      </c>
      <c r="M1" s="5" t="s">
        <v>322</v>
      </c>
      <c r="N1" s="5" t="s">
        <v>336</v>
      </c>
      <c r="O1" s="5" t="s">
        <v>337</v>
      </c>
      <c r="P1" s="5" t="s">
        <v>338</v>
      </c>
      <c r="Q1" s="5" t="s">
        <v>339</v>
      </c>
      <c r="R1" s="5" t="s">
        <v>340</v>
      </c>
      <c r="S1" s="5" t="s">
        <v>341</v>
      </c>
      <c r="T1" s="5" t="s">
        <v>342</v>
      </c>
      <c r="U1" s="5" t="s">
        <v>343</v>
      </c>
      <c r="V1" s="5" t="s">
        <v>344</v>
      </c>
      <c r="W1" s="5" t="s">
        <v>345</v>
      </c>
    </row>
    <row r="2" spans="1:23" x14ac:dyDescent="0.3">
      <c r="A2" t="s">
        <v>137</v>
      </c>
      <c r="B2" t="s">
        <v>136</v>
      </c>
      <c r="F2" t="s">
        <v>125</v>
      </c>
      <c r="G2">
        <v>5</v>
      </c>
      <c r="H2">
        <v>10</v>
      </c>
      <c r="I2" s="25">
        <v>1000</v>
      </c>
      <c r="J2" s="25">
        <v>1200</v>
      </c>
      <c r="K2">
        <v>0</v>
      </c>
      <c r="L2" t="s">
        <v>334</v>
      </c>
      <c r="N2" s="25">
        <v>500</v>
      </c>
      <c r="O2">
        <v>500</v>
      </c>
      <c r="P2" s="25"/>
      <c r="Q2" s="25"/>
      <c r="S2">
        <v>200</v>
      </c>
      <c r="T2">
        <v>400</v>
      </c>
      <c r="W2" s="25">
        <v>600</v>
      </c>
    </row>
    <row r="3" spans="1:23" x14ac:dyDescent="0.3">
      <c r="A3" t="s">
        <v>138</v>
      </c>
      <c r="B3" t="s">
        <v>135</v>
      </c>
      <c r="F3" t="s">
        <v>125</v>
      </c>
      <c r="G3">
        <v>5</v>
      </c>
      <c r="H3">
        <v>10</v>
      </c>
      <c r="I3" s="25">
        <v>800</v>
      </c>
      <c r="J3" s="25">
        <v>600</v>
      </c>
      <c r="K3">
        <v>0</v>
      </c>
      <c r="L3" t="s">
        <v>334</v>
      </c>
      <c r="O3" s="25"/>
      <c r="R3" s="25">
        <v>800</v>
      </c>
      <c r="W3" s="25">
        <v>600</v>
      </c>
    </row>
    <row r="4" spans="1:23" x14ac:dyDescent="0.3">
      <c r="A4" t="s">
        <v>139</v>
      </c>
      <c r="B4" t="s">
        <v>134</v>
      </c>
      <c r="F4" t="s">
        <v>125</v>
      </c>
      <c r="G4">
        <v>10</v>
      </c>
      <c r="H4">
        <v>10</v>
      </c>
      <c r="I4" s="25">
        <v>1000</v>
      </c>
      <c r="J4" s="25">
        <v>1000</v>
      </c>
      <c r="K4">
        <v>0</v>
      </c>
      <c r="L4" t="s">
        <v>334</v>
      </c>
      <c r="P4">
        <v>400</v>
      </c>
      <c r="Q4" s="25">
        <v>600</v>
      </c>
      <c r="U4">
        <v>400</v>
      </c>
      <c r="V4" s="25">
        <v>600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9F76-BC3D-4744-8035-BEC5FCCA69E6}">
  <dimension ref="A1:Y2"/>
  <sheetViews>
    <sheetView workbookViewId="0">
      <selection activeCell="A41" sqref="A41"/>
    </sheetView>
  </sheetViews>
  <sheetFormatPr defaultRowHeight="14.4" x14ac:dyDescent="0.3"/>
  <cols>
    <col min="1" max="1" width="24.33203125" bestFit="1" customWidth="1" collapsed="1"/>
    <col min="2" max="2" width="24.33203125" customWidth="1" collapsed="1"/>
    <col min="3" max="3" width="13.88671875" bestFit="1" customWidth="1" collapsed="1"/>
    <col min="4" max="4" width="12.88671875" bestFit="1" customWidth="1" collapsed="1"/>
    <col min="5" max="5" width="13.5546875" bestFit="1" customWidth="1" collapsed="1"/>
    <col min="6" max="6" width="15.109375" customWidth="1" collapsed="1"/>
    <col min="7" max="7" width="14.6640625" customWidth="1" collapsed="1"/>
    <col min="8" max="8" width="13.88671875" bestFit="1" customWidth="1" collapsed="1"/>
    <col min="9" max="9" width="13.77734375" bestFit="1" customWidth="1" collapsed="1"/>
    <col min="10" max="10" width="15.21875" bestFit="1" customWidth="1" collapsed="1"/>
    <col min="11" max="11" width="13.6640625" bestFit="1" customWidth="1" collapsed="1"/>
    <col min="12" max="12" width="12.109375" bestFit="1" customWidth="1" collapsed="1"/>
    <col min="13" max="13" width="19.109375" bestFit="1" customWidth="1" collapsed="1"/>
    <col min="14" max="14" width="20.77734375" bestFit="1" customWidth="1" collapsed="1"/>
    <col min="15" max="15" width="17.88671875" bestFit="1" customWidth="1" collapsed="1"/>
    <col min="16" max="16" width="17.33203125" bestFit="1" customWidth="1" collapsed="1"/>
    <col min="17" max="17" width="8" bestFit="1" customWidth="1" collapsed="1"/>
    <col min="18" max="18" width="13" bestFit="1" customWidth="1" collapsed="1"/>
    <col min="19" max="19" width="14.5546875" bestFit="1" customWidth="1" collapsed="1"/>
    <col min="20" max="20" width="17" bestFit="1" customWidth="1" collapsed="1"/>
    <col min="21" max="21" width="17" customWidth="1" collapsed="1"/>
    <col min="22" max="22" width="18.77734375" bestFit="1" customWidth="1" collapsed="1"/>
    <col min="23" max="23" width="12.109375" bestFit="1" customWidth="1" collapsed="1"/>
    <col min="24" max="24" width="13.77734375" bestFit="1" customWidth="1" collapsed="1"/>
    <col min="25" max="25" width="16.77734375" bestFit="1" customWidth="1" collapsed="1"/>
    <col min="26" max="16384" width="8.88671875" collapsed="1"/>
  </cols>
  <sheetData>
    <row r="1" spans="1:25" x14ac:dyDescent="0.3">
      <c r="A1" t="s">
        <v>188</v>
      </c>
      <c r="B1" t="s">
        <v>251</v>
      </c>
      <c r="C1" t="s">
        <v>189</v>
      </c>
      <c r="D1" t="s">
        <v>190</v>
      </c>
      <c r="E1" t="s">
        <v>41</v>
      </c>
      <c r="F1" t="s">
        <v>193</v>
      </c>
      <c r="G1" t="s">
        <v>194</v>
      </c>
      <c r="H1" t="s">
        <v>195</v>
      </c>
      <c r="I1" t="s">
        <v>199</v>
      </c>
      <c r="J1" t="s">
        <v>201</v>
      </c>
      <c r="K1" t="s">
        <v>203</v>
      </c>
      <c r="L1" t="s">
        <v>207</v>
      </c>
      <c r="M1" t="s">
        <v>208</v>
      </c>
      <c r="N1" t="s">
        <v>209</v>
      </c>
      <c r="O1" t="s">
        <v>205</v>
      </c>
      <c r="P1" t="s">
        <v>206</v>
      </c>
      <c r="Q1" t="s">
        <v>210</v>
      </c>
      <c r="R1" t="s">
        <v>211</v>
      </c>
      <c r="S1" t="s">
        <v>212</v>
      </c>
      <c r="T1" t="s">
        <v>213</v>
      </c>
      <c r="U1" t="s">
        <v>222</v>
      </c>
      <c r="V1" t="s">
        <v>214</v>
      </c>
      <c r="W1" t="s">
        <v>215</v>
      </c>
      <c r="X1" t="s">
        <v>216</v>
      </c>
      <c r="Y1" t="s">
        <v>223</v>
      </c>
    </row>
    <row r="2" spans="1:25" x14ac:dyDescent="0.3">
      <c r="A2" t="str">
        <f>"o-PK-SUP-POC-"&amp;AutoIncrement!B2&amp;"-"&amp;AutoIncrement!A2&amp;"-003"</f>
        <v>o-PK-SUP-POC-K-01-003</v>
      </c>
      <c r="B2" t="str">
        <f ca="1">TEXT(TODAY(),"dd MMM yyyy")</f>
        <v>08 Nov 2023</v>
      </c>
      <c r="D2">
        <v>1000</v>
      </c>
      <c r="E2" s="9" t="s">
        <v>250</v>
      </c>
      <c r="F2" s="22" t="str">
        <f ca="1">TEXT(TODAY()+5,"dd MMM yyyy")</f>
        <v>13 Nov 2023</v>
      </c>
      <c r="G2" s="22" t="str">
        <f ca="1">TEXT(TODAY()+8,"dd MMM yyyy")</f>
        <v>16 Nov 2023</v>
      </c>
      <c r="H2" s="8" t="s">
        <v>249</v>
      </c>
      <c r="I2" s="9" t="s">
        <v>200</v>
      </c>
      <c r="J2" s="9" t="s">
        <v>202</v>
      </c>
      <c r="K2" s="9" t="s">
        <v>204</v>
      </c>
      <c r="L2" s="23">
        <v>1000.001</v>
      </c>
      <c r="M2" s="23">
        <v>1000.001</v>
      </c>
      <c r="N2" s="23">
        <v>1000.001</v>
      </c>
      <c r="O2" s="9" t="s">
        <v>221</v>
      </c>
      <c r="P2" s="9" t="s">
        <v>218</v>
      </c>
      <c r="Q2" s="23">
        <v>100.001</v>
      </c>
      <c r="R2" s="23">
        <v>100.001</v>
      </c>
      <c r="S2" s="23">
        <v>100.001</v>
      </c>
      <c r="T2" s="9" t="s">
        <v>219</v>
      </c>
      <c r="U2" s="24" t="s">
        <v>220</v>
      </c>
      <c r="V2" s="23">
        <v>10.000999999999999</v>
      </c>
      <c r="W2" s="23">
        <v>10.000999999999999</v>
      </c>
      <c r="X2" s="23">
        <v>20.001000000000001</v>
      </c>
      <c r="Y2" t="str">
        <f ca="1">TEXT(G2, "mmm dd, yyyyy")</f>
        <v>Nov 16, 2023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FAC1-DCE1-4444-890E-F6ABD609287F}">
  <dimension ref="A1:B2"/>
  <sheetViews>
    <sheetView workbookViewId="0">
      <selection activeCell="A2" sqref="A2"/>
    </sheetView>
  </sheetViews>
  <sheetFormatPr defaultRowHeight="14.4" x14ac:dyDescent="0.3"/>
  <cols>
    <col min="1" max="1" width="26.44140625" customWidth="1" collapsed="1"/>
    <col min="2" max="2" width="32.33203125" customWidth="1" collapsed="1"/>
  </cols>
  <sheetData>
    <row r="1" spans="1:2" x14ac:dyDescent="0.3">
      <c r="A1" t="s">
        <v>252</v>
      </c>
      <c r="B1" t="s">
        <v>188</v>
      </c>
    </row>
    <row r="2" spans="1:2" x14ac:dyDescent="0.3">
      <c r="A2" t="str">
        <f>'TC69-Supplier Outbound'!A2</f>
        <v>o-PK-SUP-POC-K-01-003</v>
      </c>
      <c r="B2" t="s">
        <v>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0F8-0C81-4EEF-9F42-0FAE32BB51CE}">
  <dimension ref="A1:C4"/>
  <sheetViews>
    <sheetView workbookViewId="0">
      <selection activeCell="B5" sqref="B5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253</v>
      </c>
      <c r="B1" t="s">
        <v>254</v>
      </c>
      <c r="C1" t="s">
        <v>255</v>
      </c>
    </row>
    <row r="2" spans="1:3" x14ac:dyDescent="0.3">
      <c r="A2" t="s">
        <v>256</v>
      </c>
      <c r="B2" s="17">
        <v>1200</v>
      </c>
      <c r="C2" s="17">
        <v>1200</v>
      </c>
    </row>
    <row r="3" spans="1:3" x14ac:dyDescent="0.3">
      <c r="A3" t="s">
        <v>256</v>
      </c>
      <c r="B3">
        <v>600</v>
      </c>
      <c r="C3">
        <v>600</v>
      </c>
    </row>
    <row r="4" spans="1:3" x14ac:dyDescent="0.3">
      <c r="A4" t="s">
        <v>256</v>
      </c>
      <c r="B4" s="17">
        <v>1000</v>
      </c>
      <c r="C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CC8-3715-48D2-8986-FB374E83692E}">
  <dimension ref="A1:X2"/>
  <sheetViews>
    <sheetView zoomScale="90" zoomScaleNormal="90" workbookViewId="0">
      <selection activeCell="G35" sqref="G35"/>
    </sheetView>
  </sheetViews>
  <sheetFormatPr defaultRowHeight="13.8" x14ac:dyDescent="0.3"/>
  <cols>
    <col min="1" max="2" width="25.77734375" style="4" customWidth="1" collapsed="1"/>
    <col min="3" max="24" width="15.77734375" style="4" customWidth="1" collapsed="1"/>
    <col min="25" max="16384" width="8.88671875" style="4"/>
  </cols>
  <sheetData>
    <row r="1" spans="1:24" x14ac:dyDescent="0.3">
      <c r="A1" s="45" t="s">
        <v>38</v>
      </c>
      <c r="B1" s="45" t="s">
        <v>39</v>
      </c>
      <c r="C1" s="44" t="s">
        <v>40</v>
      </c>
      <c r="D1" s="44" t="s">
        <v>41</v>
      </c>
      <c r="E1" s="44" t="s">
        <v>42</v>
      </c>
      <c r="F1" s="44" t="s">
        <v>43</v>
      </c>
      <c r="G1" s="44" t="s">
        <v>44</v>
      </c>
      <c r="H1" s="44" t="s">
        <v>45</v>
      </c>
      <c r="I1" s="44" t="s">
        <v>46</v>
      </c>
      <c r="J1" s="44" t="s">
        <v>47</v>
      </c>
      <c r="K1" s="44" t="s">
        <v>82</v>
      </c>
      <c r="L1" s="44" t="s">
        <v>83</v>
      </c>
      <c r="M1" s="44" t="s">
        <v>84</v>
      </c>
      <c r="N1" s="44" t="s">
        <v>85</v>
      </c>
      <c r="O1" s="35" t="s">
        <v>48</v>
      </c>
      <c r="P1" s="44" t="s">
        <v>49</v>
      </c>
      <c r="Q1" s="44" t="s">
        <v>50</v>
      </c>
      <c r="R1" s="44" t="s">
        <v>51</v>
      </c>
      <c r="S1" s="44" t="s">
        <v>52</v>
      </c>
      <c r="T1" s="44" t="s">
        <v>53</v>
      </c>
      <c r="U1" s="44" t="s">
        <v>54</v>
      </c>
      <c r="V1" s="44" t="s">
        <v>55</v>
      </c>
      <c r="W1" s="44" t="s">
        <v>56</v>
      </c>
      <c r="X1" s="35" t="s">
        <v>57</v>
      </c>
    </row>
    <row r="2" spans="1:24" x14ac:dyDescent="0.3">
      <c r="A2" s="44" t="s">
        <v>77</v>
      </c>
      <c r="B2" s="44" t="s">
        <v>77</v>
      </c>
      <c r="C2" s="44" t="s">
        <v>58</v>
      </c>
      <c r="D2" s="44" t="s">
        <v>78</v>
      </c>
      <c r="E2" s="44" t="s">
        <v>79</v>
      </c>
      <c r="F2" s="44" t="s">
        <v>79</v>
      </c>
      <c r="G2" s="44"/>
      <c r="H2" s="44"/>
      <c r="I2" s="44" t="s">
        <v>80</v>
      </c>
      <c r="J2" s="44" t="s">
        <v>81</v>
      </c>
      <c r="K2" s="44"/>
      <c r="L2" s="44"/>
      <c r="M2" s="44"/>
      <c r="N2" s="44"/>
      <c r="O2" s="44" t="str">
        <f>'TC1.2-ETAnWeek'!I2</f>
        <v>MON,WED,FRI,</v>
      </c>
      <c r="P2" s="44">
        <v>0</v>
      </c>
      <c r="Q2" s="44">
        <v>0</v>
      </c>
      <c r="R2" s="44">
        <v>1</v>
      </c>
      <c r="S2" s="44">
        <v>6</v>
      </c>
      <c r="T2" s="44">
        <v>2023</v>
      </c>
      <c r="U2" s="44">
        <v>31</v>
      </c>
      <c r="V2" s="44">
        <v>12</v>
      </c>
      <c r="W2" s="44">
        <v>2024</v>
      </c>
      <c r="X2" s="44" t="str">
        <f>'TC1.2-ETAnWeek'!O2</f>
        <v>1st Week,2nd Week,3rd Week,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4CB9-CE45-4423-874D-4BF43395C192}">
  <dimension ref="A1:C5"/>
  <sheetViews>
    <sheetView workbookViewId="0">
      <selection activeCell="B12" sqref="B12"/>
    </sheetView>
  </sheetViews>
  <sheetFormatPr defaultRowHeight="14.4" x14ac:dyDescent="0.3"/>
  <cols>
    <col min="1" max="1" width="25.5546875" customWidth="1" collapsed="1"/>
    <col min="2" max="2" width="15.77734375" customWidth="1" collapsed="1"/>
  </cols>
  <sheetData>
    <row r="1" spans="1:3" x14ac:dyDescent="0.3">
      <c r="A1" t="s">
        <v>188</v>
      </c>
      <c r="B1" t="s">
        <v>246</v>
      </c>
    </row>
    <row r="2" spans="1:3" x14ac:dyDescent="0.3">
      <c r="A2" t="str">
        <f>'TC47-OutboundNo'!B2</f>
        <v>o-PK-SUP-POC-231012001</v>
      </c>
      <c r="B2" t="s">
        <v>386</v>
      </c>
    </row>
    <row r="3" spans="1:3" x14ac:dyDescent="0.3">
      <c r="A3" t="str">
        <f>'TC47-OutboundNo'!B3</f>
        <v>o-PK-SUP-POC-231012002</v>
      </c>
      <c r="B3" t="s">
        <v>387</v>
      </c>
    </row>
    <row r="4" spans="1:3" x14ac:dyDescent="0.3">
      <c r="A4" t="str">
        <f>'TC69-OutboundNo'!B2</f>
        <v>o-PK-SUP-POC-231005003</v>
      </c>
      <c r="B4" t="s">
        <v>370</v>
      </c>
    </row>
    <row r="5" spans="1:3" x14ac:dyDescent="0.3">
      <c r="B5" t="s">
        <v>371</v>
      </c>
      <c r="C5" t="s">
        <v>247</v>
      </c>
    </row>
  </sheetData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C05-F9F8-45C6-A81B-365305D92F83}">
  <dimension ref="A1:B2"/>
  <sheetViews>
    <sheetView workbookViewId="0">
      <selection activeCell="C29" sqref="C29"/>
    </sheetView>
  </sheetViews>
  <sheetFormatPr defaultRowHeight="14.4" x14ac:dyDescent="0.3"/>
  <cols>
    <col min="1" max="1" width="26.44140625" customWidth="1" collapsed="1"/>
    <col min="2" max="2" width="15.77734375" customWidth="1" collapsed="1"/>
  </cols>
  <sheetData>
    <row r="1" spans="1:2" x14ac:dyDescent="0.3">
      <c r="A1" t="s">
        <v>188</v>
      </c>
      <c r="B1" t="s">
        <v>246</v>
      </c>
    </row>
    <row r="2" spans="1:2" x14ac:dyDescent="0.3">
      <c r="A2" t="str">
        <f>'TC47-OutboundNo'!B3</f>
        <v>o-PK-SUP-POC-231012002</v>
      </c>
      <c r="B2" t="s">
        <v>372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511A-8D46-480D-B278-8DB3C522434C}">
  <dimension ref="A1:B4"/>
  <sheetViews>
    <sheetView workbookViewId="0">
      <selection activeCell="A2" sqref="A2:A3"/>
    </sheetView>
  </sheetViews>
  <sheetFormatPr defaultRowHeight="14.4" x14ac:dyDescent="0.3"/>
  <cols>
    <col min="1" max="1" width="26.77734375" customWidth="1" collapsed="1"/>
    <col min="2" max="2" width="26.6640625" customWidth="1" collapsed="1"/>
  </cols>
  <sheetData>
    <row r="1" spans="1:2" x14ac:dyDescent="0.3">
      <c r="A1" t="s">
        <v>252</v>
      </c>
      <c r="B1" t="s">
        <v>188</v>
      </c>
    </row>
    <row r="2" spans="1:2" x14ac:dyDescent="0.3">
      <c r="A2" t="str">
        <f>'TC47-OutboundNo'!A2</f>
        <v>o-PK-SUP-POC-K-01-001</v>
      </c>
      <c r="B2" t="str">
        <f>'TC47-OutboundNo'!B2</f>
        <v>o-PK-SUP-POC-231012001</v>
      </c>
    </row>
    <row r="3" spans="1:2" x14ac:dyDescent="0.3">
      <c r="A3" t="str">
        <f>'TC47-OutboundNo'!A3</f>
        <v>o-PK-SUP-POC-K-01-002</v>
      </c>
      <c r="B3" t="str">
        <f>'TC47-OutboundNo'!B3</f>
        <v>o-PK-SUP-POC-231012002</v>
      </c>
    </row>
    <row r="4" spans="1:2" x14ac:dyDescent="0.3">
      <c r="A4" t="str">
        <f>'TC69-OutboundNo'!A2</f>
        <v>o-PK-SUP-POC-K-01-003</v>
      </c>
      <c r="B4" t="str">
        <f>'TC69-OutboundNo'!B2</f>
        <v>o-PK-SUP-POC-231005003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E625-8607-42E6-AA92-98E63C7FBFA1}">
  <dimension ref="A1:B4"/>
  <sheetViews>
    <sheetView workbookViewId="0">
      <selection activeCell="A2" sqref="A2:B3"/>
    </sheetView>
  </sheetViews>
  <sheetFormatPr defaultRowHeight="14.4" x14ac:dyDescent="0.3"/>
  <cols>
    <col min="1" max="1" width="38.88671875" customWidth="1" collapsed="1"/>
    <col min="2" max="2" width="15.77734375" customWidth="1" collapsed="1"/>
  </cols>
  <sheetData>
    <row r="1" spans="1:2" x14ac:dyDescent="0.3">
      <c r="A1" t="s">
        <v>257</v>
      </c>
      <c r="B1" t="s">
        <v>258</v>
      </c>
    </row>
    <row r="2" spans="1:2" x14ac:dyDescent="0.3">
      <c r="A2" t="str">
        <f>"i-PK-CUS-DC-"&amp;AutoIncrement!B2&amp;"-"&amp;AutoIncrement!A2&amp;"-001"</f>
        <v>i-PK-CUS-DC-K-01-001</v>
      </c>
      <c r="B2" t="str">
        <f ca="1">TEXT(TODAY(),"dd MMM yyyy")</f>
        <v>08 Nov 2023</v>
      </c>
    </row>
    <row r="3" spans="1:2" x14ac:dyDescent="0.3">
      <c r="A3" t="str">
        <f>"i-PK-CUS-DC-"&amp;AutoIncrement!B2&amp;"-"&amp;AutoIncrement!A2&amp;"-001"</f>
        <v>i-PK-CUS-DC-K-01-001</v>
      </c>
      <c r="B3" t="str">
        <f ca="1">TEXT(TODAY(),"dd MMM yyyy")</f>
        <v>08 Nov 2023</v>
      </c>
    </row>
    <row r="4" spans="1:2" x14ac:dyDescent="0.3">
      <c r="A4" t="str">
        <f>"i-PK-CUS-DC-"&amp;AutoIncrement!B2&amp;"-"&amp;AutoIncrement!A2&amp;"-002"</f>
        <v>i-PK-CUS-DC-K-01-002</v>
      </c>
      <c r="B4" t="str">
        <f ca="1">TEXT(TODAY(),"dd MMM yyyy")</f>
        <v>08 Nov 2023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FFDE-1F89-4623-AC23-4DEDB73476D7}">
  <dimension ref="A1:C4"/>
  <sheetViews>
    <sheetView workbookViewId="0">
      <selection activeCell="D11" sqref="D11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253</v>
      </c>
      <c r="B1" t="s">
        <v>254</v>
      </c>
      <c r="C1" t="s">
        <v>255</v>
      </c>
    </row>
    <row r="2" spans="1:3" x14ac:dyDescent="0.3">
      <c r="A2" t="s">
        <v>256</v>
      </c>
      <c r="B2" s="17">
        <v>1200</v>
      </c>
      <c r="C2" s="17">
        <v>0</v>
      </c>
    </row>
    <row r="3" spans="1:3" x14ac:dyDescent="0.3">
      <c r="A3" t="s">
        <v>256</v>
      </c>
      <c r="B3">
        <v>600</v>
      </c>
      <c r="C3">
        <v>0</v>
      </c>
    </row>
    <row r="4" spans="1:3" x14ac:dyDescent="0.3">
      <c r="A4" t="s">
        <v>256</v>
      </c>
      <c r="B4" s="17">
        <v>1000</v>
      </c>
      <c r="C4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2CC-5234-4364-B477-E70360EB5335}">
  <dimension ref="A1:H3"/>
  <sheetViews>
    <sheetView workbookViewId="0">
      <selection activeCell="H2" sqref="H2"/>
    </sheetView>
  </sheetViews>
  <sheetFormatPr defaultRowHeight="14.4" x14ac:dyDescent="0.3"/>
  <cols>
    <col min="1" max="8" width="20.77734375" customWidth="1" collapsed="1"/>
  </cols>
  <sheetData>
    <row r="1" spans="1:8" x14ac:dyDescent="0.3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8" x14ac:dyDescent="0.3">
      <c r="A2" t="s">
        <v>80</v>
      </c>
      <c r="B2" t="s">
        <v>81</v>
      </c>
      <c r="C2" t="s">
        <v>137</v>
      </c>
      <c r="D2" t="s">
        <v>136</v>
      </c>
      <c r="G2">
        <v>200</v>
      </c>
      <c r="H2" s="25">
        <v>1200</v>
      </c>
    </row>
    <row r="3" spans="1:8" x14ac:dyDescent="0.3">
      <c r="A3" t="s">
        <v>80</v>
      </c>
      <c r="B3" t="s">
        <v>81</v>
      </c>
      <c r="C3" t="s">
        <v>138</v>
      </c>
      <c r="D3" t="s">
        <v>135</v>
      </c>
      <c r="G3">
        <v>600</v>
      </c>
      <c r="H3">
        <v>600</v>
      </c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E8F4-AAE1-4131-9CD0-7F416DDA1D91}">
  <dimension ref="A1:I2"/>
  <sheetViews>
    <sheetView workbookViewId="0">
      <selection activeCell="G13" sqref="G13"/>
    </sheetView>
  </sheetViews>
  <sheetFormatPr defaultRowHeight="14.4" x14ac:dyDescent="0.3"/>
  <cols>
    <col min="1" max="9" width="20.77734375" customWidth="1" collapsed="1"/>
  </cols>
  <sheetData>
    <row r="1" spans="1:9" x14ac:dyDescent="0.3">
      <c r="A1" t="s">
        <v>277</v>
      </c>
      <c r="B1" t="s">
        <v>278</v>
      </c>
      <c r="C1" t="s">
        <v>279</v>
      </c>
      <c r="D1" t="s">
        <v>280</v>
      </c>
      <c r="E1" t="s">
        <v>384</v>
      </c>
      <c r="F1" t="s">
        <v>385</v>
      </c>
      <c r="G1" t="s">
        <v>12</v>
      </c>
      <c r="H1" t="s">
        <v>283</v>
      </c>
      <c r="I1" t="s">
        <v>284</v>
      </c>
    </row>
    <row r="2" spans="1:9" x14ac:dyDescent="0.3">
      <c r="A2" t="s">
        <v>80</v>
      </c>
      <c r="B2" t="s">
        <v>81</v>
      </c>
      <c r="C2" t="s">
        <v>138</v>
      </c>
      <c r="D2" t="s">
        <v>135</v>
      </c>
      <c r="E2" t="s">
        <v>221</v>
      </c>
      <c r="F2" t="s">
        <v>218</v>
      </c>
      <c r="G2">
        <v>10</v>
      </c>
      <c r="H2">
        <v>0</v>
      </c>
      <c r="I2">
        <v>200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0245-C4A5-4550-B361-08466A958C3C}">
  <dimension ref="A1:Y3"/>
  <sheetViews>
    <sheetView zoomScale="90" zoomScaleNormal="90" workbookViewId="0">
      <selection activeCell="H45" sqref="H45"/>
    </sheetView>
  </sheetViews>
  <sheetFormatPr defaultRowHeight="14.4" x14ac:dyDescent="0.3"/>
  <cols>
    <col min="1" max="1" width="24.33203125" bestFit="1" customWidth="1" collapsed="1"/>
    <col min="2" max="2" width="24.33203125" customWidth="1" collapsed="1"/>
    <col min="3" max="3" width="13.88671875" bestFit="1" customWidth="1" collapsed="1"/>
    <col min="4" max="4" width="13" bestFit="1" customWidth="1" collapsed="1"/>
    <col min="5" max="5" width="13.5546875" bestFit="1" customWidth="1" collapsed="1"/>
    <col min="6" max="6" width="15.109375" customWidth="1" collapsed="1"/>
    <col min="7" max="7" width="14.6640625" customWidth="1" collapsed="1"/>
    <col min="8" max="8" width="13.88671875" bestFit="1" customWidth="1" collapsed="1"/>
    <col min="9" max="9" width="13.77734375" bestFit="1" customWidth="1" collapsed="1"/>
    <col min="10" max="10" width="15.21875" bestFit="1" customWidth="1" collapsed="1"/>
    <col min="11" max="11" width="13.6640625" bestFit="1" customWidth="1" collapsed="1"/>
    <col min="12" max="12" width="12.21875" bestFit="1" customWidth="1" collapsed="1"/>
    <col min="13" max="13" width="19.21875" bestFit="1" customWidth="1" collapsed="1"/>
    <col min="14" max="14" width="20.88671875" bestFit="1" customWidth="1" collapsed="1"/>
    <col min="15" max="15" width="17.88671875" bestFit="1" customWidth="1" collapsed="1"/>
    <col min="16" max="16" width="17.33203125" bestFit="1" customWidth="1" collapsed="1"/>
    <col min="17" max="17" width="8.77734375" bestFit="1" customWidth="1" collapsed="1"/>
    <col min="18" max="18" width="13.109375" bestFit="1" customWidth="1" collapsed="1"/>
    <col min="19" max="19" width="14.6640625" bestFit="1" customWidth="1" collapsed="1"/>
    <col min="20" max="20" width="17" bestFit="1" customWidth="1" collapsed="1"/>
    <col min="21" max="21" width="17" customWidth="1" collapsed="1"/>
    <col min="22" max="22" width="18.88671875" bestFit="1" customWidth="1" collapsed="1"/>
    <col min="23" max="23" width="12.21875" bestFit="1" customWidth="1" collapsed="1"/>
    <col min="24" max="24" width="13.88671875" bestFit="1" customWidth="1" collapsed="1"/>
    <col min="25" max="25" width="16.77734375" bestFit="1" customWidth="1" collapsed="1"/>
    <col min="26" max="16384" width="8.88671875" collapsed="1"/>
  </cols>
  <sheetData>
    <row r="1" spans="1:25" x14ac:dyDescent="0.3">
      <c r="A1" t="s">
        <v>188</v>
      </c>
      <c r="B1" t="s">
        <v>251</v>
      </c>
      <c r="C1" t="s">
        <v>189</v>
      </c>
      <c r="D1" t="s">
        <v>190</v>
      </c>
      <c r="E1" t="s">
        <v>41</v>
      </c>
      <c r="F1" t="s">
        <v>193</v>
      </c>
      <c r="G1" t="s">
        <v>194</v>
      </c>
      <c r="H1" t="s">
        <v>195</v>
      </c>
      <c r="I1" t="s">
        <v>199</v>
      </c>
      <c r="J1" t="s">
        <v>201</v>
      </c>
      <c r="K1" t="s">
        <v>203</v>
      </c>
      <c r="L1" t="s">
        <v>207</v>
      </c>
      <c r="M1" t="s">
        <v>208</v>
      </c>
      <c r="N1" t="s">
        <v>209</v>
      </c>
      <c r="O1" t="s">
        <v>205</v>
      </c>
      <c r="P1" t="s">
        <v>206</v>
      </c>
      <c r="Q1" t="s">
        <v>210</v>
      </c>
      <c r="R1" t="s">
        <v>211</v>
      </c>
      <c r="S1" t="s">
        <v>212</v>
      </c>
      <c r="T1" t="s">
        <v>213</v>
      </c>
      <c r="U1" t="s">
        <v>222</v>
      </c>
      <c r="V1" t="s">
        <v>214</v>
      </c>
      <c r="W1" t="s">
        <v>215</v>
      </c>
      <c r="X1" t="s">
        <v>216</v>
      </c>
      <c r="Y1" t="s">
        <v>223</v>
      </c>
    </row>
    <row r="2" spans="1:25" x14ac:dyDescent="0.3">
      <c r="A2" t="str">
        <f>"o-PK-CUS-DC-"&amp;AutoIncrement!B2&amp;"-"&amp;AutoIncrement!A2&amp;"-001"</f>
        <v>o-PK-CUS-DC-K-01-001</v>
      </c>
      <c r="B2" t="str">
        <f ca="1">TEXT(TODAY(),"dd MMM yyyy")</f>
        <v>08 Nov 2023</v>
      </c>
      <c r="D2" s="26">
        <v>1200</v>
      </c>
      <c r="E2" s="9" t="s">
        <v>250</v>
      </c>
      <c r="F2" s="22" t="str">
        <f ca="1">TEXT(TODAY()+5,"dd MMM yyyy")</f>
        <v>13 Nov 2023</v>
      </c>
      <c r="G2" s="22" t="str">
        <f ca="1">TEXT(TODAY()+8,"dd MMM yyyy")</f>
        <v>16 Nov 2023</v>
      </c>
      <c r="H2" s="9" t="s">
        <v>249</v>
      </c>
      <c r="I2" s="9" t="s">
        <v>200</v>
      </c>
      <c r="J2" s="9" t="s">
        <v>202</v>
      </c>
      <c r="K2" s="9" t="s">
        <v>204</v>
      </c>
      <c r="L2" s="23">
        <v>1000.001</v>
      </c>
      <c r="M2" s="23">
        <v>1000.001</v>
      </c>
      <c r="N2" s="23">
        <v>1000.001</v>
      </c>
      <c r="O2" s="9" t="s">
        <v>217</v>
      </c>
      <c r="P2" s="9" t="s">
        <v>218</v>
      </c>
      <c r="Q2" s="23">
        <v>100.001</v>
      </c>
      <c r="R2" s="23">
        <v>100.001</v>
      </c>
      <c r="S2" s="23">
        <v>100.001</v>
      </c>
      <c r="T2" s="9" t="s">
        <v>219</v>
      </c>
      <c r="U2" s="24" t="s">
        <v>220</v>
      </c>
      <c r="V2" s="23">
        <v>10.000999999999999</v>
      </c>
      <c r="W2" s="23">
        <v>10.000999999999999</v>
      </c>
      <c r="X2" s="23">
        <v>20.001000000000001</v>
      </c>
      <c r="Y2" t="str">
        <f ca="1">TEXT(G2, "mmm dd, yyyyy")</f>
        <v>Nov 16, 2023</v>
      </c>
    </row>
    <row r="3" spans="1:25" x14ac:dyDescent="0.3">
      <c r="A3" t="str">
        <f>"o-PK-CUS-DC-"&amp;AutoIncrement!B2&amp;"-"&amp;AutoIncrement!A2&amp;"-001"</f>
        <v>o-PK-CUS-DC-K-01-001</v>
      </c>
      <c r="B3" t="str">
        <f ca="1">TEXT(TODAY(),"dd MMM yyyy")</f>
        <v>08 Nov 2023</v>
      </c>
      <c r="D3" s="26">
        <v>600</v>
      </c>
      <c r="E3" s="9" t="s">
        <v>250</v>
      </c>
      <c r="F3" s="22" t="str">
        <f ca="1">TEXT(TODAY()+5,"dd MMM yyyy")</f>
        <v>13 Nov 2023</v>
      </c>
      <c r="G3" s="22" t="str">
        <f ca="1">TEXT(TODAY()+8,"dd MMM yyyy")</f>
        <v>16 Nov 2023</v>
      </c>
      <c r="H3" s="9" t="s">
        <v>259</v>
      </c>
      <c r="I3" s="9"/>
      <c r="J3" s="9"/>
      <c r="K3" s="9"/>
      <c r="L3" s="23"/>
      <c r="M3" s="23"/>
      <c r="N3" s="23"/>
      <c r="O3" s="9" t="s">
        <v>221</v>
      </c>
      <c r="P3" s="9" t="s">
        <v>218</v>
      </c>
      <c r="Q3" s="23">
        <v>100.001</v>
      </c>
      <c r="R3" s="23">
        <v>100.001</v>
      </c>
      <c r="S3" s="23">
        <v>100.001</v>
      </c>
      <c r="T3" s="9" t="s">
        <v>219</v>
      </c>
      <c r="U3" s="24" t="s">
        <v>220</v>
      </c>
      <c r="V3" s="23">
        <v>10.000999999999999</v>
      </c>
      <c r="W3" s="23">
        <v>10.000999999999999</v>
      </c>
      <c r="X3" s="23">
        <v>20.001000000000001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310-6118-4E55-9BE2-B92D394BF9DA}">
  <dimension ref="A1:B2"/>
  <sheetViews>
    <sheetView workbookViewId="0">
      <selection activeCell="B40" sqref="B40"/>
    </sheetView>
  </sheetViews>
  <sheetFormatPr defaultRowHeight="14.4" x14ac:dyDescent="0.3"/>
  <cols>
    <col min="1" max="1" width="26.44140625" customWidth="1" collapsed="1"/>
    <col min="2" max="2" width="30.6640625" customWidth="1" collapsed="1"/>
  </cols>
  <sheetData>
    <row r="1" spans="1:2" x14ac:dyDescent="0.3">
      <c r="A1" t="s">
        <v>252</v>
      </c>
      <c r="B1" t="s">
        <v>188</v>
      </c>
    </row>
    <row r="2" spans="1:2" x14ac:dyDescent="0.3">
      <c r="A2" t="str">
        <f>'TC85-DC Outbound'!A2</f>
        <v>o-PK-CUS-DC-K-01-001</v>
      </c>
      <c r="B2" t="s">
        <v>363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0617-E81D-4BA9-AE8A-69D2EA40FC8A}">
  <dimension ref="A1:C3"/>
  <sheetViews>
    <sheetView workbookViewId="0">
      <selection activeCell="C10" sqref="C10"/>
    </sheetView>
  </sheetViews>
  <sheetFormatPr defaultRowHeight="14.4" x14ac:dyDescent="0.3"/>
  <cols>
    <col min="1" max="1" width="26.109375" customWidth="1" collapsed="1"/>
    <col min="2" max="2" width="18.88671875" customWidth="1" collapsed="1"/>
    <col min="3" max="3" width="18" customWidth="1" collapsed="1"/>
  </cols>
  <sheetData>
    <row r="1" spans="1:3" x14ac:dyDescent="0.3">
      <c r="A1" t="s">
        <v>188</v>
      </c>
      <c r="B1" t="s">
        <v>246</v>
      </c>
    </row>
    <row r="2" spans="1:3" x14ac:dyDescent="0.3">
      <c r="A2" t="str">
        <f>'TC77-BU Seller GI Invoice'!A2</f>
        <v>o-PK-SUP-POC-231012002</v>
      </c>
      <c r="B2" t="s">
        <v>362</v>
      </c>
      <c r="C2" t="s">
        <v>260</v>
      </c>
    </row>
    <row r="3" spans="1:3" x14ac:dyDescent="0.3">
      <c r="A3" t="str">
        <f>'TC85-OutboundNo'!B2</f>
        <v>o-PK-CUS-DC-231004002</v>
      </c>
      <c r="B3" t="s">
        <v>364</v>
      </c>
      <c r="C3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484A-194E-49A5-B09A-77F8C8B229C9}">
  <dimension ref="A1:O2"/>
  <sheetViews>
    <sheetView workbookViewId="0">
      <selection activeCell="C17" sqref="C17"/>
    </sheetView>
  </sheetViews>
  <sheetFormatPr defaultRowHeight="13.8" x14ac:dyDescent="0.3"/>
  <cols>
    <col min="1" max="1" width="25.77734375" style="4" customWidth="1" collapsed="1"/>
    <col min="2" max="15" width="15.77734375" style="4" customWidth="1" collapsed="1"/>
    <col min="16" max="16384" width="8.88671875" style="4"/>
  </cols>
  <sheetData>
    <row r="1" spans="1:15" x14ac:dyDescent="0.3">
      <c r="A1" s="45" t="s">
        <v>59</v>
      </c>
      <c r="B1" s="44" t="s">
        <v>60</v>
      </c>
      <c r="C1" s="44" t="s">
        <v>61</v>
      </c>
      <c r="D1" s="44" t="s">
        <v>62</v>
      </c>
      <c r="E1" s="44" t="s">
        <v>63</v>
      </c>
      <c r="F1" s="44" t="s">
        <v>64</v>
      </c>
      <c r="G1" s="44" t="s">
        <v>65</v>
      </c>
      <c r="H1" s="44" t="s">
        <v>66</v>
      </c>
      <c r="I1" s="44" t="s">
        <v>67</v>
      </c>
      <c r="J1" s="44" t="s">
        <v>68</v>
      </c>
      <c r="K1" s="44" t="s">
        <v>69</v>
      </c>
      <c r="L1" s="44" t="s">
        <v>70</v>
      </c>
      <c r="M1" s="44" t="s">
        <v>71</v>
      </c>
      <c r="N1" s="44" t="s">
        <v>72</v>
      </c>
      <c r="O1" s="44" t="s">
        <v>73</v>
      </c>
    </row>
    <row r="2" spans="1:15" x14ac:dyDescent="0.3">
      <c r="A2" s="44" t="s">
        <v>87</v>
      </c>
      <c r="B2" s="44" t="s">
        <v>74</v>
      </c>
      <c r="C2" s="44" t="s">
        <v>75</v>
      </c>
      <c r="D2" s="44" t="s">
        <v>74</v>
      </c>
      <c r="E2" s="44" t="s">
        <v>75</v>
      </c>
      <c r="F2" s="44" t="s">
        <v>74</v>
      </c>
      <c r="G2" s="44" t="s">
        <v>75</v>
      </c>
      <c r="H2" s="44" t="s">
        <v>74</v>
      </c>
      <c r="I2" s="44" t="s">
        <v>76</v>
      </c>
      <c r="J2" s="44" t="s">
        <v>75</v>
      </c>
      <c r="K2" s="44" t="s">
        <v>75</v>
      </c>
      <c r="L2" s="44" t="s">
        <v>75</v>
      </c>
      <c r="M2" s="44" t="s">
        <v>74</v>
      </c>
      <c r="N2" s="44" t="s">
        <v>74</v>
      </c>
      <c r="O2" s="44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A60E-F1EA-41AC-BB7C-02445F118F92}">
  <dimension ref="A1:E4"/>
  <sheetViews>
    <sheetView workbookViewId="0">
      <selection activeCell="A2" sqref="A2"/>
    </sheetView>
  </sheetViews>
  <sheetFormatPr defaultRowHeight="14.4" x14ac:dyDescent="0.3"/>
  <cols>
    <col min="1" max="1" width="24.21875" customWidth="1" collapsed="1"/>
    <col min="2" max="5" width="15.77734375" customWidth="1" collapsed="1"/>
  </cols>
  <sheetData>
    <row r="1" spans="1:5" x14ac:dyDescent="0.3">
      <c r="A1" t="s">
        <v>257</v>
      </c>
      <c r="B1" t="s">
        <v>258</v>
      </c>
      <c r="C1" t="s">
        <v>262</v>
      </c>
      <c r="D1" t="s">
        <v>264</v>
      </c>
      <c r="E1" t="s">
        <v>263</v>
      </c>
    </row>
    <row r="2" spans="1:5" x14ac:dyDescent="0.3">
      <c r="A2" t="str">
        <f>"i-PK-CUS-POC-"&amp;AutoIncrement!B2&amp;"-"&amp;AutoIncrement!A2&amp;"-001"</f>
        <v>i-PK-CUS-POC-K-01-001</v>
      </c>
      <c r="B2" t="str">
        <f ca="1">TEXT(TODAY(),"dd MMM yyyy")</f>
        <v>08 Nov 2023</v>
      </c>
    </row>
    <row r="3" spans="1:5" x14ac:dyDescent="0.3">
      <c r="A3" t="str">
        <f>"i-PK-CUS-POC-"&amp;AutoIncrement!B2&amp;"-"&amp;AutoIncrement!A2&amp;"-002"</f>
        <v>i-PK-CUS-POC-K-01-002</v>
      </c>
      <c r="B3" t="str">
        <f ca="1">TEXT(TODAY(),"dd MMM yyyy")</f>
        <v>08 Nov 2023</v>
      </c>
    </row>
    <row r="4" spans="1:5" x14ac:dyDescent="0.3">
      <c r="A4" t="str">
        <f>"i-PK-CUS-POC-"&amp;AutoIncrement!B2&amp;"-"&amp;AutoIncrement!A2&amp;"-002"</f>
        <v>i-PK-CUS-POC-K-01-002</v>
      </c>
      <c r="B4" t="str">
        <f ca="1">TEXT(TODAY(),"dd MMM yyyy")</f>
        <v>08 Nov 2023</v>
      </c>
      <c r="C4">
        <v>1</v>
      </c>
      <c r="D4">
        <v>1</v>
      </c>
      <c r="E4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1D1-6E39-4DA5-AAB8-195C01175B25}">
  <dimension ref="A1:B3"/>
  <sheetViews>
    <sheetView workbookViewId="0">
      <selection activeCell="B2" sqref="B2"/>
    </sheetView>
  </sheetViews>
  <sheetFormatPr defaultRowHeight="14.4" x14ac:dyDescent="0.3"/>
  <cols>
    <col min="1" max="1" width="26.44140625" customWidth="1" collapsed="1"/>
    <col min="2" max="2" width="30.6640625" customWidth="1" collapsed="1"/>
  </cols>
  <sheetData>
    <row r="1" spans="1:2" x14ac:dyDescent="0.3">
      <c r="A1" t="s">
        <v>252</v>
      </c>
      <c r="B1" t="s">
        <v>188</v>
      </c>
    </row>
    <row r="2" spans="1:2" x14ac:dyDescent="0.3">
      <c r="A2" t="str">
        <f>'TC47-OutboundNo'!A3</f>
        <v>o-PK-SUP-POC-K-01-002</v>
      </c>
      <c r="B2" t="str">
        <f>'TC47-OutboundNo'!B3</f>
        <v>o-PK-SUP-POC-231012002</v>
      </c>
    </row>
    <row r="3" spans="1:2" x14ac:dyDescent="0.3">
      <c r="A3" t="str">
        <f>'TC85-OutboundNo'!A2</f>
        <v>o-PK-CUS-DC-K-01-001</v>
      </c>
      <c r="B3" t="str">
        <f>'TC85-OutboundNo'!B2</f>
        <v>o-PK-CUS-DC-231004002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DF29-2529-4DC5-92A1-2CCBC9DFA340}">
  <dimension ref="A1:AD4"/>
  <sheetViews>
    <sheetView zoomScale="90" zoomScaleNormal="90" workbookViewId="0">
      <selection activeCell="F12" sqref="F12"/>
    </sheetView>
  </sheetViews>
  <sheetFormatPr defaultRowHeight="13.8" x14ac:dyDescent="0.3"/>
  <cols>
    <col min="1" max="1" width="5.77734375" style="4" customWidth="1" collapsed="1"/>
    <col min="2" max="2" width="25.77734375" style="4" customWidth="1" collapsed="1"/>
    <col min="3" max="3" width="15.77734375" style="4" customWidth="1" collapsed="1"/>
    <col min="4" max="5" width="25.77734375" style="4" customWidth="1" collapsed="1"/>
    <col min="6" max="21" width="15.77734375" style="4" customWidth="1" collapsed="1"/>
    <col min="22" max="22" width="8.88671875" style="4" collapsed="1"/>
    <col min="23" max="23" width="8.88671875" style="4"/>
    <col min="24" max="24" width="8.88671875" style="4" collapsed="1"/>
    <col min="25" max="30" width="8.88671875" style="4"/>
    <col min="31" max="16384" width="8.88671875" style="4" collapsed="1"/>
  </cols>
  <sheetData>
    <row r="1" spans="1:22" s="46" customFormat="1" x14ac:dyDescent="0.3">
      <c r="A1" s="47" t="s">
        <v>26</v>
      </c>
      <c r="B1" s="52" t="s">
        <v>16</v>
      </c>
      <c r="C1" s="52" t="s">
        <v>2</v>
      </c>
      <c r="D1" s="47" t="s">
        <v>108</v>
      </c>
      <c r="E1" s="53" t="s">
        <v>90</v>
      </c>
      <c r="F1" s="39" t="s">
        <v>109</v>
      </c>
      <c r="G1" s="39" t="s">
        <v>110</v>
      </c>
      <c r="H1" s="39" t="s">
        <v>111</v>
      </c>
      <c r="I1" s="39" t="s">
        <v>112</v>
      </c>
      <c r="J1" s="39" t="s">
        <v>113</v>
      </c>
      <c r="K1" s="39" t="s">
        <v>114</v>
      </c>
      <c r="L1" s="39" t="s">
        <v>115</v>
      </c>
      <c r="M1" s="39" t="s">
        <v>98</v>
      </c>
      <c r="N1" s="39" t="s">
        <v>116</v>
      </c>
      <c r="O1" s="39" t="s">
        <v>117</v>
      </c>
      <c r="P1" s="39" t="s">
        <v>118</v>
      </c>
      <c r="Q1" s="39" t="s">
        <v>119</v>
      </c>
      <c r="R1" s="39" t="s">
        <v>120</v>
      </c>
      <c r="S1" s="39" t="s">
        <v>121</v>
      </c>
      <c r="T1" s="39" t="s">
        <v>122</v>
      </c>
      <c r="U1" s="39" t="s">
        <v>123</v>
      </c>
    </row>
    <row r="2" spans="1:22" x14ac:dyDescent="0.3">
      <c r="A2" s="35">
        <v>1</v>
      </c>
      <c r="B2" s="39" t="s">
        <v>136</v>
      </c>
      <c r="C2" s="48" t="s">
        <v>137</v>
      </c>
      <c r="D2" s="39" t="s">
        <v>136</v>
      </c>
      <c r="E2" s="39" t="str">
        <f>'TC2-BU to Customer Contract'!C2</f>
        <v>PKTTAP-PKCUS-K-001</v>
      </c>
      <c r="F2" s="35" t="s">
        <v>124</v>
      </c>
      <c r="G2" s="49">
        <v>5</v>
      </c>
      <c r="H2" s="50">
        <v>1</v>
      </c>
      <c r="I2" s="50">
        <v>1.01</v>
      </c>
      <c r="J2" s="50">
        <v>1.01</v>
      </c>
      <c r="K2" s="38" t="s">
        <v>125</v>
      </c>
      <c r="L2" s="38">
        <v>1</v>
      </c>
      <c r="M2" s="35" t="s">
        <v>126</v>
      </c>
      <c r="N2" s="51">
        <v>10.000999999999999</v>
      </c>
      <c r="O2" s="39" t="s">
        <v>127</v>
      </c>
      <c r="P2" s="39" t="s">
        <v>128</v>
      </c>
      <c r="Q2" s="39" t="s">
        <v>129</v>
      </c>
      <c r="R2" s="39" t="s">
        <v>130</v>
      </c>
      <c r="S2" s="39" t="s">
        <v>131</v>
      </c>
      <c r="T2" s="48" t="s">
        <v>88</v>
      </c>
      <c r="U2" s="39"/>
      <c r="V2" s="3"/>
    </row>
    <row r="3" spans="1:22" x14ac:dyDescent="0.3">
      <c r="A3" s="35">
        <v>2</v>
      </c>
      <c r="B3" s="39" t="s">
        <v>135</v>
      </c>
      <c r="C3" s="48" t="s">
        <v>138</v>
      </c>
      <c r="D3" s="39" t="s">
        <v>135</v>
      </c>
      <c r="E3" s="39" t="str">
        <f>'TC2-BU to Customer Contract'!C2</f>
        <v>PKTTAP-PKCUS-K-001</v>
      </c>
      <c r="F3" s="35" t="s">
        <v>133</v>
      </c>
      <c r="G3" s="49">
        <v>5</v>
      </c>
      <c r="H3" s="50">
        <v>1</v>
      </c>
      <c r="I3" s="50">
        <v>1.01</v>
      </c>
      <c r="J3" s="50">
        <v>1.01</v>
      </c>
      <c r="K3" s="38" t="s">
        <v>125</v>
      </c>
      <c r="L3" s="38">
        <v>1</v>
      </c>
      <c r="M3" s="35" t="s">
        <v>126</v>
      </c>
      <c r="N3" s="51">
        <v>10.000999999999999</v>
      </c>
      <c r="O3" s="39"/>
      <c r="P3" s="39"/>
      <c r="Q3" s="39"/>
      <c r="R3" s="39"/>
      <c r="S3" s="39"/>
      <c r="T3" s="48" t="s">
        <v>88</v>
      </c>
      <c r="U3" s="39"/>
      <c r="V3" s="3"/>
    </row>
    <row r="4" spans="1:22" x14ac:dyDescent="0.3">
      <c r="A4" s="35">
        <v>3</v>
      </c>
      <c r="B4" s="39" t="s">
        <v>134</v>
      </c>
      <c r="C4" s="48" t="s">
        <v>139</v>
      </c>
      <c r="D4" s="39" t="s">
        <v>134</v>
      </c>
      <c r="E4" s="39" t="str">
        <f>'TC2-BU to Customer Contract'!C2</f>
        <v>PKTTAP-PKCUS-K-001</v>
      </c>
      <c r="F4" s="35" t="s">
        <v>132</v>
      </c>
      <c r="G4" s="49">
        <v>5</v>
      </c>
      <c r="H4" s="50">
        <v>1</v>
      </c>
      <c r="I4" s="50">
        <v>1.01</v>
      </c>
      <c r="J4" s="50">
        <v>1.01</v>
      </c>
      <c r="K4" s="38" t="s">
        <v>125</v>
      </c>
      <c r="L4" s="38">
        <v>1</v>
      </c>
      <c r="M4" s="35" t="s">
        <v>126</v>
      </c>
      <c r="N4" s="51">
        <v>10.000999999999999</v>
      </c>
      <c r="O4" s="39"/>
      <c r="P4" s="39"/>
      <c r="Q4" s="39"/>
      <c r="R4" s="39"/>
      <c r="S4" s="39"/>
      <c r="T4" s="48" t="s">
        <v>88</v>
      </c>
      <c r="U4" s="39"/>
      <c r="V4" s="3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B180-3190-4DAF-B2E7-03E84514429E}">
  <dimension ref="A1:Q2"/>
  <sheetViews>
    <sheetView zoomScale="90" zoomScaleNormal="90" workbookViewId="0">
      <selection activeCell="H24" sqref="H24"/>
    </sheetView>
  </sheetViews>
  <sheetFormatPr defaultRowHeight="13.8" x14ac:dyDescent="0.3"/>
  <cols>
    <col min="1" max="1" width="5.77734375" style="4" customWidth="1" collapsed="1"/>
    <col min="2" max="3" width="25.77734375" style="4" customWidth="1" collapsed="1"/>
    <col min="4" max="9" width="15.77734375" style="4" customWidth="1" collapsed="1"/>
    <col min="10" max="10" width="25.77734375" style="4" customWidth="1" collapsed="1"/>
    <col min="11" max="13" width="15.77734375" style="4" customWidth="1" collapsed="1"/>
    <col min="14" max="14" width="25.77734375" style="4" customWidth="1" collapsed="1"/>
    <col min="15" max="16" width="15.77734375" style="4" customWidth="1" collapsed="1"/>
    <col min="17" max="17" width="25.77734375" style="4" customWidth="1" collapsed="1"/>
    <col min="18" max="16384" width="8.88671875" style="4"/>
  </cols>
  <sheetData>
    <row r="1" spans="1:17" x14ac:dyDescent="0.3">
      <c r="A1" s="35" t="s">
        <v>26</v>
      </c>
      <c r="B1" s="55" t="s">
        <v>89</v>
      </c>
      <c r="C1" s="33" t="s">
        <v>90</v>
      </c>
      <c r="D1" s="35" t="s">
        <v>91</v>
      </c>
      <c r="E1" s="35" t="s">
        <v>92</v>
      </c>
      <c r="F1" s="35" t="s">
        <v>93</v>
      </c>
      <c r="G1" s="35" t="s">
        <v>94</v>
      </c>
      <c r="H1" s="33" t="s">
        <v>95</v>
      </c>
      <c r="I1" s="33" t="s">
        <v>96</v>
      </c>
      <c r="J1" s="35" t="s">
        <v>97</v>
      </c>
      <c r="K1" s="35" t="s">
        <v>98</v>
      </c>
      <c r="L1" s="35" t="s">
        <v>99</v>
      </c>
      <c r="M1" s="35" t="s">
        <v>107</v>
      </c>
      <c r="N1" s="33" t="s">
        <v>38</v>
      </c>
      <c r="O1" s="54" t="s">
        <v>100</v>
      </c>
      <c r="P1" s="35" t="s">
        <v>101</v>
      </c>
      <c r="Q1" s="56" t="s">
        <v>102</v>
      </c>
    </row>
    <row r="2" spans="1:17" x14ac:dyDescent="0.3">
      <c r="A2" s="35">
        <v>1</v>
      </c>
      <c r="B2" s="35" t="s">
        <v>374</v>
      </c>
      <c r="C2" s="35" t="str">
        <f>"PKTTAP-PKCUS-"&amp;AutoIncrement!B2&amp;"-0"&amp;AutoIncrement!A2</f>
        <v>PKTTAP-PKCUS-K-001</v>
      </c>
      <c r="D2" s="35" t="s">
        <v>103</v>
      </c>
      <c r="E2" s="35" t="s">
        <v>106</v>
      </c>
      <c r="F2" s="35">
        <v>1</v>
      </c>
      <c r="G2" s="35">
        <v>1</v>
      </c>
      <c r="H2" s="35" t="str">
        <f>AutoIncrement!B2&amp;"-"&amp;AutoIncrement!A2</f>
        <v>K-01</v>
      </c>
      <c r="I2" s="35" t="str">
        <f>"CD-"&amp;H2</f>
        <v>CD-K-01</v>
      </c>
      <c r="J2" s="35" t="str">
        <f>'TC1.1&amp;3.1-Payment Terms'!B2&amp;"("&amp;'TC1.1&amp;3.1-Payment Terms'!C2&amp;")"</f>
        <v>S9_30DAYS(30 Days By Invoice Date)</v>
      </c>
      <c r="K2" s="35" t="s">
        <v>126</v>
      </c>
      <c r="L2" s="35" t="s">
        <v>104</v>
      </c>
      <c r="M2" s="35" t="s">
        <v>80</v>
      </c>
      <c r="N2" s="35" t="str">
        <f>'TC1.2-BU ShippingRoute'!A2&amp;"("&amp;'TC1.2-BU ShippingRoute'!B2&amp;")"</f>
        <v>S9_PKDC-PKCUS(S9_PKDC-PKCUS)</v>
      </c>
      <c r="O2" s="35" t="str">
        <f>"RD-"&amp;H2</f>
        <v>RD-K-01</v>
      </c>
      <c r="P2" s="35" t="s">
        <v>105</v>
      </c>
      <c r="Q2" s="35" t="s">
        <v>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2683-5E59-4F52-830B-E9C218A1C72C}">
  <dimension ref="A1:G4"/>
  <sheetViews>
    <sheetView zoomScale="90" zoomScaleNormal="90" workbookViewId="0">
      <selection activeCell="H31" sqref="H31"/>
    </sheetView>
  </sheetViews>
  <sheetFormatPr defaultRowHeight="13.8" x14ac:dyDescent="0.3"/>
  <cols>
    <col min="1" max="7" width="25.77734375" style="4" customWidth="1" collapsed="1"/>
    <col min="8" max="16384" width="8.88671875" style="4"/>
  </cols>
  <sheetData>
    <row r="1" spans="1:7" s="40" customFormat="1" x14ac:dyDescent="0.3">
      <c r="A1" s="58" t="s">
        <v>2</v>
      </c>
      <c r="B1" s="58" t="s">
        <v>1</v>
      </c>
      <c r="C1" s="59" t="s">
        <v>142</v>
      </c>
      <c r="D1" s="58" t="s">
        <v>90</v>
      </c>
      <c r="E1" s="59" t="s">
        <v>99</v>
      </c>
      <c r="F1" s="59" t="s">
        <v>143</v>
      </c>
      <c r="G1" s="58" t="s">
        <v>38</v>
      </c>
    </row>
    <row r="2" spans="1:7" s="40" customFormat="1" x14ac:dyDescent="0.3">
      <c r="A2" s="57" t="str">
        <f>'TC2-Contract Parts Info'!C2</f>
        <v>scenario9001</v>
      </c>
      <c r="B2" s="39" t="str">
        <f>'TC2-Contract Parts Info'!B2</f>
        <v>PK-TTAP-scenario9-001</v>
      </c>
      <c r="C2" s="41" t="s">
        <v>81</v>
      </c>
      <c r="D2" s="41" t="str">
        <f>'TC2-BU to Customer Contract'!C2</f>
        <v>PKTTAP-PKCUS-K-001</v>
      </c>
      <c r="E2" s="41" t="s">
        <v>104</v>
      </c>
      <c r="F2" s="41" t="s">
        <v>81</v>
      </c>
      <c r="G2" s="41" t="str">
        <f>'TC1.2-BU ShippingRoute'!A2</f>
        <v>S9_PKDC-PKCUS</v>
      </c>
    </row>
    <row r="3" spans="1:7" s="40" customFormat="1" x14ac:dyDescent="0.3">
      <c r="A3" s="57" t="str">
        <f>'TC2-Contract Parts Info'!C3</f>
        <v>scenario9002</v>
      </c>
      <c r="B3" s="39" t="str">
        <f>'TC2-Contract Parts Info'!B3</f>
        <v>PK-TTAP-scenario9-002</v>
      </c>
      <c r="C3" s="41" t="s">
        <v>81</v>
      </c>
      <c r="D3" s="41" t="str">
        <f>'TC2-BU to Customer Contract'!C2</f>
        <v>PKTTAP-PKCUS-K-001</v>
      </c>
      <c r="E3" s="41" t="s">
        <v>104</v>
      </c>
      <c r="F3" s="41" t="s">
        <v>81</v>
      </c>
      <c r="G3" s="41" t="str">
        <f>'TC1.2-BU ShippingRoute'!A2</f>
        <v>S9_PKDC-PKCUS</v>
      </c>
    </row>
    <row r="4" spans="1:7" s="40" customFormat="1" x14ac:dyDescent="0.3">
      <c r="A4" s="57" t="str">
        <f>'TC2-Contract Parts Info'!C4</f>
        <v>scenario9003</v>
      </c>
      <c r="B4" s="39" t="str">
        <f>'TC2-Contract Parts Info'!B4</f>
        <v>PK-TTAP-scenario9-003</v>
      </c>
      <c r="C4" s="41" t="s">
        <v>81</v>
      </c>
      <c r="D4" s="41" t="str">
        <f>'TC2-BU to Customer Contract'!C2</f>
        <v>PKTTAP-PKCUS-K-001</v>
      </c>
      <c r="E4" s="41" t="s">
        <v>104</v>
      </c>
      <c r="F4" s="41" t="s">
        <v>81</v>
      </c>
      <c r="G4" s="41" t="str">
        <f>'TC1.2-BU ShippingRoute'!A2</f>
        <v>S9_PKDC-PKCUS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ABF6FE-6484-4589-BC3D-47FF7C8B27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8FA2A-FCE7-4279-BCAB-0886BF919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AutoIncrement</vt:lpstr>
      <vt:lpstr>TC1-Request Add New</vt:lpstr>
      <vt:lpstr>TC1</vt:lpstr>
      <vt:lpstr>TC1.1&amp;3.1-Payment Terms</vt:lpstr>
      <vt:lpstr>TC1.2-BU ShippingRoute</vt:lpstr>
      <vt:lpstr>TC1.2-ETAnWeek</vt:lpstr>
      <vt:lpstr>TC2-Contract Parts Info</vt:lpstr>
      <vt:lpstr>TC2-BU to Customer Contract</vt:lpstr>
      <vt:lpstr>TC3-BU Contract Route</vt:lpstr>
      <vt:lpstr>TC3.2-Supplier ShippingRoute</vt:lpstr>
      <vt:lpstr>TC3.2-ETAnWeek</vt:lpstr>
      <vt:lpstr>TC4-Supp to BU Contract</vt:lpstr>
      <vt:lpstr>TC4-Contract Parts Info</vt:lpstr>
      <vt:lpstr>TC5-BU Contract Route</vt:lpstr>
      <vt:lpstr>TC6-Supplier Contract Route</vt:lpstr>
      <vt:lpstr>TC9-BU Contract Route</vt:lpstr>
      <vt:lpstr>TC20-Customer Request</vt:lpstr>
      <vt:lpstr>TC21-BU Received Request</vt:lpstr>
      <vt:lpstr>TC21-BU to Customer Contract</vt:lpstr>
      <vt:lpstr>TC23-Sup Received Request (NEW)</vt:lpstr>
      <vt:lpstr>TC23-Supplier to BU Contract</vt:lpstr>
      <vt:lpstr>TC36-BU Receive Req Resub (NEW)</vt:lpstr>
      <vt:lpstr>TC36-BU to Customer Contract</vt:lpstr>
      <vt:lpstr>TC38-SUP Receive Req</vt:lpstr>
      <vt:lpstr>TC38-SUP to BU Contract</vt:lpstr>
      <vt:lpstr>TC41-CUS Reg Order (Firm)</vt:lpstr>
      <vt:lpstr>TC41-CUS Reg Order (Date)</vt:lpstr>
      <vt:lpstr>TC42-CUS Download CO</vt:lpstr>
      <vt:lpstr>TC44-Autogen BU Sales Order</vt:lpstr>
      <vt:lpstr>TC45-Autogen BU PO</vt:lpstr>
      <vt:lpstr>TC46-Autogen SUP Sales Order</vt:lpstr>
      <vt:lpstr>TC46-BU SO Delivery Plan</vt:lpstr>
      <vt:lpstr>TC46-BU SO Delivery Plan (Date)</vt:lpstr>
      <vt:lpstr>TC46-BU SO Price</vt:lpstr>
      <vt:lpstr>TC47-SUP Upload Outbound Result</vt:lpstr>
      <vt:lpstr>TC47-OutboundNo</vt:lpstr>
      <vt:lpstr>TC52-CUS Check Cargo Tracking</vt:lpstr>
      <vt:lpstr>TC52-Forecast Container</vt:lpstr>
      <vt:lpstr>TC53-BU Check Cargo Tracking</vt:lpstr>
      <vt:lpstr>TC54-Sup Check Cargo Tracking</vt:lpstr>
      <vt:lpstr>TC59-Supplier Order Change</vt:lpstr>
      <vt:lpstr>TC59-Supplier Order Change Date</vt:lpstr>
      <vt:lpstr>TC60-SUP Order Change Request</vt:lpstr>
      <vt:lpstr>TC62-Customer Approve Change</vt:lpstr>
      <vt:lpstr>TC63-BU Check Change</vt:lpstr>
      <vt:lpstr>TC64-Sup Check Change</vt:lpstr>
      <vt:lpstr>TC69-Supplier Outbound</vt:lpstr>
      <vt:lpstr>TC69-OutboundNo</vt:lpstr>
      <vt:lpstr>TC70-Supplier Check SO</vt:lpstr>
      <vt:lpstr>TC74-Supplier Seller GI Invoice</vt:lpstr>
      <vt:lpstr>TC77-BU Seller GI Invoice</vt:lpstr>
      <vt:lpstr>TC78-OutboundNo List</vt:lpstr>
      <vt:lpstr>TC78-DC Inbound Details</vt:lpstr>
      <vt:lpstr>TC79-Supplier Check SO</vt:lpstr>
      <vt:lpstr>TC83-Inventory By Parts</vt:lpstr>
      <vt:lpstr>TC84-Inventory By Package</vt:lpstr>
      <vt:lpstr>TC85-DC Outbound</vt:lpstr>
      <vt:lpstr>TC85-OutboundNo</vt:lpstr>
      <vt:lpstr>TC86-BU Seller GI Invoice</vt:lpstr>
      <vt:lpstr>TC91-Customer Inbound Details</vt:lpstr>
      <vt:lpstr>TC91-OutboundNo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Nurfatin Abdullah Shuhaimy</cp:lastModifiedBy>
  <dcterms:created xsi:type="dcterms:W3CDTF">2015-06-05T18:17:20Z</dcterms:created>
  <dcterms:modified xsi:type="dcterms:W3CDTF">2023-11-08T14:38:13Z</dcterms:modified>
</cp:coreProperties>
</file>