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F3C3B239-9C26-49A4-A8CC-AE80DF823FE0}" xr6:coauthVersionLast="47" xr6:coauthVersionMax="47" xr10:uidLastSave="{00000000-0000-0000-0000-000000000000}"/>
  <bookViews>
    <workbookView xWindow="-23148" yWindow="-108" windowWidth="23256" windowHeight="12456" tabRatio="618" firstSheet="8" activeTab="8" xr2:uid="{00000000-000D-0000-FFFF-FFFF00000000}"/>
  </bookViews>
  <sheets>
    <sheet name="TC09-Create New User" sheetId="18" r:id="rId1"/>
    <sheet name="TC14n15" sheetId="65" r:id="rId2"/>
    <sheet name="TC019-Activate User" sheetId="61" r:id="rId3"/>
    <sheet name="TC021-Forget Password" sheetId="59" r:id="rId4"/>
    <sheet name="TC033" sheetId="19" r:id="rId5"/>
    <sheet name="TC033_ETAnWeek" sheetId="20" r:id="rId6"/>
    <sheet name="TC34" sheetId="9" r:id="rId7"/>
    <sheet name="TC35-Contract Parts Info" sheetId="6" r:id="rId8"/>
    <sheet name="TC35" sheetId="3" r:id="rId9"/>
    <sheet name="TC038" sheetId="21" r:id="rId10"/>
    <sheet name="TC039" sheetId="23" r:id="rId11"/>
    <sheet name="S13_TC40" sheetId="44" r:id="rId12"/>
    <sheet name="TC041 - Place Order (Regular)" sheetId="2" r:id="rId13"/>
    <sheet name="TC041-Inbound Date" sheetId="13" r:id="rId14"/>
    <sheet name="TC42" sheetId="4" r:id="rId15"/>
    <sheet name="TC44" sheetId="5" r:id="rId16"/>
    <sheet name="TC47-Change Order" sheetId="7" r:id="rId17"/>
    <sheet name="TC47-Change Inbound Dates" sheetId="8" r:id="rId18"/>
    <sheet name="TC48" sheetId="10" r:id="rId19"/>
    <sheet name="TC049" sheetId="24" r:id="rId20"/>
    <sheet name="TC050" sheetId="25" r:id="rId21"/>
    <sheet name="TC52-Download Obound Form" sheetId="11" r:id="rId22"/>
    <sheet name="TC52-Upload Obound Form" sheetId="12" r:id="rId23"/>
    <sheet name="TC52-Upload Obound Setup" sheetId="17" r:id="rId24"/>
    <sheet name="TC52-Autogen Outbound Data" sheetId="57" r:id="rId25"/>
    <sheet name="TC053" sheetId="26" r:id="rId26"/>
    <sheet name="TC054" sheetId="27" r:id="rId27"/>
    <sheet name="TC55" sheetId="22" r:id="rId28"/>
    <sheet name="TC56-Custom Invoice Exp" sheetId="15" r:id="rId29"/>
    <sheet name="TC57-Custom Invoice Imp" sheetId="16" r:id="rId30"/>
    <sheet name="TC58n59" sheetId="28" r:id="rId31"/>
    <sheet name="TC62" sheetId="51" r:id="rId32"/>
    <sheet name="TC62-Setup Data" sheetId="55" r:id="rId33"/>
    <sheet name="TC063" sheetId="29" r:id="rId34"/>
    <sheet name="TC64n65_ForecastContainer" sheetId="37" r:id="rId35"/>
    <sheet name="TC64n65_ForecastContainer-Manua" sheetId="47" r:id="rId36"/>
    <sheet name="TC64n65_NonFContainer" sheetId="38" r:id="rId37"/>
    <sheet name="TC067" sheetId="30" r:id="rId38"/>
    <sheet name="TC068" sheetId="31" r:id="rId39"/>
    <sheet name="TC069" sheetId="52" r:id="rId40"/>
    <sheet name="TC070" sheetId="54" r:id="rId41"/>
    <sheet name="TC072" sheetId="45" r:id="rId42"/>
    <sheet name="TC073n074_ForecastContainer" sheetId="32" r:id="rId43"/>
    <sheet name="TC073n074_Forecast-Manual" sheetId="48" r:id="rId44"/>
    <sheet name="TC073n074_NonFContainer" sheetId="39" r:id="rId45"/>
    <sheet name="TC075" sheetId="46" r:id="rId46"/>
    <sheet name="TC076n077_ForecastContainer" sheetId="40" r:id="rId47"/>
    <sheet name="TC076n077_Forecast-Manaul" sheetId="49" r:id="rId48"/>
    <sheet name="TC076n077_NonFContainer" sheetId="41" r:id="rId49"/>
    <sheet name="TC078" sheetId="58" r:id="rId50"/>
    <sheet name="TC079" sheetId="34" r:id="rId51"/>
    <sheet name="TC080" sheetId="35" r:id="rId52"/>
    <sheet name="TC82-New Buyer GR Invoice" sheetId="64" r:id="rId53"/>
    <sheet name="TC83-Inbound Shipping Details" sheetId="56" r:id="rId54"/>
    <sheet name="TC084n085_ForecastContainer" sheetId="42" r:id="rId55"/>
    <sheet name="TC084n085_Forecast-Manual" sheetId="50" r:id="rId56"/>
    <sheet name="TC084n085_NonFContainer" sheetId="43" r:id="rId57"/>
    <sheet name="TC086" sheetId="62" r:id="rId58"/>
    <sheet name="AutoGen" sheetId="1" r:id="rId59"/>
    <sheet name="AutoIncrement" sheetId="14" r:id="rId6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1" l="1"/>
  <c r="B2" i="65"/>
  <c r="A2" i="65"/>
  <c r="E2" i="18"/>
  <c r="C2" i="65"/>
  <c r="D2" i="18"/>
  <c r="F2" i="18" s="1"/>
  <c r="G3" i="58" l="1"/>
  <c r="G4" i="58"/>
  <c r="G2" i="58"/>
  <c r="F3" i="58"/>
  <c r="F4" i="58"/>
  <c r="F2" i="58"/>
  <c r="B3" i="12"/>
  <c r="B4" i="12"/>
  <c r="B2" i="12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A2" i="19"/>
  <c r="H4" i="23" s="1"/>
  <c r="B2" i="9"/>
  <c r="C3" i="62"/>
  <c r="C2" i="62"/>
  <c r="P2" i="3" l="1"/>
  <c r="H4" i="21"/>
  <c r="H2" i="23"/>
  <c r="H3" i="21"/>
  <c r="H2" i="21"/>
  <c r="H3" i="23"/>
  <c r="J4" i="51"/>
  <c r="H4" i="51"/>
  <c r="G4" i="51"/>
  <c r="A4" i="23" l="1"/>
  <c r="A3" i="23"/>
  <c r="A2" i="23"/>
  <c r="B2" i="1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A3" i="2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C2" i="17" s="1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3" i="25"/>
  <c r="F4" i="25"/>
  <c r="F2" i="25"/>
  <c r="F2" i="24"/>
  <c r="F3" i="24"/>
  <c r="F4" i="24"/>
  <c r="C3" i="23"/>
  <c r="C4" i="23"/>
  <c r="C2" i="23"/>
  <c r="C2" i="21"/>
  <c r="C3" i="21"/>
  <c r="C4" i="21"/>
  <c r="B3" i="21"/>
  <c r="B4" i="21"/>
  <c r="B2" i="38"/>
  <c r="B2" i="37"/>
  <c r="B3" i="28"/>
  <c r="I4" i="26"/>
  <c r="I3" i="26"/>
  <c r="I2" i="26"/>
  <c r="I2" i="25"/>
  <c r="C2" i="3"/>
  <c r="E2" i="21" s="1"/>
  <c r="O2" i="20"/>
  <c r="X2" i="19"/>
  <c r="O2" i="19"/>
  <c r="A2" i="29"/>
  <c r="B3" i="23"/>
  <c r="B4" i="23"/>
  <c r="B2" i="23"/>
  <c r="B2" i="21"/>
  <c r="A4" i="21"/>
  <c r="B2" i="16"/>
  <c r="E4" i="12"/>
  <c r="E3" i="12"/>
  <c r="E2" i="12"/>
  <c r="C3" i="58"/>
  <c r="C2" i="8"/>
  <c r="B2" i="8"/>
  <c r="C2" i="1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<sst xmlns="http://schemas.openxmlformats.org/spreadsheetml/2006/main" count="1264" uniqueCount="307">
  <si>
    <t>LoginID</t>
  </si>
  <si>
    <t>Username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</si>
  <si>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</si>
  <si>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</si>
  <si>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</si>
  <si>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</si>
  <si>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</si>
  <si>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</si>
  <si>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</si>
  <si>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</si>
  <si>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</si>
  <si>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</si>
  <si>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</si>
  <si>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</si>
  <si>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</si>
  <si>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</si>
  <si>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</si>
  <si>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</si>
  <si>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</si>
  <si>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</si>
  <si>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</si>
  <si>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</si>
  <si>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</si>
  <si>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</si>
  <si>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</si>
  <si>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</si>
  <si>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CNTWSUP TO PKCUS</t>
  </si>
  <si>
    <t>Active</t>
  </si>
  <si>
    <t>Air</t>
  </si>
  <si>
    <t>CNTW</t>
  </si>
  <si>
    <t>PK</t>
  </si>
  <si>
    <t>CNTW-SUP-POC</t>
  </si>
  <si>
    <t>PK-CUS-POC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</si>
  <si>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</si>
  <si>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</si>
  <si>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</si>
  <si>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</si>
  <si>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</si>
  <si>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</si>
  <si>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</si>
  <si>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</si>
  <si>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</si>
  <si>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</si>
  <si>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</si>
  <si>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</si>
  <si>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</si>
  <si>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</si>
  <si>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</si>
  <si>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</si>
  <si>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</si>
  <si>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</si>
  <si>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</si>
  <si>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No</t>
  </si>
  <si>
    <t>Description</t>
  </si>
  <si>
    <t>Request No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</si>
  <si>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</si>
  <si>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</si>
  <si>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</si>
  <si>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</si>
  <si>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</si>
  <si>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</si>
  <si>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</si>
  <si>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</si>
  <si>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</si>
  <si>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</si>
  <si>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</si>
  <si>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</si>
  <si>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</si>
  <si>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</si>
  <si>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</si>
  <si>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</si>
  <si>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</si>
  <si>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</si>
  <si>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</si>
  <si>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</si>
  <si>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</si>
  <si>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</si>
  <si>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</si>
  <si>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</si>
  <si>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</si>
  <si>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</si>
  <si>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</si>
  <si>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</si>
  <si>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</si>
  <si>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</si>
  <si>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</si>
  <si>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</si>
  <si>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</si>
  <si>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</si>
  <si>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</si>
  <si>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</si>
  <si>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</si>
  <si>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</si>
  <si>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</si>
  <si>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</si>
  <si>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</si>
  <si>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</si>
  <si>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</si>
  <si>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</si>
  <si>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</si>
  <si>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</si>
  <si>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</si>
  <si>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</si>
  <si>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</si>
  <si>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</si>
  <si>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</si>
  <si>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</si>
  <si>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</si>
  <si>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</si>
  <si>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</si>
  <si>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</si>
  <si>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</si>
  <si>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</si>
  <si>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</si>
  <si>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</si>
  <si>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</si>
  <si>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</si>
  <si>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</si>
  <si>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</si>
  <si>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</si>
  <si>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</si>
  <si>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</si>
  <si>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</si>
  <si>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</si>
  <si>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</si>
  <si>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</si>
  <si>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</si>
  <si>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</si>
  <si>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</si>
  <si>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</si>
  <si>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</si>
  <si>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</si>
  <si>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</si>
  <si>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</si>
  <si>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</si>
  <si>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</si>
  <si>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</si>
  <si>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</si>
  <si>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</si>
  <si>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</si>
  <si>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</si>
  <si>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</si>
  <si>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</si>
  <si>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</si>
  <si>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</si>
  <si>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</si>
  <si>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</si>
  <si>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</si>
  <si>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</si>
  <si>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</si>
  <si>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</si>
  <si>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</si>
  <si>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</si>
  <si>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</si>
  <si>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</si>
  <si>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</si>
  <si>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</si>
  <si>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</si>
  <si>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</si>
  <si>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</si>
  <si>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</si>
  <si>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</si>
  <si>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</si>
  <si>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</si>
  <si>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</si>
  <si>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</si>
  <si>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</si>
  <si>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</si>
  <si>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</si>
  <si>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SEGU5069987</t>
  </si>
  <si>
    <t>Outer Package Type1</t>
  </si>
  <si>
    <t>CNO1234</t>
  </si>
  <si>
    <t>Outer Package Type2</t>
  </si>
  <si>
    <t>Completed</t>
  </si>
  <si>
    <t>Processing</t>
  </si>
  <si>
    <t>InvoiveNo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</si>
  <si>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</si>
  <si>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</si>
  <si>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</si>
  <si>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</si>
  <si>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</si>
  <si>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</si>
  <si>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</si>
  <si>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</si>
  <si>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</si>
  <si>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</si>
  <si>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</si>
  <si>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</si>
  <si>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</si>
  <si>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</si>
  <si>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</si>
  <si>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</si>
  <si>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</si>
  <si>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</si>
  <si>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</si>
  <si>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</si>
  <si>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</si>
  <si>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</si>
  <si>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</si>
  <si>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</si>
  <si>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</si>
  <si>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 ID</t>
  </si>
  <si>
    <t>eta_pod_date</t>
  </si>
  <si>
    <t>plan_eta_pod_date</t>
  </si>
  <si>
    <t>discharge_date</t>
  </si>
  <si>
    <t>14 Jun 2023</t>
  </si>
  <si>
    <t>All dates are auto generated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</si>
  <si>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</si>
  <si>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</si>
  <si>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</si>
  <si>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</si>
  <si>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</si>
  <si>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</si>
  <si>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</si>
  <si>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</si>
  <si>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</si>
  <si>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</si>
  <si>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</si>
  <si>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</si>
  <si>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</si>
  <si>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</si>
  <si>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</si>
  <si>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</si>
  <si>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ContractRouteNo</t>
  </si>
  <si>
    <t>TC052_UOF_IterationNo</t>
  </si>
  <si>
    <t>15 Jun 2023</t>
  </si>
  <si>
    <t>BL-1</t>
  </si>
  <si>
    <t>Vessel-1</t>
  </si>
  <si>
    <t>M3</t>
  </si>
  <si>
    <t>ETD</t>
  </si>
  <si>
    <t>ETA</t>
  </si>
  <si>
    <t>InboundNo</t>
  </si>
  <si>
    <t>v-1</t>
  </si>
  <si>
    <t>GrossWeight</t>
  </si>
  <si>
    <t>NetWeight</t>
  </si>
  <si>
    <t>VoyageNo</t>
  </si>
  <si>
    <t>VesselName</t>
  </si>
  <si>
    <t>BLNo</t>
  </si>
  <si>
    <t>StatusUpdate</t>
  </si>
  <si>
    <t>outboundETA</t>
  </si>
  <si>
    <t>outboundETD</t>
  </si>
  <si>
    <t>outboundNo</t>
  </si>
  <si>
    <t>isPortcast</t>
  </si>
  <si>
    <t>Yes</t>
  </si>
  <si>
    <t>InboundNoRef</t>
  </si>
  <si>
    <t>InboundDate</t>
  </si>
  <si>
    <t>Email</t>
  </si>
  <si>
    <t>UserCompanyCode</t>
  </si>
  <si>
    <t>UserCompanyName</t>
  </si>
  <si>
    <t>DefaultCompany</t>
  </si>
  <si>
    <t>UserRole</t>
  </si>
  <si>
    <t>BriVgeUserGenCode</t>
  </si>
  <si>
    <t>BriVgeVerificationCode</t>
  </si>
  <si>
    <t>RoleA</t>
  </si>
  <si>
    <t>NewPassword</t>
  </si>
  <si>
    <t>Remarks</t>
  </si>
  <si>
    <t>pls arrange as desired scenario</t>
  </si>
  <si>
    <t>Forecast</t>
  </si>
  <si>
    <t>Container Journey Tracking Detail</t>
  </si>
  <si>
    <t>CargoStatus</t>
  </si>
  <si>
    <t>ATD</t>
  </si>
  <si>
    <t>BLDate</t>
  </si>
  <si>
    <t>ContainerTrackJourney</t>
  </si>
  <si>
    <t>NO</t>
  </si>
  <si>
    <t>bpPYHR6jzHHZUiGq938M0A==</t>
  </si>
  <si>
    <t>comment</t>
  </si>
  <si>
    <t>NewPassword is always: TB@Test123 (the encrypted is in NewPassword column)</t>
  </si>
  <si>
    <t>Make changes to the GlobalVariable NOTIFICATION_TEST_EMAIL and NOTIFICATION_TEST_EMAIL_PWD same as Username and Password respectively before execute</t>
  </si>
  <si>
    <t>Oct 9, 2023</t>
  </si>
  <si>
    <t>Oct 19, 2023</t>
  </si>
  <si>
    <t>GRInvoiceNo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</si>
  <si>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</si>
  <si>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</si>
  <si>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</si>
  <si>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</si>
  <si>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</si>
  <si>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</si>
  <si>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CompanyCodeIncrement</t>
  </si>
  <si>
    <t>SupplierCompanyCode</t>
  </si>
  <si>
    <t>BUCompanyCode</t>
  </si>
  <si>
    <t>TB4scenario1320230614011</t>
  </si>
  <si>
    <t>TB4scenario1320230614012</t>
  </si>
  <si>
    <t>TB4scenario1320230614013</t>
  </si>
  <si>
    <t>PK-CUS-TB4-scenario13-20230604-001</t>
  </si>
  <si>
    <t>PK-CUS-TB4-scenario13-20230604-002</t>
  </si>
  <si>
    <t>PK-CUS-TB4-scenario13-20230604-003</t>
  </si>
  <si>
    <t>CNTW-SUP-TB4-scenario13-20230604-001</t>
  </si>
  <si>
    <t>CNTW-SUP-TB4-scenario13-20230604-002</t>
  </si>
  <si>
    <t>CNTW-SUP-TB4-scenario13-20230604-003</t>
  </si>
  <si>
    <t>musyarustb2</t>
  </si>
  <si>
    <t>musyarustb2@outlook.com</t>
  </si>
  <si>
    <t>04</t>
  </si>
  <si>
    <t>164036</t>
  </si>
  <si>
    <t>u55F}</t>
  </si>
  <si>
    <t>118448</t>
  </si>
  <si>
    <t>808751</t>
  </si>
  <si>
    <t>R-PK-CUS-POC-2309005</t>
  </si>
  <si>
    <t>CR-PK-CUS-POC-2309002</t>
  </si>
  <si>
    <t>CNTWSUP-PKCUS-TB4-004</t>
  </si>
  <si>
    <t>o-CNTW-SUP-POC-230927001</t>
  </si>
  <si>
    <t>TW12309001</t>
  </si>
  <si>
    <t>i-PK-CUS-POC-230927001</t>
  </si>
  <si>
    <t>i-PK-CUS-POC-230927002</t>
  </si>
  <si>
    <t>i-PK-CUS-POC-230927003</t>
  </si>
  <si>
    <t>B-230927-TB4-04</t>
  </si>
  <si>
    <t>TBA</t>
  </si>
  <si>
    <t>TB60BL10(T/T REMITTANCE AT 60 DAYS FROM THE END OF B/L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</si>
</sst>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7"/>
      <color rgb="FF003362"/>
      <name val="Montserrat"/>
    </font>
    <font>
      <sz val="9"/>
      <color rgb="FF444444"/>
      <name val="Consolas"/>
      <family val="3"/>
    </font>
    <font>
      <sz val="11"/>
      <color rgb="FFF79646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49" fontId="0" fillId="0" borderId="0" xfId="0" applyNumberFormat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5" borderId="0" xfId="1" applyFill="1" applyBorder="1" applyAlignment="1"/>
    <xf numFmtId="0" fontId="3" fillId="5" borderId="0" xfId="0" applyFont="1" applyFill="1"/>
    <xf numFmtId="0" fontId="6" fillId="4" borderId="0" xfId="1" applyFill="1" applyBorder="1" applyAlignment="1"/>
    <xf numFmtId="0" fontId="3" fillId="6" borderId="0" xfId="0" applyFont="1" applyFill="1"/>
    <xf numFmtId="49" fontId="3" fillId="0" borderId="0" xfId="0" applyNumberFormat="1" applyFo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7" fillId="7" borderId="2" xfId="0" applyNumberFormat="1" applyFont="1" applyFill="1" applyBorder="1" applyAlignment="1">
      <alignment horizontal="left" wrapText="1"/>
    </xf>
    <xf numFmtId="49" fontId="3" fillId="0" borderId="0" xfId="0" applyNumberFormat="1" applyFont="1" applyAlignment="1">
      <alignment wrapText="1"/>
    </xf>
    <xf numFmtId="0" fontId="8" fillId="0" borderId="0" xfId="0" applyFont="1"/>
    <xf numFmtId="0" fontId="3" fillId="8" borderId="0" xfId="0" applyFont="1" applyFill="1" applyAlignment="1">
      <alignment vertical="top"/>
    </xf>
    <xf numFmtId="0" fontId="3" fillId="9" borderId="0" xfId="0" applyFont="1" applyFill="1" applyAlignment="1">
      <alignment vertical="top"/>
    </xf>
    <xf numFmtId="0" fontId="3" fillId="9" borderId="0" xfId="0" applyFont="1" applyFill="1" applyAlignment="1">
      <alignment vertical="top" wrapText="1"/>
    </xf>
    <xf numFmtId="0" fontId="3" fillId="10" borderId="0" xfId="0" applyFont="1" applyFill="1" applyAlignment="1">
      <alignment vertical="top" wrapText="1"/>
    </xf>
    <xf numFmtId="49" fontId="7" fillId="7" borderId="1" xfId="0" applyNumberFormat="1" applyFont="1" applyFill="1" applyBorder="1" applyAlignment="1">
      <alignment horizontal="left"/>
    </xf>
    <xf numFmtId="164" fontId="0" fillId="0" borderId="0" xfId="0" applyNumberFormat="1"/>
    <xf numFmtId="0" fontId="2" fillId="2" borderId="3" xfId="0" applyFont="1" applyFill="1" applyBorder="1" applyAlignment="1">
      <alignment horizontal="left" vertical="center"/>
    </xf>
    <xf numFmtId="0" fontId="9" fillId="0" borderId="0" xfId="0" applyFont="1"/>
    <xf numFmtId="0" fontId="11" fillId="0" borderId="0" xfId="0" applyFont="1"/>
    <xf numFmtId="0" fontId="6" fillId="0" borderId="0" xfId="1"/>
    <xf numFmtId="0" fontId="11" fillId="11" borderId="0" xfId="0" applyFont="1" applyFill="1"/>
    <xf numFmtId="0" fontId="12" fillId="0" borderId="0" xfId="0" applyFont="1"/>
    <xf numFmtId="164" fontId="11" fillId="0" borderId="0" xfId="0" applyNumberFormat="1" applyFont="1"/>
    <xf numFmtId="0" fontId="0" fillId="0" borderId="0" xfId="0" applyAlignment="1">
      <alignment horizontal="center"/>
    </xf>
    <xf numFmtId="0" fontId="11" fillId="5" borderId="0" xfId="0" applyFont="1" applyFill="1"/>
    <xf numFmtId="0" fontId="11" fillId="0" borderId="0" xfId="0" applyFont="1" applyAlignment="1">
      <alignment wrapText="1"/>
    </xf>
    <xf numFmtId="49" fontId="7" fillId="7" borderId="2" xfId="0" applyNumberFormat="1" applyFont="1" applyFill="1" applyBorder="1" applyAlignment="1">
      <alignment horizontal="left"/>
    </xf>
    <xf numFmtId="0" fontId="3" fillId="12" borderId="0" xfId="0" applyFont="1" applyFill="1" applyAlignment="1">
      <alignment vertical="top"/>
    </xf>
    <xf numFmtId="0" fontId="3" fillId="12" borderId="0" xfId="0" applyFont="1" applyFill="1" applyAlignment="1">
      <alignment vertical="top" wrapText="1"/>
    </xf>
    <xf numFmtId="0" fontId="3" fillId="8" borderId="0" xfId="0" applyFont="1" applyFill="1" applyAlignment="1">
      <alignment vertical="top" wrapText="1"/>
    </xf>
    <xf numFmtId="0" fontId="0" fillId="13" borderId="0" xfId="0" applyFill="1"/>
    <xf numFmtId="0" fontId="3" fillId="13" borderId="0" xfId="0" applyFont="1" applyFill="1"/>
    <xf numFmtId="0" fontId="13" fillId="14" borderId="0" xfId="0" applyFont="1" applyFill="1"/>
    <xf numFmtId="0" fontId="3" fillId="14" borderId="0" xfId="0" applyFont="1" applyFill="1"/>
    <xf numFmtId="0" fontId="13" fillId="9" borderId="0" xfId="0" applyFont="1" applyFill="1" applyAlignment="1">
      <alignment vertical="top"/>
    </xf>
    <xf numFmtId="0" fontId="10" fillId="0" borderId="1" xfId="0" applyFont="1" applyBorder="1" applyAlignment="1">
      <alignment vertical="center"/>
    </xf>
    <xf numFmtId="0" fontId="11" fillId="13" borderId="0" xfId="0" applyFont="1" applyFill="1"/>
    <xf numFmtId="0" fontId="11" fillId="8" borderId="0" xfId="0" applyFont="1" applyFill="1"/>
    <xf numFmtId="0" fontId="3" fillId="15" borderId="0" xfId="0" applyFont="1" applyFill="1"/>
    <xf numFmtId="0" fontId="0" fillId="1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workbookViewId="0">
      <selection activeCell="I2" sqref="I2"/>
    </sheetView>
  </sheetViews>
  <sheetFormatPr defaultRowHeight="14.4" x14ac:dyDescent="0.3"/>
  <cols>
    <col min="1" max="1" width="10.88671875" bestFit="1" customWidth="1" collapsed="1"/>
    <col min="2" max="2" width="11" bestFit="1" customWidth="1" collapsed="1"/>
    <col min="3" max="3" width="18.77734375" bestFit="1" customWidth="1" collapsed="1"/>
    <col min="4" max="4" width="16.77734375" bestFit="1" customWidth="1" collapsed="1"/>
    <col min="5" max="5" width="29.5546875" customWidth="1" collapsed="1"/>
    <col min="6" max="6" width="39.21875" bestFit="1" customWidth="1" collapsed="1"/>
    <col min="7" max="7" width="8.44140625" bestFit="1" customWidth="1" collapsed="1"/>
    <col min="8" max="9" width="20.109375" bestFit="1" customWidth="1" collapsed="1"/>
    <col min="10" max="10" width="48.44140625" customWidth="1" collapsed="1"/>
  </cols>
  <sheetData>
    <row r="1" spans="1:10" x14ac:dyDescent="0.3">
      <c r="A1" s="50" t="s">
        <v>0</v>
      </c>
      <c r="B1" s="50" t="s">
        <v>1</v>
      </c>
      <c r="C1" s="50" t="s">
        <v>246</v>
      </c>
      <c r="D1" s="50" t="s">
        <v>247</v>
      </c>
      <c r="E1" s="51" t="s">
        <v>248</v>
      </c>
      <c r="F1" s="51" t="s">
        <v>249</v>
      </c>
      <c r="G1" s="34" t="s">
        <v>250</v>
      </c>
      <c r="H1" s="34" t="s">
        <v>252</v>
      </c>
      <c r="I1" s="38" t="s">
        <v>251</v>
      </c>
      <c r="J1" s="34" t="s">
        <v>255</v>
      </c>
    </row>
    <row r="2" spans="1:10" ht="57.6" x14ac:dyDescent="0.3">
      <c r="A2" s="32" t="s">
        <v>289</v>
      </c>
      <c r="B2" s="32" t="s">
        <v>289</v>
      </c>
      <c r="C2" s="33" t="s">
        <v>290</v>
      </c>
      <c r="D2" s="32" t="str">
        <f>"PK-CUS-POC-S13-"&amp;AutoIncrement!B2</f>
        <v>PK-CUS-POC-S13-5</v>
      </c>
      <c r="E2" s="32" t="str">
        <f>"PK-CUS by Upload S13-"&amp;AutoIncrement!B2</f>
        <v>PK-CUS by Upload S13-5</v>
      </c>
      <c r="F2" s="32" t="str">
        <f>D2&amp;" ( PK-CUS by Upload S13-"&amp;AutoIncrement!B2&amp;" )"</f>
        <v>PK-CUS-POC-S13-5 ( PK-CUS by Upload S13-5 )</v>
      </c>
      <c r="G2" s="32" t="s">
        <v>253</v>
      </c>
      <c r="H2" t="s">
        <v>292</v>
      </c>
      <c r="I2" t="s">
        <v>293</v>
      </c>
      <c r="J2" s="39" t="s">
        <v>267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A2" sqref="A2"/>
    </sheetView>
  </sheetViews>
  <sheetFormatPr defaultRowHeight="14.4" x14ac:dyDescent="0.3"/>
  <cols>
    <col min="1" max="1" width="64.44140625" customWidth="1" collapsed="1"/>
    <col min="2" max="2" width="26.109375" customWidth="1" collapsed="1"/>
    <col min="3" max="3" width="32.6640625" customWidth="1" collapsed="1"/>
    <col min="4" max="4" width="17" customWidth="1" collapsed="1"/>
    <col min="5" max="5" width="25.109375" customWidth="1" collapsed="1"/>
    <col min="6" max="6" width="15.33203125" customWidth="1" collapsed="1"/>
    <col min="7" max="7" width="18" customWidth="1" collapsed="1"/>
    <col min="8" max="8" width="23.109375" customWidth="1" collapsed="1"/>
  </cols>
  <sheetData>
    <row r="1" spans="1:8" x14ac:dyDescent="0.3">
      <c r="A1" s="9" t="s">
        <v>88</v>
      </c>
      <c r="B1" s="9" t="s">
        <v>89</v>
      </c>
      <c r="C1" s="9" t="s">
        <v>90</v>
      </c>
      <c r="D1" s="9" t="s">
        <v>91</v>
      </c>
      <c r="E1" s="9" t="s">
        <v>92</v>
      </c>
      <c r="F1" s="9" t="s">
        <v>93</v>
      </c>
      <c r="G1" s="9" t="s">
        <v>94</v>
      </c>
      <c r="H1" s="9" t="s">
        <v>95</v>
      </c>
    </row>
    <row r="2" spans="1:8" ht="19.5" customHeight="1" x14ac:dyDescent="0.3">
      <c r="A2" s="9" t="str">
        <f>AutoGen!B2</f>
        <v>CR-PK-CUS-POC-2309002</v>
      </c>
      <c r="B2" s="10" t="str">
        <f>'TC35-Contract Parts Info'!B2</f>
        <v>TB4scenario1320230614011</v>
      </c>
      <c r="C2" s="10" t="str">
        <f>'TC35-Contract Parts Info'!C2</f>
        <v>PK-CUS-TB4-scenario13-20230604-001</v>
      </c>
      <c r="D2" s="9" t="s">
        <v>31</v>
      </c>
      <c r="E2" s="9" t="str">
        <f>'TC35'!C2</f>
        <v>CNTWSUP-PKCUS-TBA-004</v>
      </c>
      <c r="F2" s="9" t="s">
        <v>83</v>
      </c>
      <c r="G2" s="9" t="s">
        <v>31</v>
      </c>
      <c r="H2" s="9" t="str">
        <f>'TC033'!$A$2</f>
        <v>CNTWSUP-PKCUS 04</v>
      </c>
    </row>
    <row r="3" spans="1:8" ht="27" customHeight="1" x14ac:dyDescent="0.3">
      <c r="A3" s="9" t="str">
        <f>AutoGen!B2</f>
        <v>CR-PK-CUS-POC-2309002</v>
      </c>
      <c r="B3" s="10" t="str">
        <f>'TC35-Contract Parts Info'!B3</f>
        <v>TB4scenario1320230614012</v>
      </c>
      <c r="C3" s="10" t="str">
        <f>'TC35-Contract Parts Info'!C3</f>
        <v>PK-CUS-TB4-scenario13-20230604-002</v>
      </c>
      <c r="D3" s="9" t="s">
        <v>31</v>
      </c>
      <c r="E3" s="9" t="str">
        <f>'TC35'!C2</f>
        <v>CNTWSUP-PKCUS-TBA-004</v>
      </c>
      <c r="F3" s="9" t="s">
        <v>83</v>
      </c>
      <c r="G3" s="9" t="s">
        <v>31</v>
      </c>
      <c r="H3" s="9" t="str">
        <f>'TC033'!$A$2</f>
        <v>CNTWSUP-PKCUS 04</v>
      </c>
    </row>
    <row r="4" spans="1:8" ht="30" customHeight="1" x14ac:dyDescent="0.3">
      <c r="A4" s="9" t="str">
        <f>AutoGen!B2</f>
        <v>CR-PK-CUS-POC-2309002</v>
      </c>
      <c r="B4" s="10" t="str">
        <f>'TC35-Contract Parts Info'!B4</f>
        <v>TB4scenario1320230614013</v>
      </c>
      <c r="C4" s="10" t="str">
        <f>'TC35-Contract Parts Info'!C4</f>
        <v>PK-CUS-TB4-scenario13-20230604-003</v>
      </c>
      <c r="D4" s="9" t="s">
        <v>31</v>
      </c>
      <c r="E4" s="9" t="str">
        <f>'TC35'!C2</f>
        <v>CNTWSUP-PKCUS-TBA-004</v>
      </c>
      <c r="F4" s="9" t="s">
        <v>83</v>
      </c>
      <c r="G4" s="9" t="s">
        <v>31</v>
      </c>
      <c r="H4" s="9" t="str">
        <f>'TC033'!$A$2</f>
        <v>CNTWSUP-PKCUS 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workbookViewId="0">
      <selection activeCell="H13" sqref="H13"/>
    </sheetView>
  </sheetViews>
  <sheetFormatPr defaultRowHeight="14.4" x14ac:dyDescent="0.3"/>
  <cols>
    <col min="1" max="1" width="68.5546875" customWidth="1" collapsed="1"/>
    <col min="2" max="2" width="66" customWidth="1" collapsed="1"/>
    <col min="3" max="3" width="36.109375" customWidth="1" collapsed="1"/>
    <col min="4" max="4" width="27" customWidth="1" collapsed="1"/>
    <col min="5" max="5" width="23.109375" customWidth="1" collapsed="1"/>
    <col min="6" max="6" width="20.33203125" customWidth="1" collapsed="1"/>
    <col min="7" max="7" width="20.109375" customWidth="1" collapsed="1"/>
    <col min="8" max="8" width="21.88671875" customWidth="1" collapsed="1"/>
  </cols>
  <sheetData>
    <row r="1" spans="1:8" x14ac:dyDescent="0.3">
      <c r="A1" s="9" t="s">
        <v>88</v>
      </c>
      <c r="B1" s="6" t="s">
        <v>89</v>
      </c>
      <c r="C1" s="6" t="s">
        <v>96</v>
      </c>
      <c r="D1" s="6" t="s">
        <v>97</v>
      </c>
      <c r="E1" s="6" t="s">
        <v>92</v>
      </c>
      <c r="F1" s="6" t="s">
        <v>93</v>
      </c>
      <c r="G1" s="6" t="s">
        <v>98</v>
      </c>
      <c r="H1" s="6" t="s">
        <v>95</v>
      </c>
    </row>
    <row r="2" spans="1:8" ht="12" customHeight="1" x14ac:dyDescent="0.3">
      <c r="A2" s="9" t="str">
        <f>'TC35'!X2</f>
        <v>CR-PK-CUS-POC-2309002</v>
      </c>
      <c r="B2" s="11" t="str">
        <f>'TC35-Contract Parts Info'!B2</f>
        <v>TB4scenario1320230614011</v>
      </c>
      <c r="C2" s="11" t="str">
        <f>'TC35-Contract Parts Info'!D2</f>
        <v>CNTW-SUP-TB4-scenario13-20230604-001</v>
      </c>
      <c r="D2" s="6" t="s">
        <v>32</v>
      </c>
      <c r="E2" s="9" t="str">
        <f>'TC35'!C2</f>
        <v>CNTWSUP-PKCUS-TBA-004</v>
      </c>
      <c r="F2" s="6" t="s">
        <v>83</v>
      </c>
      <c r="G2" s="6" t="s">
        <v>32</v>
      </c>
      <c r="H2" s="9" t="str">
        <f>'TC033'!$A$2</f>
        <v>CNTWSUP-PKCUS 04</v>
      </c>
    </row>
    <row r="3" spans="1:8" ht="28.8" x14ac:dyDescent="0.3">
      <c r="A3" s="9" t="str">
        <f>'TC35'!X2</f>
        <v>CR-PK-CUS-POC-2309002</v>
      </c>
      <c r="B3" s="11" t="str">
        <f>'TC35-Contract Parts Info'!B3</f>
        <v>TB4scenario1320230614012</v>
      </c>
      <c r="C3" s="11" t="str">
        <f>'TC35-Contract Parts Info'!D3</f>
        <v>CNTW-SUP-TB4-scenario13-20230604-002</v>
      </c>
      <c r="D3" s="6" t="s">
        <v>32</v>
      </c>
      <c r="E3" s="9" t="str">
        <f>'TC35'!C2</f>
        <v>CNTWSUP-PKCUS-TBA-004</v>
      </c>
      <c r="F3" s="6" t="s">
        <v>83</v>
      </c>
      <c r="G3" s="6" t="s">
        <v>32</v>
      </c>
      <c r="H3" s="9" t="str">
        <f>'TC033'!$A$2</f>
        <v>CNTWSUP-PKCUS 04</v>
      </c>
    </row>
    <row r="4" spans="1:8" ht="16.5" customHeight="1" x14ac:dyDescent="0.3">
      <c r="A4" s="9" t="str">
        <f>'TC35'!X2</f>
        <v>CR-PK-CUS-POC-2309002</v>
      </c>
      <c r="B4" s="11" t="str">
        <f>'TC35-Contract Parts Info'!B4</f>
        <v>TB4scenario1320230614013</v>
      </c>
      <c r="C4" s="11" t="str">
        <f>'TC35-Contract Parts Info'!D4</f>
        <v>CNTW-SUP-TB4-scenario13-20230604-003</v>
      </c>
      <c r="D4" s="6" t="s">
        <v>32</v>
      </c>
      <c r="E4" s="9" t="str">
        <f>'TC35'!C2</f>
        <v>CNTWSUP-PKCUS-TBA-004</v>
      </c>
      <c r="F4" s="6" t="s">
        <v>83</v>
      </c>
      <c r="G4" s="6" t="s">
        <v>32</v>
      </c>
      <c r="H4" s="9" t="str">
        <f>'TC033'!$A$2</f>
        <v>CNTWSUP-PKCUS 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workbookViewId="0">
      <selection activeCell="F2" sqref="F2"/>
    </sheetView>
  </sheetViews>
  <sheetFormatPr defaultRowHeight="14.4" x14ac:dyDescent="0.3"/>
  <cols>
    <col min="1" max="1" width="34" customWidth="1" collapsed="1"/>
    <col min="2" max="2" width="28.6640625" customWidth="1" collapsed="1"/>
    <col min="3" max="3" width="43.21875" customWidth="1" collapsed="1"/>
    <col min="4" max="4" width="31" customWidth="1" collapsed="1"/>
    <col min="5" max="5" width="30.5546875" customWidth="1" collapsed="1"/>
    <col min="6" max="6" width="38" customWidth="1" collapsed="1"/>
  </cols>
  <sheetData>
    <row r="1" spans="1:6" x14ac:dyDescent="0.3">
      <c r="A1" s="6" t="s">
        <v>99</v>
      </c>
      <c r="B1" s="6" t="s">
        <v>100</v>
      </c>
      <c r="C1" s="6" t="s">
        <v>101</v>
      </c>
      <c r="D1" s="6" t="s">
        <v>102</v>
      </c>
      <c r="E1" s="6" t="s">
        <v>103</v>
      </c>
      <c r="F1" s="6" t="s">
        <v>104</v>
      </c>
    </row>
    <row r="2" spans="1:6" x14ac:dyDescent="0.3">
      <c r="A2" s="6" t="s">
        <v>31</v>
      </c>
      <c r="B2" s="6" t="s">
        <v>105</v>
      </c>
      <c r="C2" s="6" t="str">
        <f>"Cargo Status Setting for PK-CUS-POC-"&amp;'TC35'!K2&amp;"-"&amp;AutoIncrement!A2</f>
        <v>Cargo Status Setting for PK-CUS-POC-TBA-04</v>
      </c>
      <c r="D2" s="6" t="s">
        <v>32</v>
      </c>
      <c r="E2" s="6" t="s">
        <v>106</v>
      </c>
      <c r="F2" s="6" t="str">
        <f>'TC35'!C2</f>
        <v>CNTWSUP-PKCUS-TBA-004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B3" sqref="B3"/>
    </sheetView>
  </sheetViews>
  <sheetFormatPr defaultRowHeight="14.4" x14ac:dyDescent="0.3"/>
  <cols>
    <col min="1" max="1" width="8.88671875" style="1" collapsed="1"/>
    <col min="3" max="3" width="12.33203125" bestFit="1" customWidth="1" collapsed="1"/>
    <col min="4" max="4" width="16.5546875" bestFit="1" customWidth="1" collapsed="1"/>
  </cols>
  <sheetData>
    <row r="1" spans="1:4" x14ac:dyDescent="0.3">
      <c r="A1" s="1" t="s">
        <v>52</v>
      </c>
      <c r="B1" t="s">
        <v>80</v>
      </c>
      <c r="C1" t="s">
        <v>107</v>
      </c>
      <c r="D1" t="s">
        <v>108</v>
      </c>
    </row>
    <row r="2" spans="1:4" x14ac:dyDescent="0.3">
      <c r="A2" s="1">
        <v>1</v>
      </c>
      <c r="B2">
        <v>100</v>
      </c>
      <c r="C2">
        <v>200</v>
      </c>
      <c r="D2">
        <v>100</v>
      </c>
    </row>
    <row r="3" spans="1:4" x14ac:dyDescent="0.3">
      <c r="A3" s="1">
        <v>2</v>
      </c>
      <c r="B3">
        <v>100</v>
      </c>
      <c r="C3">
        <v>200</v>
      </c>
      <c r="D3">
        <v>100</v>
      </c>
    </row>
    <row r="4" spans="1:4" x14ac:dyDescent="0.3">
      <c r="A4" s="1">
        <v>3</v>
      </c>
      <c r="B4">
        <v>100</v>
      </c>
      <c r="C4">
        <v>200</v>
      </c>
      <c r="D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B2"/>
  <sheetViews>
    <sheetView zoomScale="70" zoomScaleNormal="70" workbookViewId="0">
      <selection activeCell="B2" sqref="B2"/>
    </sheetView>
  </sheetViews>
  <sheetFormatPr defaultRowHeight="14.4" x14ac:dyDescent="0.3"/>
  <cols>
    <col min="2" max="2" width="13.6640625" bestFit="1" customWidth="1" collapsed="1"/>
  </cols>
  <sheetData>
    <row r="1" spans="1:2" x14ac:dyDescent="0.3">
      <c r="A1" t="s">
        <v>52</v>
      </c>
      <c r="B1" t="s">
        <v>109</v>
      </c>
    </row>
    <row r="2" spans="1:2" x14ac:dyDescent="0.3">
      <c r="A2">
        <v>1</v>
      </c>
      <c r="B2" t="str">
        <f ca="1">TEXT(DATE(YEAR(TODAY()), MONTH(TODAY())+2, DAY(TODAY())), "dd MMM yyyy")</f>
        <v>01 Jan 2024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B2"/>
  <sheetViews>
    <sheetView workbookViewId="0">
      <selection activeCell="B2" sqref="B2"/>
    </sheetView>
  </sheetViews>
  <sheetFormatPr defaultRowHeight="14.4" x14ac:dyDescent="0.3"/>
  <cols>
    <col min="2" max="2" width="16.109375" bestFit="1" customWidth="1" collapsed="1"/>
  </cols>
  <sheetData>
    <row r="1" spans="1:2" x14ac:dyDescent="0.3">
      <c r="A1" t="s">
        <v>52</v>
      </c>
      <c r="B1" t="s">
        <v>110</v>
      </c>
    </row>
    <row r="2" spans="1:2" x14ac:dyDescent="0.3">
      <c r="A2">
        <v>1</v>
      </c>
      <c r="B2" t="str">
        <f ca="1">"c"&amp;'TC35'!K2&amp;"-23"&amp;TEXT(TODAY(), "mm")&amp;"001"</f>
        <v>cTBA-2311001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B2"/>
  <sheetViews>
    <sheetView workbookViewId="0">
      <selection activeCell="B2" sqref="B2"/>
    </sheetView>
  </sheetViews>
  <sheetFormatPr defaultRowHeight="14.4" x14ac:dyDescent="0.3"/>
  <cols>
    <col min="2" max="2" width="13" bestFit="1" customWidth="1" collapsed="1"/>
  </cols>
  <sheetData>
    <row r="1" spans="1:2" x14ac:dyDescent="0.3">
      <c r="A1" t="s">
        <v>52</v>
      </c>
      <c r="B1" t="s">
        <v>111</v>
      </c>
    </row>
    <row r="2" spans="1:2" x14ac:dyDescent="0.3">
      <c r="A2">
        <v>1</v>
      </c>
      <c r="B2" t="str">
        <f ca="1">"s" &amp; 'TC35'!K2 &amp; "-23"&amp;TEXT(TODAY(), "mm")&amp;"001"</f>
        <v>sTBA-2311001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D4"/>
  <sheetViews>
    <sheetView workbookViewId="0">
      <selection activeCell="D2" sqref="D2"/>
    </sheetView>
  </sheetViews>
  <sheetFormatPr defaultRowHeight="14.4" x14ac:dyDescent="0.3"/>
  <cols>
    <col min="3" max="4" width="20.44140625" bestFit="1" customWidth="1" collapsed="1"/>
  </cols>
  <sheetData>
    <row r="1" spans="1:4" x14ac:dyDescent="0.3">
      <c r="A1" t="s">
        <v>52</v>
      </c>
      <c r="B1" t="s">
        <v>112</v>
      </c>
      <c r="C1" t="s">
        <v>113</v>
      </c>
      <c r="D1" t="s">
        <v>114</v>
      </c>
    </row>
    <row r="2" spans="1:4" x14ac:dyDescent="0.3">
      <c r="A2">
        <v>1</v>
      </c>
      <c r="B2">
        <v>150</v>
      </c>
      <c r="C2">
        <v>150</v>
      </c>
    </row>
    <row r="3" spans="1:4" x14ac:dyDescent="0.3">
      <c r="A3">
        <v>2</v>
      </c>
      <c r="B3">
        <v>150</v>
      </c>
      <c r="C3">
        <v>100</v>
      </c>
      <c r="D3">
        <v>50</v>
      </c>
    </row>
    <row r="4" spans="1:4" x14ac:dyDescent="0.3">
      <c r="A4">
        <v>3</v>
      </c>
      <c r="B4">
        <v>50</v>
      </c>
      <c r="C4">
        <v>0</v>
      </c>
      <c r="D4">
        <v>50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C2"/>
  <sheetViews>
    <sheetView workbookViewId="0">
      <selection activeCell="C2" sqref="C2"/>
    </sheetView>
  </sheetViews>
  <sheetFormatPr defaultRowHeight="14.4" x14ac:dyDescent="0.3"/>
  <cols>
    <col min="1" max="1" width="3.44140625" bestFit="1" customWidth="1" collapsed="1"/>
    <col min="2" max="3" width="16.44140625" bestFit="1" customWidth="1" collapsed="1"/>
  </cols>
  <sheetData>
    <row r="1" spans="1:3" x14ac:dyDescent="0.3">
      <c r="A1" t="s">
        <v>52</v>
      </c>
      <c r="B1" t="s">
        <v>115</v>
      </c>
      <c r="C1" t="s">
        <v>116</v>
      </c>
    </row>
    <row r="2" spans="1:3" x14ac:dyDescent="0.3">
      <c r="A2">
        <v>1</v>
      </c>
      <c r="B2" t="str">
        <f ca="1">TEXT(DATE(YEAR(TODAY()), MONTH(TODAY())+2, DAY(TODAY())+3), "dd MMM yyyy")</f>
        <v>04 Jan 2024</v>
      </c>
      <c r="C2" t="str">
        <f ca="1">TEXT(DATE(YEAR(TODAY()), MONTH(TODAY())+2, DAY(TODAY())+5), "dd MMM yyyy")</f>
        <v>06 Jan 2024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B2"/>
  <sheetViews>
    <sheetView workbookViewId="0">
      <selection activeCell="B2" sqref="B2"/>
    </sheetView>
  </sheetViews>
  <sheetFormatPr defaultRowHeight="14.4" x14ac:dyDescent="0.3"/>
  <cols>
    <col min="2" max="2" width="16.109375" bestFit="1" customWidth="1" collapsed="1"/>
  </cols>
  <sheetData>
    <row r="1" spans="1:2" x14ac:dyDescent="0.3">
      <c r="A1" t="s">
        <v>52</v>
      </c>
      <c r="B1" t="s">
        <v>117</v>
      </c>
    </row>
    <row r="2" spans="1:2" x14ac:dyDescent="0.3">
      <c r="A2">
        <v>1</v>
      </c>
      <c r="B2" t="str">
        <f ca="1">"rc" &amp; 'TC35'!K2 &amp; "-23"&amp;TEXT(TODAY(), "mm")&amp;"001"</f>
        <v>rcTBA-2311001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C2"/>
  <sheetViews>
    <sheetView workbookViewId="0">
      <selection activeCell="A2" sqref="A2"/>
    </sheetView>
  </sheetViews>
  <sheetFormatPr defaultRowHeight="14.4" x14ac:dyDescent="0.3"/>
  <cols>
    <col min="1" max="2" width="39.21875" customWidth="1" collapsed="1"/>
    <col min="3" max="3" width="29.5546875" customWidth="1" collapsed="1"/>
  </cols>
  <sheetData>
    <row r="1" spans="1:3" x14ac:dyDescent="0.3">
      <c r="A1" s="50" t="s">
        <v>278</v>
      </c>
      <c r="B1" s="50" t="s">
        <v>279</v>
      </c>
      <c r="C1" s="51" t="s">
        <v>248</v>
      </c>
    </row>
    <row r="2" spans="1:3" x14ac:dyDescent="0.3">
      <c r="A2" s="32" t="str">
        <f>"PK-SUP-POC-"&amp;AutoIncrement!B2</f>
        <v>PK-SUP-POC-5</v>
      </c>
      <c r="B2" s="32" t="str">
        <f>"PK-BU-POC-"&amp;AutoIncrement!B2</f>
        <v>PK-BU-POC-5</v>
      </c>
      <c r="C2" s="32" t="str">
        <f>"PK-CUS by Upload S13-"&amp;AutoIncrement!B2</f>
        <v>PK-CUS by Upload S13-5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X4"/>
  <sheetViews>
    <sheetView workbookViewId="0">
      <selection activeCell="F2" sqref="F2"/>
    </sheetView>
  </sheetViews>
  <sheetFormatPr defaultRowHeight="14.4" x14ac:dyDescent="0.3"/>
  <cols>
    <col min="1" max="1" width="37.44140625" customWidth="1" collapsed="1"/>
    <col min="2" max="2" width="15.109375" customWidth="1" collapsed="1"/>
    <col min="3" max="3" width="10.88671875" bestFit="1" customWidth="1" collapsed="1"/>
    <col min="4" max="4" width="15.6640625" bestFit="1" customWidth="1" collapsed="1"/>
    <col min="5" max="5" width="23.44140625" bestFit="1" customWidth="1" collapsed="1"/>
    <col min="6" max="6" width="39.88671875" customWidth="1" collapsed="1"/>
    <col min="7" max="7" width="53.33203125" customWidth="1" collapsed="1"/>
    <col min="8" max="8" width="13.5546875" customWidth="1" collapsed="1"/>
    <col min="9" max="9" width="17.6640625" customWidth="1" collapsed="1"/>
    <col min="10" max="10" width="17.109375" customWidth="1" collapsed="1"/>
    <col min="11" max="11" width="11.88671875" customWidth="1" collapsed="1"/>
    <col min="12" max="12" width="12.109375" customWidth="1" collapsed="1"/>
    <col min="14" max="14" width="24" customWidth="1" collapsed="1"/>
    <col min="18" max="18" width="19" customWidth="1" collapsed="1"/>
    <col min="19" max="19" width="18.33203125" customWidth="1" collapsed="1"/>
    <col min="20" max="20" width="21" customWidth="1" collapsed="1"/>
    <col min="21" max="21" width="19.109375" customWidth="1" collapsed="1"/>
  </cols>
  <sheetData>
    <row r="1" spans="1:24" x14ac:dyDescent="0.3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70</v>
      </c>
      <c r="Q1" s="6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  <c r="W1" s="6" t="s">
        <v>138</v>
      </c>
      <c r="X1" s="6" t="s">
        <v>139</v>
      </c>
    </row>
    <row r="2" spans="1:24" ht="13.5" customHeight="1" x14ac:dyDescent="0.3">
      <c r="A2" s="6" t="str">
        <f ca="1">'TC42'!B2</f>
        <v>cTBA-2311001</v>
      </c>
      <c r="B2" s="6" t="s">
        <v>140</v>
      </c>
      <c r="C2" s="6"/>
      <c r="D2" s="6"/>
      <c r="E2" s="6"/>
      <c r="F2" s="11" t="str">
        <f>'TC35-Contract Parts Info'!B2</f>
        <v>TB4scenario1320230614011</v>
      </c>
      <c r="G2" s="22" t="str">
        <f>'TC35-Contract Parts Info'!C2</f>
        <v>PK-CUS-TB4-scenario13-20230604-001</v>
      </c>
      <c r="H2" s="6" t="s">
        <v>141</v>
      </c>
      <c r="I2" s="6" t="str">
        <f ca="1">'TC44'!B2</f>
        <v>sTBA-2311001</v>
      </c>
      <c r="J2" s="11" t="s">
        <v>31</v>
      </c>
      <c r="K2" s="6">
        <v>10</v>
      </c>
      <c r="L2" s="6">
        <v>10</v>
      </c>
      <c r="M2" s="6">
        <v>150</v>
      </c>
      <c r="N2" s="6">
        <v>0</v>
      </c>
      <c r="O2" s="6">
        <v>2.0499999999999998</v>
      </c>
      <c r="P2" s="6" t="s">
        <v>82</v>
      </c>
      <c r="Q2" s="6" t="s">
        <v>140</v>
      </c>
      <c r="R2" s="6">
        <v>0</v>
      </c>
      <c r="S2" s="6">
        <v>150</v>
      </c>
      <c r="T2" s="6" t="s">
        <v>142</v>
      </c>
      <c r="U2" s="6">
        <v>0</v>
      </c>
      <c r="V2" s="6" t="s">
        <v>142</v>
      </c>
      <c r="W2" s="6">
        <v>150</v>
      </c>
      <c r="X2" s="6"/>
    </row>
    <row r="3" spans="1:24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22" t="str">
        <f>'TC35-Contract Parts Info'!C3</f>
        <v>PK-CUS-TB4-scenario13-20230604-002</v>
      </c>
      <c r="H3" s="6" t="s">
        <v>143</v>
      </c>
      <c r="I3" s="6" t="str">
        <f ca="1">'TC44'!B2</f>
        <v>sTBA-2311001</v>
      </c>
      <c r="J3" s="11" t="s">
        <v>31</v>
      </c>
      <c r="K3" s="6">
        <v>10</v>
      </c>
      <c r="L3" s="6">
        <v>10</v>
      </c>
      <c r="M3" s="6">
        <v>150</v>
      </c>
      <c r="N3" s="6">
        <v>0</v>
      </c>
      <c r="O3" s="6">
        <v>2.0499999999999998</v>
      </c>
      <c r="P3" s="6" t="s">
        <v>82</v>
      </c>
      <c r="Q3" s="6" t="s">
        <v>140</v>
      </c>
      <c r="R3" s="6">
        <v>0</v>
      </c>
      <c r="S3" s="6">
        <v>100</v>
      </c>
      <c r="T3" s="6" t="s">
        <v>142</v>
      </c>
      <c r="U3" s="6">
        <v>50</v>
      </c>
      <c r="V3" s="6" t="s">
        <v>142</v>
      </c>
      <c r="W3" s="6">
        <v>150</v>
      </c>
      <c r="X3" s="6"/>
    </row>
    <row r="4" spans="1:24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22" t="str">
        <f>'TC35-Contract Parts Info'!C4</f>
        <v>PK-CUS-TB4-scenario13-20230604-003</v>
      </c>
      <c r="H4" s="6" t="s">
        <v>144</v>
      </c>
      <c r="I4" s="6" t="str">
        <f ca="1">'TC44'!B2</f>
        <v>sTBA-2311001</v>
      </c>
      <c r="J4" s="11" t="s">
        <v>31</v>
      </c>
      <c r="K4" s="6">
        <v>10</v>
      </c>
      <c r="L4" s="6">
        <v>10</v>
      </c>
      <c r="M4" s="6">
        <v>50</v>
      </c>
      <c r="N4" s="6">
        <v>0</v>
      </c>
      <c r="O4" s="6">
        <v>2.0499999999999998</v>
      </c>
      <c r="P4" s="6" t="s">
        <v>82</v>
      </c>
      <c r="Q4" s="6" t="s">
        <v>140</v>
      </c>
      <c r="R4" s="6">
        <v>0</v>
      </c>
      <c r="S4" s="6">
        <v>0</v>
      </c>
      <c r="T4" s="6" t="s">
        <v>142</v>
      </c>
      <c r="U4" s="6">
        <v>50</v>
      </c>
      <c r="V4" s="6" t="s">
        <v>142</v>
      </c>
      <c r="W4" s="6">
        <v>50</v>
      </c>
      <c r="X4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workbookViewId="0">
      <selection activeCell="G1" sqref="G1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5" x14ac:dyDescent="0.3">
      <c r="A1" s="6" t="s">
        <v>145</v>
      </c>
      <c r="B1" s="6" t="s">
        <v>146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147</v>
      </c>
      <c r="J1" s="6" t="s">
        <v>148</v>
      </c>
      <c r="K1" s="6" t="s">
        <v>127</v>
      </c>
      <c r="L1" s="6" t="s">
        <v>128</v>
      </c>
      <c r="M1" s="6" t="s">
        <v>129</v>
      </c>
      <c r="N1" s="6" t="s">
        <v>131</v>
      </c>
      <c r="O1" s="6" t="s">
        <v>70</v>
      </c>
      <c r="P1" s="6" t="s">
        <v>132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  <c r="X1" s="6" t="s">
        <v>156</v>
      </c>
      <c r="Y1" s="6" t="s">
        <v>157</v>
      </c>
    </row>
    <row r="2" spans="1:25" ht="15.75" customHeight="1" x14ac:dyDescent="0.3">
      <c r="A2" s="6" t="str">
        <f ca="1">'TC44'!B2</f>
        <v>sTBA-2311001</v>
      </c>
      <c r="B2" s="6" t="s">
        <v>140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Info'!D2</f>
        <v>CNTW-SUP-TB4-scenario13-20230604-001</v>
      </c>
      <c r="H2" s="6" t="s">
        <v>141</v>
      </c>
      <c r="I2" s="6" t="str">
        <f ca="1">'TC42'!B2</f>
        <v>cTBA-2311001</v>
      </c>
      <c r="J2" s="11" t="s">
        <v>32</v>
      </c>
      <c r="K2" s="6">
        <v>10</v>
      </c>
      <c r="L2" s="6">
        <v>10</v>
      </c>
      <c r="M2" s="6">
        <v>150</v>
      </c>
      <c r="N2" s="6">
        <v>2.0499999999999998</v>
      </c>
      <c r="O2" s="6" t="s">
        <v>82</v>
      </c>
      <c r="P2" s="6" t="s">
        <v>140</v>
      </c>
      <c r="Q2" s="6">
        <v>0</v>
      </c>
      <c r="R2" s="6">
        <v>0</v>
      </c>
      <c r="S2" s="6">
        <v>0</v>
      </c>
      <c r="T2" s="6">
        <v>150</v>
      </c>
      <c r="U2" s="6" t="s">
        <v>142</v>
      </c>
      <c r="V2" s="6">
        <v>0</v>
      </c>
      <c r="W2" s="6" t="s">
        <v>142</v>
      </c>
      <c r="X2" s="6">
        <v>150</v>
      </c>
      <c r="Y2" s="6"/>
    </row>
    <row r="3" spans="1:25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Info'!D3</f>
        <v>CNTW-SUP-TB4-scenario13-20230604-002</v>
      </c>
      <c r="H3" s="6" t="s">
        <v>143</v>
      </c>
      <c r="I3" s="6" t="str">
        <f ca="1">'TC42'!B2</f>
        <v>cTBA-2311001</v>
      </c>
      <c r="J3" s="11" t="s">
        <v>32</v>
      </c>
      <c r="K3" s="6">
        <v>10</v>
      </c>
      <c r="L3" s="6">
        <v>10</v>
      </c>
      <c r="M3" s="6">
        <v>150</v>
      </c>
      <c r="N3" s="6">
        <v>2.0499999999999998</v>
      </c>
      <c r="O3" s="6" t="s">
        <v>82</v>
      </c>
      <c r="P3" s="6" t="s">
        <v>140</v>
      </c>
      <c r="Q3" s="6">
        <v>0</v>
      </c>
      <c r="R3" s="6">
        <v>0</v>
      </c>
      <c r="S3" s="6">
        <v>0</v>
      </c>
      <c r="T3" s="6">
        <v>100</v>
      </c>
      <c r="U3" s="6" t="s">
        <v>142</v>
      </c>
      <c r="V3" s="6">
        <v>50</v>
      </c>
      <c r="W3" s="6" t="s">
        <v>142</v>
      </c>
      <c r="X3" s="6">
        <v>150</v>
      </c>
      <c r="Y3" s="6"/>
    </row>
    <row r="4" spans="1:25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Info'!D4</f>
        <v>CNTW-SUP-TB4-scenario13-20230604-003</v>
      </c>
      <c r="H4" s="6" t="s">
        <v>144</v>
      </c>
      <c r="I4" s="6" t="str">
        <f ca="1">'TC42'!B2</f>
        <v>cTBA-2311001</v>
      </c>
      <c r="J4" s="11" t="s">
        <v>32</v>
      </c>
      <c r="K4" s="6">
        <v>10</v>
      </c>
      <c r="L4" s="6">
        <v>10</v>
      </c>
      <c r="M4" s="6">
        <v>50</v>
      </c>
      <c r="N4" s="6">
        <v>2.0499999999999998</v>
      </c>
      <c r="O4" s="6" t="s">
        <v>82</v>
      </c>
      <c r="P4" s="6" t="s">
        <v>140</v>
      </c>
      <c r="Q4" s="6">
        <v>0</v>
      </c>
      <c r="R4" s="6">
        <v>0</v>
      </c>
      <c r="S4" s="6">
        <v>0</v>
      </c>
      <c r="T4" s="6">
        <v>0</v>
      </c>
      <c r="U4" s="6" t="s">
        <v>142</v>
      </c>
      <c r="V4" s="6">
        <v>50</v>
      </c>
      <c r="W4" s="6" t="s">
        <v>142</v>
      </c>
      <c r="X4" s="6">
        <v>50</v>
      </c>
      <c r="Y4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E15" sqref="E15"/>
    </sheetView>
  </sheetViews>
  <sheetFormatPr defaultRowHeight="14.4" x14ac:dyDescent="0.3"/>
  <cols>
    <col min="2" max="2" width="16.77734375" customWidth="1" collapsed="1"/>
    <col min="4" max="5" width="13.109375" bestFit="1" customWidth="1" collapsed="1"/>
  </cols>
  <sheetData>
    <row r="1" spans="1:6" x14ac:dyDescent="0.3">
      <c r="A1" t="s">
        <v>52</v>
      </c>
      <c r="B1" t="s">
        <v>158</v>
      </c>
      <c r="C1" t="s">
        <v>159</v>
      </c>
      <c r="D1" t="s">
        <v>160</v>
      </c>
      <c r="E1" t="s">
        <v>161</v>
      </c>
      <c r="F1" t="s">
        <v>5</v>
      </c>
    </row>
    <row r="2" spans="1:6" x14ac:dyDescent="0.3">
      <c r="A2">
        <v>1</v>
      </c>
      <c r="B2" t="s">
        <v>32</v>
      </c>
      <c r="C2" t="s">
        <v>32</v>
      </c>
      <c r="D2" t="s">
        <v>162</v>
      </c>
      <c r="E2" s="3" t="str">
        <f ca="1">TEXT(TODAY(),"dd/m/yyyy")</f>
        <v>01/11/2023</v>
      </c>
      <c r="F2" t="s">
        <v>163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workbookViewId="0">
      <selection activeCell="C4" sqref="C4"/>
    </sheetView>
  </sheetViews>
  <sheetFormatPr defaultRowHeight="14.4" x14ac:dyDescent="0.3"/>
  <cols>
    <col min="2" max="2" width="33.33203125" bestFit="1" customWidth="1" collapsed="1"/>
    <col min="3" max="3" width="25" customWidth="1" collapsed="1"/>
    <col min="4" max="4" width="14.5546875" bestFit="1" customWidth="1" collapsed="1"/>
    <col min="5" max="5" width="20.6640625" bestFit="1" customWidth="1" collapsed="1"/>
    <col min="6" max="6" width="20.77734375" bestFit="1" customWidth="1" collapsed="1"/>
  </cols>
  <sheetData>
    <row r="1" spans="1:7" x14ac:dyDescent="0.3">
      <c r="A1" t="s">
        <v>52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242</v>
      </c>
    </row>
    <row r="2" spans="1:7" x14ac:dyDescent="0.3">
      <c r="A2">
        <v>1</v>
      </c>
      <c r="B2" t="str">
        <f ca="1">"o-CNTW-SUP-POC-"&amp;TEXT(TODAY(),"yymmdd") &amp; "-" &amp; AutoIncrement!A$2</f>
        <v>o-CNTW-SUP-POC-231101-04</v>
      </c>
      <c r="C2" s="4" t="str">
        <f>'TC52-Upload Obound Setup'!B2</f>
        <v>B-230927-TB4-04</v>
      </c>
      <c r="D2" s="4" t="s">
        <v>169</v>
      </c>
      <c r="E2" s="4" t="str">
        <f ca="1">"O-"&amp;TEXT(TODAY(),"yymmdd")&amp; "-" &amp; AutoIncrement!A2</f>
        <v>O-231101-04</v>
      </c>
      <c r="F2" s="4" t="s">
        <v>170</v>
      </c>
      <c r="G2" s="30" t="s">
        <v>243</v>
      </c>
    </row>
    <row r="3" spans="1:7" x14ac:dyDescent="0.3">
      <c r="A3">
        <v>2</v>
      </c>
      <c r="B3" t="str">
        <f ca="1">"o-CNTW-SUP-POC-"&amp;TEXT(TODAY(),"yymmdd") &amp; "-" &amp; AutoIncrement!A$2</f>
        <v>o-CNTW-SUP-POC-231101-04</v>
      </c>
      <c r="C3" s="4" t="str">
        <f>'TC52-Upload Obound Setup'!B2</f>
        <v>B-230927-TB4-04</v>
      </c>
      <c r="D3" s="4" t="s">
        <v>171</v>
      </c>
      <c r="E3" s="4" t="str">
        <f ca="1">"O-"&amp;TEXT(TODAY(),"yymmdd")&amp; "-" &amp; AutoIncrement!A2</f>
        <v>O-231101-04</v>
      </c>
      <c r="F3" s="4" t="s">
        <v>172</v>
      </c>
      <c r="G3" s="30" t="s">
        <v>52</v>
      </c>
    </row>
    <row r="4" spans="1:7" x14ac:dyDescent="0.3">
      <c r="A4">
        <v>3</v>
      </c>
      <c r="B4" t="str">
        <f ca="1">"o-CNTW-SUP-POC-"&amp;TEXT(TODAY(),"yymmdd") &amp; "-" &amp; AutoIncrement!A$2</f>
        <v>o-CNTW-SUP-POC-231101-04</v>
      </c>
      <c r="C4" s="4" t="str">
        <f>'TC52-Upload Obound Setup'!B2</f>
        <v>B-230927-TB4-04</v>
      </c>
      <c r="E4" s="4" t="str">
        <f ca="1">"O-"&amp;TEXT(TODAY(),"yymmdd")&amp; "-" &amp; AutoIncrement!A2</f>
        <v>O-231101-04</v>
      </c>
      <c r="F4" s="4" t="s">
        <v>170</v>
      </c>
      <c r="G4" t="s">
        <v>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sheetPr>
    <tabColor rgb="FFFF0000"/>
  </sheetPr>
  <dimension ref="A1:C2"/>
  <sheetViews>
    <sheetView workbookViewId="0">
      <selection activeCell="E11" sqref="E11"/>
    </sheetView>
  </sheetViews>
  <sheetFormatPr defaultRowHeight="14.4" x14ac:dyDescent="0.3"/>
  <cols>
    <col min="2" max="2" width="34.5546875" customWidth="1" collapsed="1"/>
    <col min="3" max="3" width="22.21875" customWidth="1"/>
  </cols>
  <sheetData>
    <row r="1" spans="1:3" x14ac:dyDescent="0.3">
      <c r="A1" t="s">
        <v>52</v>
      </c>
      <c r="B1" t="s">
        <v>165</v>
      </c>
    </row>
    <row r="2" spans="1:3" x14ac:dyDescent="0.3">
      <c r="A2">
        <v>1</v>
      </c>
      <c r="B2" t="s">
        <v>304</v>
      </c>
      <c r="C2" t="str">
        <f ca="1">"B-"&amp;TEXT(TODAY(),"yymmdd") &amp; "-"&amp; 'TC35'!L2 &amp;"-"&amp; AutoIncrement!A2</f>
        <v>B-231101-CD-05-TBA04-04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B2" sqref="B2"/>
    </sheetView>
  </sheetViews>
  <sheetFormatPr defaultRowHeight="14.4" x14ac:dyDescent="0.3"/>
  <cols>
    <col min="2" max="2" width="26.109375" bestFit="1" customWidth="1" collapsed="1"/>
    <col min="3" max="3" width="12.109375" bestFit="1" customWidth="1" collapsed="1"/>
  </cols>
  <sheetData>
    <row r="1" spans="1:4" x14ac:dyDescent="0.3">
      <c r="A1" t="s">
        <v>52</v>
      </c>
      <c r="B1" t="s">
        <v>241</v>
      </c>
      <c r="C1" t="s">
        <v>240</v>
      </c>
      <c r="D1" t="s">
        <v>239</v>
      </c>
    </row>
    <row r="2" spans="1:4" x14ac:dyDescent="0.3">
      <c r="A2">
        <v>1</v>
      </c>
      <c r="B2" t="s">
        <v>299</v>
      </c>
      <c r="C2" t="s">
        <v>268</v>
      </c>
      <c r="D2" t="s">
        <v>269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W4"/>
  <sheetViews>
    <sheetView topLeftCell="F1" workbookViewId="0">
      <selection activeCell="G1" sqref="G1"/>
    </sheetView>
  </sheetViews>
  <sheetFormatPr defaultRowHeight="14.4" x14ac:dyDescent="0.3"/>
  <cols>
    <col min="1" max="1" width="45" customWidth="1" collapsed="1"/>
    <col min="2" max="2" width="29.109375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21" max="21" width="17.33203125" customWidth="1" collapsed="1"/>
  </cols>
  <sheetData>
    <row r="1" spans="1:23" x14ac:dyDescent="0.3">
      <c r="A1" s="6" t="s">
        <v>145</v>
      </c>
      <c r="B1" s="46" t="s">
        <v>146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147</v>
      </c>
      <c r="J1" s="6" t="s">
        <v>148</v>
      </c>
      <c r="K1" s="6" t="s">
        <v>127</v>
      </c>
      <c r="L1" s="6" t="s">
        <v>128</v>
      </c>
      <c r="M1" s="6" t="s">
        <v>129</v>
      </c>
      <c r="N1" s="6" t="s">
        <v>131</v>
      </c>
      <c r="O1" s="6" t="s">
        <v>70</v>
      </c>
      <c r="P1" s="47" t="s">
        <v>132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</row>
    <row r="2" spans="1:23" ht="15.75" customHeight="1" x14ac:dyDescent="0.3">
      <c r="A2" s="6" t="str">
        <f ca="1">'TC44'!B2</f>
        <v>sTBA-2311001</v>
      </c>
      <c r="B2" s="6" t="s">
        <v>173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Info'!D2</f>
        <v>CNTW-SUP-TB4-scenario13-20230604-001</v>
      </c>
      <c r="H2" s="6" t="s">
        <v>141</v>
      </c>
      <c r="I2" s="6" t="str">
        <f ca="1">'TC42'!B2</f>
        <v>cTBA-2311001</v>
      </c>
      <c r="J2" s="11" t="s">
        <v>32</v>
      </c>
      <c r="K2" s="6">
        <v>10</v>
      </c>
      <c r="L2" s="6">
        <v>10</v>
      </c>
      <c r="M2" s="6">
        <v>150</v>
      </c>
      <c r="N2" s="6">
        <v>2.0499999999999998</v>
      </c>
      <c r="O2" s="6" t="s">
        <v>82</v>
      </c>
      <c r="P2" s="6" t="s">
        <v>173</v>
      </c>
      <c r="Q2" s="6">
        <v>150</v>
      </c>
      <c r="R2" s="6">
        <v>150</v>
      </c>
      <c r="S2" s="6">
        <v>0</v>
      </c>
      <c r="T2" s="6">
        <v>150</v>
      </c>
      <c r="U2" s="6" t="s">
        <v>142</v>
      </c>
      <c r="V2" s="6">
        <v>0</v>
      </c>
      <c r="W2" s="6" t="s">
        <v>142</v>
      </c>
    </row>
    <row r="3" spans="1:23" ht="28.8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Info'!D3</f>
        <v>CNTW-SUP-TB4-scenario13-20230604-002</v>
      </c>
      <c r="H3" s="6" t="s">
        <v>143</v>
      </c>
      <c r="I3" s="6" t="str">
        <f ca="1">'TC42'!B2</f>
        <v>cTBA-2311001</v>
      </c>
      <c r="J3" s="11" t="s">
        <v>32</v>
      </c>
      <c r="K3" s="6">
        <v>10</v>
      </c>
      <c r="L3" s="6">
        <v>10</v>
      </c>
      <c r="M3" s="6">
        <v>150</v>
      </c>
      <c r="N3" s="6">
        <v>2.0499999999999998</v>
      </c>
      <c r="O3" s="6" t="s">
        <v>82</v>
      </c>
      <c r="P3" s="6" t="s">
        <v>173</v>
      </c>
      <c r="Q3" s="6">
        <v>150</v>
      </c>
      <c r="R3" s="6">
        <v>150</v>
      </c>
      <c r="S3" s="6">
        <v>0</v>
      </c>
      <c r="T3" s="6">
        <v>100</v>
      </c>
      <c r="U3" s="6" t="s">
        <v>142</v>
      </c>
      <c r="V3" s="6">
        <v>50</v>
      </c>
      <c r="W3" s="6" t="s">
        <v>142</v>
      </c>
    </row>
    <row r="4" spans="1:23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Info'!D4</f>
        <v>CNTW-SUP-TB4-scenario13-20230604-003</v>
      </c>
      <c r="H4" s="6" t="s">
        <v>144</v>
      </c>
      <c r="I4" s="6" t="str">
        <f ca="1">'TC42'!B2</f>
        <v>cTBA-2311001</v>
      </c>
      <c r="J4" s="11" t="s">
        <v>32</v>
      </c>
      <c r="K4" s="6">
        <v>10</v>
      </c>
      <c r="L4" s="6">
        <v>10</v>
      </c>
      <c r="M4" s="6">
        <v>50</v>
      </c>
      <c r="N4" s="6">
        <v>2.0499999999999998</v>
      </c>
      <c r="O4" s="6" t="s">
        <v>82</v>
      </c>
      <c r="P4" s="6" t="s">
        <v>173</v>
      </c>
      <c r="Q4" s="6">
        <v>50</v>
      </c>
      <c r="R4" s="6">
        <v>50</v>
      </c>
      <c r="S4" s="6">
        <v>0</v>
      </c>
      <c r="T4" s="6">
        <v>0</v>
      </c>
      <c r="U4" s="6" t="s">
        <v>142</v>
      </c>
      <c r="V4" s="6">
        <v>50</v>
      </c>
      <c r="W4" s="6" t="s">
        <v>142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workbookViewId="0">
      <selection activeCell="G1" sqref="G1"/>
    </sheetView>
  </sheetViews>
  <sheetFormatPr defaultRowHeight="14.4" x14ac:dyDescent="0.3"/>
  <cols>
    <col min="1" max="1" width="18" customWidth="1" collapsed="1"/>
    <col min="2" max="2" width="12.44140625" customWidth="1" collapsed="1"/>
    <col min="3" max="3" width="14.109375" customWidth="1" collapsed="1"/>
    <col min="4" max="4" width="16.88671875" customWidth="1" collapsed="1"/>
    <col min="5" max="5" width="20.109375" customWidth="1" collapsed="1"/>
    <col min="6" max="6" width="51.44140625" customWidth="1" collapsed="1"/>
    <col min="7" max="7" width="35.33203125" customWidth="1" collapsed="1"/>
    <col min="9" max="9" width="63.5546875" customWidth="1" collapsed="1"/>
  </cols>
  <sheetData>
    <row r="1" spans="1:23" x14ac:dyDescent="0.3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70</v>
      </c>
      <c r="Q1" s="47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  <c r="W1" s="47" t="s">
        <v>138</v>
      </c>
    </row>
    <row r="2" spans="1:23" ht="15" customHeight="1" x14ac:dyDescent="0.3">
      <c r="A2" s="6" t="str">
        <f ca="1">'TC42'!B2</f>
        <v>cTBA-2311001</v>
      </c>
      <c r="B2" s="6" t="s">
        <v>140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Info'!C2</f>
        <v>PK-CUS-TB4-scenario13-20230604-001</v>
      </c>
      <c r="H2" s="6" t="s">
        <v>141</v>
      </c>
      <c r="I2" s="6" t="str">
        <f ca="1">'TC44'!B2</f>
        <v>sTBA-2311001</v>
      </c>
      <c r="J2" s="11" t="s">
        <v>31</v>
      </c>
      <c r="K2" s="6">
        <v>10</v>
      </c>
      <c r="L2" s="6">
        <v>10</v>
      </c>
      <c r="M2" s="6">
        <v>150</v>
      </c>
      <c r="N2" s="6">
        <v>0</v>
      </c>
      <c r="O2" s="6">
        <v>2.0499999999999998</v>
      </c>
      <c r="P2" s="6" t="s">
        <v>82</v>
      </c>
      <c r="Q2" s="6" t="s">
        <v>174</v>
      </c>
      <c r="R2" s="6">
        <v>0</v>
      </c>
      <c r="S2" s="6">
        <v>150</v>
      </c>
      <c r="T2" s="6" t="s">
        <v>142</v>
      </c>
      <c r="U2" s="6">
        <v>0</v>
      </c>
      <c r="V2" s="6" t="s">
        <v>142</v>
      </c>
      <c r="W2" s="6">
        <v>150</v>
      </c>
    </row>
    <row r="3" spans="1:23" ht="28.8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Info'!C3</f>
        <v>PK-CUS-TB4-scenario13-20230604-002</v>
      </c>
      <c r="H3" s="6" t="s">
        <v>143</v>
      </c>
      <c r="I3" s="6" t="str">
        <f ca="1">'TC44'!B2</f>
        <v>sTBA-2311001</v>
      </c>
      <c r="J3" s="11" t="s">
        <v>31</v>
      </c>
      <c r="K3" s="6">
        <v>10</v>
      </c>
      <c r="L3" s="6">
        <v>10</v>
      </c>
      <c r="M3" s="6">
        <v>150</v>
      </c>
      <c r="N3" s="6">
        <v>0</v>
      </c>
      <c r="O3" s="6">
        <v>2.0499999999999998</v>
      </c>
      <c r="P3" s="6" t="s">
        <v>82</v>
      </c>
      <c r="Q3" s="6" t="s">
        <v>174</v>
      </c>
      <c r="R3" s="6">
        <v>0</v>
      </c>
      <c r="S3" s="6">
        <v>100</v>
      </c>
      <c r="T3" s="6" t="s">
        <v>142</v>
      </c>
      <c r="U3" s="6">
        <v>50</v>
      </c>
      <c r="V3" s="6" t="s">
        <v>142</v>
      </c>
      <c r="W3" s="6">
        <v>150</v>
      </c>
    </row>
    <row r="4" spans="1:23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Info'!C4</f>
        <v>PK-CUS-TB4-scenario13-20230604-003</v>
      </c>
      <c r="H4" s="6" t="s">
        <v>144</v>
      </c>
      <c r="I4" s="6" t="str">
        <f ca="1">'TC44'!B2</f>
        <v>sTBA-2311001</v>
      </c>
      <c r="J4" s="11" t="s">
        <v>31</v>
      </c>
      <c r="K4" s="6">
        <v>10</v>
      </c>
      <c r="L4" s="6">
        <v>10</v>
      </c>
      <c r="M4" s="6">
        <v>50</v>
      </c>
      <c r="N4" s="6">
        <v>0</v>
      </c>
      <c r="O4" s="6">
        <v>2.0499999999999998</v>
      </c>
      <c r="P4" s="6" t="s">
        <v>82</v>
      </c>
      <c r="Q4" s="6" t="s">
        <v>174</v>
      </c>
      <c r="R4" s="6">
        <v>0</v>
      </c>
      <c r="S4" s="6">
        <v>0</v>
      </c>
      <c r="T4" s="6" t="s">
        <v>142</v>
      </c>
      <c r="U4" s="6">
        <v>50</v>
      </c>
      <c r="V4" s="6" t="s">
        <v>142</v>
      </c>
      <c r="W4" s="6">
        <v>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workbookViewId="0">
      <selection activeCell="B2" sqref="B2"/>
    </sheetView>
  </sheetViews>
  <sheetFormatPr defaultRowHeight="14.4" x14ac:dyDescent="0.3"/>
  <cols>
    <col min="2" max="2" width="17.33203125" customWidth="1" collapsed="1"/>
  </cols>
  <sheetData>
    <row r="1" spans="1:2" x14ac:dyDescent="0.3">
      <c r="A1" t="s">
        <v>52</v>
      </c>
      <c r="B1" t="s">
        <v>175</v>
      </c>
    </row>
    <row r="2" spans="1:2" x14ac:dyDescent="0.3">
      <c r="A2">
        <v>1</v>
      </c>
      <c r="B2" t="s">
        <v>300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B2" sqref="B2"/>
    </sheetView>
  </sheetViews>
  <sheetFormatPr defaultRowHeight="14.4" x14ac:dyDescent="0.3"/>
  <cols>
    <col min="2" max="2" width="24.33203125" customWidth="1" collapsed="1"/>
  </cols>
  <sheetData>
    <row r="1" spans="1:2" x14ac:dyDescent="0.3">
      <c r="A1" t="s">
        <v>52</v>
      </c>
      <c r="B1" t="s">
        <v>176</v>
      </c>
    </row>
    <row r="2" spans="1:2" x14ac:dyDescent="0.3">
      <c r="A2">
        <v>1</v>
      </c>
      <c r="B2" s="23" t="str">
        <f>'TC55'!B2</f>
        <v>TW12309001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B2" sqref="B2"/>
    </sheetView>
  </sheetViews>
  <sheetFormatPr defaultRowHeight="14.4" x14ac:dyDescent="0.3"/>
  <cols>
    <col min="1" max="1" width="7.109375" bestFit="1" customWidth="1" collapsed="1"/>
    <col min="2" max="2" width="11.88671875" bestFit="1" customWidth="1" collapsed="1"/>
    <col min="3" max="3" width="18.77734375" bestFit="1" customWidth="1" collapsed="1"/>
    <col min="4" max="4" width="16.77734375" bestFit="1" customWidth="1" collapsed="1"/>
    <col min="5" max="5" width="17.5546875" bestFit="1" customWidth="1" collapsed="1"/>
    <col min="6" max="6" width="28.6640625" bestFit="1" customWidth="1" collapsed="1"/>
    <col min="7" max="7" width="8.44140625" bestFit="1" customWidth="1" collapsed="1"/>
    <col min="8" max="8" width="20.109375" bestFit="1" customWidth="1" collapsed="1"/>
  </cols>
  <sheetData>
    <row r="1" spans="1:8" x14ac:dyDescent="0.3">
      <c r="A1" t="str">
        <f>'TC09-Create New User'!A1</f>
        <v>LoginID</v>
      </c>
      <c r="B1" t="str">
        <f>'TC09-Create New User'!B1</f>
        <v>Username</v>
      </c>
      <c r="C1" t="str">
        <f>'TC09-Create New User'!C1</f>
        <v>Email</v>
      </c>
      <c r="D1" t="str">
        <f>'TC09-Create New User'!D1</f>
        <v>UserCompanyCode</v>
      </c>
      <c r="E1" t="str">
        <f>'TC09-Create New User'!E1</f>
        <v>UserCompanyName</v>
      </c>
      <c r="F1" t="str">
        <f>'TC09-Create New User'!F1</f>
        <v>DefaultCompany</v>
      </c>
      <c r="G1" t="str">
        <f>'TC09-Create New User'!G1</f>
        <v>UserRole</v>
      </c>
      <c r="H1" s="34" t="s">
        <v>252</v>
      </c>
    </row>
    <row r="2" spans="1:8" x14ac:dyDescent="0.3">
      <c r="A2" t="str">
        <f>'TC09-Create New User'!A2</f>
        <v>musyarustb2</v>
      </c>
      <c r="B2" t="str">
        <f>'TC09-Create New User'!B2</f>
        <v>musyarustb2</v>
      </c>
      <c r="C2" t="str">
        <f>'TC09-Create New User'!C2</f>
        <v>musyarustb2@outlook.com</v>
      </c>
      <c r="D2" t="str">
        <f>'TC09-Create New User'!D2</f>
        <v>PK-CUS-POC-S13-5</v>
      </c>
      <c r="E2" t="str">
        <f>'TC09-Create New User'!E2</f>
        <v>PK-CUS by Upload S13-5</v>
      </c>
      <c r="F2" t="str">
        <f>'TC09-Create New User'!F2</f>
        <v>PK-CUS-POC-S13-5 ( PK-CUS by Upload S13-5 )</v>
      </c>
      <c r="G2" t="str">
        <f>'TC09-Create New User'!G2</f>
        <v>RoleA</v>
      </c>
      <c r="H2" t="s">
        <v>294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2" sqref="B2"/>
    </sheetView>
  </sheetViews>
  <sheetFormatPr defaultRowHeight="14.4" x14ac:dyDescent="0.3"/>
  <cols>
    <col min="2" max="2" width="11.6640625" bestFit="1" customWidth="1" collapsed="1"/>
  </cols>
  <sheetData>
    <row r="1" spans="1:2" x14ac:dyDescent="0.3">
      <c r="A1" t="s">
        <v>52</v>
      </c>
      <c r="B1" t="s">
        <v>176</v>
      </c>
    </row>
    <row r="2" spans="1:2" x14ac:dyDescent="0.3">
      <c r="A2">
        <v>1</v>
      </c>
      <c r="B2" t="str">
        <f>'TC56-Custom Invoice Exp'!B2</f>
        <v>TW12309001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workbookViewId="0">
      <selection activeCell="C2" sqref="C2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</cols>
  <sheetData>
    <row r="1" spans="1:22" s="18" customFormat="1" ht="18.75" customHeight="1" x14ac:dyDescent="0.3">
      <c r="A1" s="6" t="s">
        <v>177</v>
      </c>
      <c r="B1" s="6" t="s">
        <v>166</v>
      </c>
      <c r="C1" s="6" t="s">
        <v>178</v>
      </c>
      <c r="D1" s="6" t="s">
        <v>179</v>
      </c>
      <c r="E1" s="6" t="s">
        <v>180</v>
      </c>
      <c r="F1" s="6" t="s">
        <v>181</v>
      </c>
      <c r="G1" s="6" t="s">
        <v>182</v>
      </c>
      <c r="H1" s="6" t="s">
        <v>183</v>
      </c>
      <c r="I1" s="6" t="s">
        <v>184</v>
      </c>
      <c r="J1" s="6" t="s">
        <v>185</v>
      </c>
      <c r="K1" s="11" t="s">
        <v>186</v>
      </c>
      <c r="L1" s="6" t="s">
        <v>187</v>
      </c>
      <c r="M1" s="6" t="s">
        <v>188</v>
      </c>
      <c r="N1" s="6" t="s">
        <v>189</v>
      </c>
      <c r="O1" s="6" t="s">
        <v>190</v>
      </c>
      <c r="P1" s="6" t="s">
        <v>191</v>
      </c>
      <c r="Q1" s="6" t="s">
        <v>192</v>
      </c>
      <c r="R1" s="6" t="s">
        <v>193</v>
      </c>
      <c r="S1" s="6" t="s">
        <v>194</v>
      </c>
      <c r="T1" s="6" t="s">
        <v>195</v>
      </c>
      <c r="U1" s="6" t="s">
        <v>196</v>
      </c>
      <c r="V1" s="6" t="s">
        <v>197</v>
      </c>
    </row>
    <row r="2" spans="1:22" s="18" customFormat="1" x14ac:dyDescent="0.3">
      <c r="A2" s="6" t="str">
        <f>'TC52-Upload Obound Form'!C2</f>
        <v>B-230927-TB4-04</v>
      </c>
      <c r="B2" s="6" t="str">
        <f>'TC52-Upload Obound Form'!D2</f>
        <v>SEGU5069987</v>
      </c>
      <c r="C2" s="52" t="s">
        <v>198</v>
      </c>
      <c r="D2" s="6" t="s">
        <v>199</v>
      </c>
      <c r="E2" s="6" t="s">
        <v>200</v>
      </c>
      <c r="F2" s="6" t="s">
        <v>200</v>
      </c>
      <c r="G2" s="6" t="s">
        <v>200</v>
      </c>
      <c r="H2" s="6" t="s">
        <v>200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  <c r="R2" s="6" t="s">
        <v>200</v>
      </c>
      <c r="S2" s="6" t="s">
        <v>200</v>
      </c>
      <c r="T2" s="6" t="s">
        <v>200</v>
      </c>
      <c r="U2" s="6" t="s">
        <v>200</v>
      </c>
      <c r="V2" s="6" t="s">
        <v>200</v>
      </c>
    </row>
    <row r="3" spans="1:22" s="18" customFormat="1" x14ac:dyDescent="0.3">
      <c r="A3" s="6" t="str">
        <f>'TC52-Upload Obound Form'!C3</f>
        <v>B-230927-TB4-04</v>
      </c>
      <c r="B3" s="6" t="str">
        <f>'TC52-Upload Obound Form'!D3</f>
        <v>CNO1234</v>
      </c>
      <c r="C3" s="6" t="s">
        <v>198</v>
      </c>
      <c r="D3" s="6" t="s">
        <v>199</v>
      </c>
      <c r="E3" s="6" t="s">
        <v>200</v>
      </c>
      <c r="F3" s="6" t="s">
        <v>200</v>
      </c>
      <c r="G3" s="6" t="s">
        <v>200</v>
      </c>
      <c r="H3" s="6" t="s">
        <v>200</v>
      </c>
      <c r="I3" s="6" t="s">
        <v>200</v>
      </c>
      <c r="J3" s="6" t="s">
        <v>200</v>
      </c>
      <c r="K3" s="6" t="s">
        <v>200</v>
      </c>
      <c r="L3" s="6" t="s">
        <v>200</v>
      </c>
      <c r="M3" s="6" t="s">
        <v>200</v>
      </c>
      <c r="N3" s="6" t="s">
        <v>200</v>
      </c>
      <c r="O3" s="6" t="s">
        <v>200</v>
      </c>
      <c r="P3" s="6" t="s">
        <v>200</v>
      </c>
      <c r="Q3" s="6" t="s">
        <v>200</v>
      </c>
      <c r="R3" s="6" t="s">
        <v>200</v>
      </c>
      <c r="S3" s="6" t="s">
        <v>200</v>
      </c>
      <c r="T3" s="6" t="s">
        <v>200</v>
      </c>
      <c r="U3" s="6" t="s">
        <v>200</v>
      </c>
      <c r="V3" s="6" t="s">
        <v>200</v>
      </c>
    </row>
    <row r="4" spans="1:22" s="18" customFormat="1" x14ac:dyDescent="0.3">
      <c r="A4" s="6" t="str">
        <f>'TC52-Upload Obound Form'!C4</f>
        <v>B-230927-TB4-04</v>
      </c>
      <c r="B4" s="6"/>
      <c r="C4" s="6" t="s">
        <v>198</v>
      </c>
      <c r="D4" s="6" t="s">
        <v>199</v>
      </c>
      <c r="E4" s="6" t="s">
        <v>200</v>
      </c>
      <c r="F4" s="6" t="s">
        <v>200</v>
      </c>
      <c r="G4" s="6" t="s">
        <v>200</v>
      </c>
      <c r="H4" s="6" t="s">
        <v>200</v>
      </c>
      <c r="I4" s="6" t="s">
        <v>200</v>
      </c>
      <c r="J4" s="6" t="s">
        <v>200</v>
      </c>
      <c r="K4" s="6" t="s">
        <v>200</v>
      </c>
      <c r="L4" s="6" t="s">
        <v>200</v>
      </c>
      <c r="M4" s="6" t="s">
        <v>200</v>
      </c>
      <c r="N4" s="6" t="s">
        <v>200</v>
      </c>
      <c r="O4" s="6" t="s">
        <v>200</v>
      </c>
      <c r="P4" s="6" t="s">
        <v>200</v>
      </c>
      <c r="Q4" s="6" t="s">
        <v>200</v>
      </c>
      <c r="R4" s="6" t="s">
        <v>200</v>
      </c>
      <c r="S4" s="6" t="s">
        <v>200</v>
      </c>
      <c r="T4" s="6" t="s">
        <v>200</v>
      </c>
      <c r="U4" s="6" t="s">
        <v>200</v>
      </c>
      <c r="V4" s="6" t="s">
        <v>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workbookViewId="0">
      <selection activeCell="C2" sqref="C2:D2"/>
    </sheetView>
  </sheetViews>
  <sheetFormatPr defaultRowHeight="14.4" x14ac:dyDescent="0.3"/>
  <cols>
    <col min="1" max="1" width="29.5546875" customWidth="1" collapsed="1"/>
    <col min="2" max="2" width="18.21875" customWidth="1" collapsed="1"/>
    <col min="3" max="3" width="28.109375" customWidth="1" collapsed="1"/>
    <col min="4" max="4" width="16.77734375" customWidth="1" collapsed="1"/>
    <col min="5" max="5" width="48.77734375" customWidth="1" collapsed="1"/>
    <col min="6" max="6" width="33.6640625" customWidth="1" collapsed="1"/>
    <col min="7" max="7" width="21.21875" customWidth="1" collapsed="1"/>
    <col min="8" max="8" width="16.5546875" customWidth="1" collapsed="1"/>
    <col min="10" max="10" width="15.21875" customWidth="1" collapsed="1"/>
    <col min="11" max="11" width="11" bestFit="1" customWidth="1" collapsed="1"/>
    <col min="15" max="15" width="15.21875" customWidth="1" collapsed="1"/>
  </cols>
  <sheetData>
    <row r="1" spans="1:15" x14ac:dyDescent="0.3">
      <c r="A1" s="6" t="s">
        <v>177</v>
      </c>
      <c r="B1" s="6" t="s">
        <v>166</v>
      </c>
      <c r="C1" s="32" t="s">
        <v>262</v>
      </c>
      <c r="D1" s="6" t="s">
        <v>257</v>
      </c>
      <c r="E1" s="6" t="s">
        <v>258</v>
      </c>
      <c r="F1" t="s">
        <v>259</v>
      </c>
      <c r="G1" s="32" t="s">
        <v>260</v>
      </c>
      <c r="H1" s="32" t="s">
        <v>230</v>
      </c>
      <c r="I1" s="32" t="s">
        <v>237</v>
      </c>
      <c r="J1" s="32" t="s">
        <v>261</v>
      </c>
      <c r="K1" s="32" t="s">
        <v>236</v>
      </c>
      <c r="L1" s="32" t="s">
        <v>235</v>
      </c>
      <c r="M1" s="32" t="s">
        <v>228</v>
      </c>
      <c r="N1" s="32" t="s">
        <v>234</v>
      </c>
      <c r="O1" s="32" t="s">
        <v>233</v>
      </c>
    </row>
    <row r="2" spans="1:15" x14ac:dyDescent="0.3">
      <c r="A2" s="6" t="str">
        <f>'TC52-Upload Obound Form'!C3</f>
        <v>B-230927-TB4-04</v>
      </c>
      <c r="B2" s="6" t="str">
        <f>'TC52-Upload Obound Form'!D2</f>
        <v>SEGU5069987</v>
      </c>
      <c r="C2" s="32" t="s">
        <v>50</v>
      </c>
      <c r="D2" s="6" t="s">
        <v>243</v>
      </c>
      <c r="E2" s="6" t="s">
        <v>50</v>
      </c>
      <c r="F2" t="s">
        <v>210</v>
      </c>
      <c r="G2" s="36">
        <f ca="1">TODAY()-2</f>
        <v>45229</v>
      </c>
      <c r="H2" s="36">
        <f ca="1">TODAY()</f>
        <v>45231</v>
      </c>
      <c r="I2" s="32" t="s">
        <v>226</v>
      </c>
      <c r="J2" s="36">
        <f ca="1">TODAY()-2</f>
        <v>45229</v>
      </c>
      <c r="K2" s="32" t="s">
        <v>227</v>
      </c>
      <c r="L2" s="32" t="s">
        <v>232</v>
      </c>
      <c r="M2" s="32">
        <v>1</v>
      </c>
      <c r="N2" s="32">
        <v>1</v>
      </c>
      <c r="O2" s="32">
        <v>1</v>
      </c>
    </row>
    <row r="3" spans="1:15" x14ac:dyDescent="0.3">
      <c r="A3" s="6" t="str">
        <f>'TC52-Upload Obound Form'!C3</f>
        <v>B-230927-TB4-04</v>
      </c>
      <c r="B3" s="6" t="str">
        <f>'TC52-Upload Obound Form'!D3</f>
        <v>CNO1234</v>
      </c>
      <c r="C3" s="32" t="s">
        <v>263</v>
      </c>
      <c r="D3" s="6" t="s">
        <v>52</v>
      </c>
      <c r="E3" s="6" t="s">
        <v>263</v>
      </c>
      <c r="F3" t="s">
        <v>182</v>
      </c>
      <c r="G3" s="36">
        <f ca="1">TODAY()-2</f>
        <v>45229</v>
      </c>
      <c r="H3" s="36">
        <f ca="1">TODAY()</f>
        <v>45231</v>
      </c>
      <c r="I3" s="32" t="s">
        <v>226</v>
      </c>
      <c r="J3" s="36">
        <f ca="1">TODAY()-2</f>
        <v>45229</v>
      </c>
      <c r="K3" s="32" t="s">
        <v>227</v>
      </c>
      <c r="L3" s="32" t="s">
        <v>232</v>
      </c>
      <c r="M3" s="32">
        <v>1</v>
      </c>
      <c r="N3" s="32">
        <v>1</v>
      </c>
      <c r="O3" s="32">
        <v>1</v>
      </c>
    </row>
    <row r="4" spans="1:15" x14ac:dyDescent="0.3">
      <c r="A4" s="6" t="str">
        <f>'TC52-Upload Obound Form'!C4</f>
        <v>B-230927-TB4-04</v>
      </c>
      <c r="B4" s="6"/>
      <c r="C4" s="32" t="s">
        <v>263</v>
      </c>
      <c r="D4" s="6" t="s">
        <v>52</v>
      </c>
      <c r="E4" s="6" t="s">
        <v>263</v>
      </c>
      <c r="F4" t="s">
        <v>182</v>
      </c>
      <c r="G4" s="36">
        <f ca="1">TODAY()-2</f>
        <v>45229</v>
      </c>
      <c r="H4" s="36">
        <f ca="1">TODAY()</f>
        <v>45231</v>
      </c>
      <c r="I4" s="32" t="s">
        <v>226</v>
      </c>
      <c r="J4" s="36">
        <f ca="1">TODAY()-2</f>
        <v>45229</v>
      </c>
      <c r="K4" s="32" t="s">
        <v>227</v>
      </c>
      <c r="L4" s="32" t="s">
        <v>232</v>
      </c>
      <c r="M4" s="32">
        <v>1</v>
      </c>
      <c r="N4" s="32">
        <v>1</v>
      </c>
      <c r="O4" s="32">
        <v>1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B2" sqref="B2"/>
    </sheetView>
  </sheetViews>
  <sheetFormatPr defaultRowHeight="14.4" x14ac:dyDescent="0.3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x14ac:dyDescent="0.3">
      <c r="A1" t="s">
        <v>237</v>
      </c>
      <c r="B1" t="s">
        <v>236</v>
      </c>
      <c r="C1" t="s">
        <v>235</v>
      </c>
      <c r="D1" t="s">
        <v>228</v>
      </c>
      <c r="E1" t="s">
        <v>234</v>
      </c>
      <c r="F1" t="s">
        <v>233</v>
      </c>
    </row>
    <row r="2" spans="1:6" x14ac:dyDescent="0.3">
      <c r="A2" t="s">
        <v>226</v>
      </c>
      <c r="B2" t="s">
        <v>227</v>
      </c>
      <c r="C2" t="s">
        <v>232</v>
      </c>
      <c r="D2">
        <v>1</v>
      </c>
      <c r="E2">
        <v>1</v>
      </c>
      <c r="F2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E2"/>
  <sheetViews>
    <sheetView workbookViewId="0">
      <selection activeCell="D2" sqref="D2"/>
    </sheetView>
  </sheetViews>
  <sheetFormatPr defaultRowHeight="14.4" x14ac:dyDescent="0.3"/>
  <cols>
    <col min="1" max="1" width="25.109375" customWidth="1" collapsed="1"/>
    <col min="2" max="2" width="26.88671875" style="5" customWidth="1" collapsed="1"/>
    <col min="3" max="3" width="27.5546875" style="5" customWidth="1" collapsed="1"/>
    <col min="4" max="4" width="26.6640625" customWidth="1" collapsed="1"/>
    <col min="5" max="5" width="29.109375" customWidth="1" collapsed="1"/>
  </cols>
  <sheetData>
    <row r="1" spans="1:5" x14ac:dyDescent="0.3">
      <c r="A1" s="6" t="s">
        <v>201</v>
      </c>
      <c r="B1" s="17" t="s">
        <v>202</v>
      </c>
      <c r="C1" s="17" t="s">
        <v>203</v>
      </c>
      <c r="D1" s="6" t="s">
        <v>204</v>
      </c>
    </row>
    <row r="2" spans="1:5" x14ac:dyDescent="0.3">
      <c r="A2" s="6" t="str">
        <f>'TC52-Upload Obound Form'!D2</f>
        <v>SEGU5069987</v>
      </c>
      <c r="B2" t="s">
        <v>205</v>
      </c>
      <c r="C2" t="s">
        <v>205</v>
      </c>
      <c r="D2" t="s">
        <v>225</v>
      </c>
      <c r="E2" s="12" t="s">
        <v>206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Q2"/>
  <sheetViews>
    <sheetView zoomScale="85" zoomScaleNormal="85" workbookViewId="0">
      <selection activeCell="A2" sqref="A2"/>
    </sheetView>
  </sheetViews>
  <sheetFormatPr defaultRowHeight="14.4" x14ac:dyDescent="0.3"/>
  <cols>
    <col min="1" max="1" width="17.33203125" customWidth="1" collapsed="1"/>
    <col min="2" max="2" width="14.33203125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19" t="s">
        <v>209</v>
      </c>
      <c r="G1" s="19" t="s">
        <v>210</v>
      </c>
      <c r="H1" s="19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85" zoomScaleNormal="85" workbookViewId="0">
      <selection activeCell="E1" sqref="D1:E1"/>
    </sheetView>
  </sheetViews>
  <sheetFormatPr defaultRowHeight="14.4" x14ac:dyDescent="0.3"/>
  <cols>
    <col min="1" max="1" width="17.33203125" customWidth="1" collapsed="1"/>
    <col min="2" max="2" width="14.33203125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27" t="s">
        <v>209</v>
      </c>
      <c r="G1" s="27" t="s">
        <v>210</v>
      </c>
      <c r="H1" s="26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topLeftCell="B1" workbookViewId="0">
      <selection activeCell="H1" sqref="H1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77734375" customWidth="1" collapsed="1"/>
    <col min="7" max="7" width="29.6640625" customWidth="1" collapsed="1"/>
    <col min="8" max="8" width="23.6640625" customWidth="1" collapsed="1"/>
    <col min="9" max="9" width="18.44140625" customWidth="1" collapsed="1"/>
  </cols>
  <sheetData>
    <row r="1" spans="1:22" s="18" customFormat="1" ht="28.2" customHeight="1" x14ac:dyDescent="0.3">
      <c r="A1" s="20" t="s">
        <v>177</v>
      </c>
      <c r="B1" s="20" t="s">
        <v>166</v>
      </c>
      <c r="C1" s="20" t="s">
        <v>178</v>
      </c>
      <c r="D1" s="24" t="s">
        <v>179</v>
      </c>
      <c r="E1" s="24" t="s">
        <v>180</v>
      </c>
      <c r="F1" s="24" t="s">
        <v>181</v>
      </c>
      <c r="G1" s="24" t="s">
        <v>182</v>
      </c>
      <c r="H1" s="25" t="s">
        <v>183</v>
      </c>
      <c r="I1" s="20" t="s">
        <v>184</v>
      </c>
      <c r="J1" s="20" t="s">
        <v>185</v>
      </c>
      <c r="K1" s="19" t="s">
        <v>186</v>
      </c>
      <c r="L1" s="20" t="s">
        <v>187</v>
      </c>
      <c r="M1" s="20" t="s">
        <v>188</v>
      </c>
      <c r="N1" s="20" t="s">
        <v>189</v>
      </c>
      <c r="O1" s="20" t="s">
        <v>190</v>
      </c>
      <c r="P1" s="20" t="s">
        <v>191</v>
      </c>
      <c r="Q1" s="20" t="s">
        <v>192</v>
      </c>
      <c r="R1" s="20" t="s">
        <v>193</v>
      </c>
      <c r="S1" s="20" t="s">
        <v>194</v>
      </c>
      <c r="T1" s="20" t="s">
        <v>195</v>
      </c>
      <c r="U1" s="20" t="s">
        <v>196</v>
      </c>
      <c r="V1" s="20" t="s">
        <v>197</v>
      </c>
    </row>
    <row r="2" spans="1:22" s="18" customFormat="1" x14ac:dyDescent="0.3">
      <c r="A2" s="6" t="str">
        <f>'TC52-Upload Obound Form'!C3</f>
        <v>B-230927-TB4-04</v>
      </c>
      <c r="B2" s="6" t="str">
        <f>'TC52-Upload Obound Form'!D3</f>
        <v>CNO1234</v>
      </c>
      <c r="C2" s="6" t="s">
        <v>198</v>
      </c>
      <c r="D2" s="6" t="s">
        <v>222</v>
      </c>
      <c r="E2" s="6" t="s">
        <v>222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  <c r="R2" s="6" t="s">
        <v>200</v>
      </c>
      <c r="S2" s="6" t="s">
        <v>200</v>
      </c>
      <c r="T2" s="6" t="s">
        <v>200</v>
      </c>
      <c r="U2" s="6" t="s">
        <v>200</v>
      </c>
      <c r="V2" s="6" t="s">
        <v>200</v>
      </c>
    </row>
    <row r="3" spans="1:22" s="18" customFormat="1" x14ac:dyDescent="0.3">
      <c r="A3" s="6" t="str">
        <f>'TC52-Upload Obound Form'!C4</f>
        <v>B-230927-TB4-04</v>
      </c>
      <c r="B3" s="6"/>
      <c r="C3" s="6" t="s">
        <v>198</v>
      </c>
      <c r="D3" s="6" t="s">
        <v>222</v>
      </c>
      <c r="E3" s="6" t="s">
        <v>222</v>
      </c>
      <c r="F3" s="6" t="s">
        <v>222</v>
      </c>
      <c r="G3" s="6" t="s">
        <v>222</v>
      </c>
      <c r="H3" s="6" t="s">
        <v>199</v>
      </c>
      <c r="I3" s="6" t="s">
        <v>200</v>
      </c>
      <c r="J3" s="6" t="s">
        <v>200</v>
      </c>
      <c r="K3" s="6" t="s">
        <v>200</v>
      </c>
      <c r="L3" s="6" t="s">
        <v>200</v>
      </c>
      <c r="M3" s="6" t="s">
        <v>200</v>
      </c>
      <c r="N3" s="6" t="s">
        <v>200</v>
      </c>
      <c r="O3" s="6" t="s">
        <v>200</v>
      </c>
      <c r="P3" s="6" t="s">
        <v>200</v>
      </c>
      <c r="Q3" s="6" t="s">
        <v>200</v>
      </c>
      <c r="R3" s="6" t="s">
        <v>200</v>
      </c>
      <c r="S3" s="6" t="s">
        <v>200</v>
      </c>
      <c r="T3" s="6" t="s">
        <v>200</v>
      </c>
      <c r="U3" s="6" t="s">
        <v>200</v>
      </c>
      <c r="V3" s="6" t="s"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W4"/>
  <sheetViews>
    <sheetView workbookViewId="0">
      <selection activeCell="G1" sqref="G1"/>
    </sheetView>
  </sheetViews>
  <sheetFormatPr defaultRowHeight="14.4" x14ac:dyDescent="0.3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</cols>
  <sheetData>
    <row r="1" spans="1:23" x14ac:dyDescent="0.3">
      <c r="A1" s="6" t="s">
        <v>145</v>
      </c>
      <c r="B1" s="47" t="s">
        <v>146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147</v>
      </c>
      <c r="J1" s="6" t="s">
        <v>148</v>
      </c>
      <c r="K1" s="6" t="s">
        <v>127</v>
      </c>
      <c r="L1" s="6" t="s">
        <v>128</v>
      </c>
      <c r="M1" s="6" t="s">
        <v>129</v>
      </c>
      <c r="N1" s="6" t="s">
        <v>131</v>
      </c>
      <c r="O1" s="6" t="s">
        <v>70</v>
      </c>
      <c r="P1" s="47" t="s">
        <v>132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</row>
    <row r="2" spans="1:23" ht="15.75" customHeight="1" x14ac:dyDescent="0.3">
      <c r="A2" s="6" t="str">
        <f ca="1">'TC44'!B2</f>
        <v>sTBA-2311001</v>
      </c>
      <c r="B2" s="6" t="s">
        <v>173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Info'!D2</f>
        <v>CNTW-SUP-TB4-scenario13-20230604-001</v>
      </c>
      <c r="H2" s="6" t="s">
        <v>141</v>
      </c>
      <c r="I2" s="6" t="str">
        <f ca="1">'TC42'!B2</f>
        <v>cTBA-2311001</v>
      </c>
      <c r="J2" s="11" t="s">
        <v>32</v>
      </c>
      <c r="K2" s="6">
        <v>10</v>
      </c>
      <c r="L2" s="6">
        <v>10</v>
      </c>
      <c r="M2" s="6">
        <v>150</v>
      </c>
      <c r="N2" s="6">
        <v>2.0499999999999998</v>
      </c>
      <c r="O2" s="6" t="s">
        <v>82</v>
      </c>
      <c r="P2" s="6" t="s">
        <v>173</v>
      </c>
      <c r="Q2" s="6">
        <v>150</v>
      </c>
      <c r="R2" s="6">
        <v>150</v>
      </c>
      <c r="S2" s="6">
        <v>0</v>
      </c>
      <c r="T2" s="6">
        <v>150</v>
      </c>
      <c r="U2" s="6" t="s">
        <v>142</v>
      </c>
      <c r="V2" s="6">
        <v>0</v>
      </c>
      <c r="W2" s="6" t="s">
        <v>142</v>
      </c>
    </row>
    <row r="3" spans="1:23" ht="28.8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Info'!D3</f>
        <v>CNTW-SUP-TB4-scenario13-20230604-002</v>
      </c>
      <c r="H3" s="6" t="s">
        <v>143</v>
      </c>
      <c r="I3" s="6" t="str">
        <f ca="1">'TC42'!B2</f>
        <v>cTBA-2311001</v>
      </c>
      <c r="J3" s="11" t="s">
        <v>32</v>
      </c>
      <c r="K3" s="6">
        <v>10</v>
      </c>
      <c r="L3" s="6">
        <v>10</v>
      </c>
      <c r="M3" s="6">
        <v>150</v>
      </c>
      <c r="N3" s="6">
        <v>2.0499999999999998</v>
      </c>
      <c r="O3" s="6" t="s">
        <v>82</v>
      </c>
      <c r="P3" s="6" t="s">
        <v>173</v>
      </c>
      <c r="Q3" s="6">
        <v>150</v>
      </c>
      <c r="R3" s="6">
        <v>150</v>
      </c>
      <c r="S3" s="6">
        <v>0</v>
      </c>
      <c r="T3" s="6">
        <v>100</v>
      </c>
      <c r="U3" s="6" t="s">
        <v>142</v>
      </c>
      <c r="V3" s="6">
        <v>50</v>
      </c>
      <c r="W3" s="6" t="s">
        <v>142</v>
      </c>
    </row>
    <row r="4" spans="1:23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Info'!D4</f>
        <v>CNTW-SUP-TB4-scenario13-20230604-003</v>
      </c>
      <c r="H4" s="6" t="s">
        <v>144</v>
      </c>
      <c r="I4" s="6" t="str">
        <f ca="1">'TC42'!B2</f>
        <v>cTBA-2311001</v>
      </c>
      <c r="J4" s="11" t="s">
        <v>32</v>
      </c>
      <c r="K4" s="6">
        <v>10</v>
      </c>
      <c r="L4" s="6">
        <v>10</v>
      </c>
      <c r="M4" s="6">
        <v>50</v>
      </c>
      <c r="N4" s="6">
        <v>2.0499999999999998</v>
      </c>
      <c r="O4" s="6" t="s">
        <v>82</v>
      </c>
      <c r="P4" s="6" t="s">
        <v>173</v>
      </c>
      <c r="Q4" s="6">
        <v>50</v>
      </c>
      <c r="R4" s="6">
        <v>50</v>
      </c>
      <c r="S4" s="6">
        <v>0</v>
      </c>
      <c r="T4" s="6">
        <v>0</v>
      </c>
      <c r="U4" s="6" t="s">
        <v>142</v>
      </c>
      <c r="V4" s="6">
        <v>50</v>
      </c>
      <c r="W4" s="6" t="s">
        <v>142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topLeftCell="M1" workbookViewId="0">
      <selection activeCell="W1" sqref="W1"/>
    </sheetView>
  </sheetViews>
  <sheetFormatPr defaultRowHeight="14.4" x14ac:dyDescent="0.3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</cols>
  <sheetData>
    <row r="1" spans="1:23" x14ac:dyDescent="0.3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89</v>
      </c>
      <c r="G1" s="16" t="s">
        <v>123</v>
      </c>
      <c r="H1" s="6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70</v>
      </c>
      <c r="Q1" s="47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  <c r="W1" s="47" t="s">
        <v>138</v>
      </c>
    </row>
    <row r="2" spans="1:23" ht="15" customHeight="1" x14ac:dyDescent="0.3">
      <c r="A2" s="6" t="str">
        <f ca="1">'TC42'!B2</f>
        <v>cTBA-2311001</v>
      </c>
      <c r="B2" s="6" t="s">
        <v>174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Info'!C2</f>
        <v>PK-CUS-TB4-scenario13-20230604-001</v>
      </c>
      <c r="H2" s="6" t="s">
        <v>141</v>
      </c>
      <c r="I2" s="6" t="str">
        <f ca="1">'TC44'!B2</f>
        <v>sTBA-2311001</v>
      </c>
      <c r="J2" s="11" t="s">
        <v>31</v>
      </c>
      <c r="K2" s="6">
        <v>10</v>
      </c>
      <c r="L2" s="6">
        <v>10</v>
      </c>
      <c r="M2" s="6">
        <v>150</v>
      </c>
      <c r="N2" s="6">
        <v>0</v>
      </c>
      <c r="O2" s="6">
        <v>2.0499999999999998</v>
      </c>
      <c r="P2" s="6" t="s">
        <v>82</v>
      </c>
      <c r="Q2" s="6" t="s">
        <v>174</v>
      </c>
      <c r="R2" s="6">
        <v>0</v>
      </c>
      <c r="S2" s="6">
        <v>150</v>
      </c>
      <c r="T2" s="6" t="s">
        <v>142</v>
      </c>
      <c r="U2" s="6">
        <v>0</v>
      </c>
      <c r="V2" s="6" t="s">
        <v>142</v>
      </c>
      <c r="W2" s="6">
        <v>150</v>
      </c>
    </row>
    <row r="3" spans="1:23" x14ac:dyDescent="0.3"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Info'!C3</f>
        <v>PK-CUS-TB4-scenario13-20230604-002</v>
      </c>
      <c r="H3" s="6" t="s">
        <v>143</v>
      </c>
      <c r="I3" s="6" t="str">
        <f ca="1">'TC44'!B2</f>
        <v>sTBA-2311001</v>
      </c>
      <c r="J3" s="11" t="s">
        <v>31</v>
      </c>
      <c r="K3" s="6">
        <v>10</v>
      </c>
      <c r="L3" s="6">
        <v>10</v>
      </c>
      <c r="M3" s="6">
        <v>150</v>
      </c>
      <c r="N3" s="6">
        <v>0</v>
      </c>
      <c r="O3" s="6">
        <v>2.0499999999999998</v>
      </c>
      <c r="P3" s="6" t="s">
        <v>82</v>
      </c>
      <c r="Q3" s="6" t="s">
        <v>174</v>
      </c>
      <c r="R3" s="6">
        <v>0</v>
      </c>
      <c r="S3" s="6">
        <v>100</v>
      </c>
      <c r="T3" s="6" t="s">
        <v>142</v>
      </c>
      <c r="U3" s="6">
        <v>50</v>
      </c>
      <c r="V3" s="6" t="s">
        <v>142</v>
      </c>
      <c r="W3" s="6">
        <v>150</v>
      </c>
    </row>
    <row r="4" spans="1:23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Info'!C4</f>
        <v>PK-CUS-TB4-scenario13-20230604-003</v>
      </c>
      <c r="H4" s="6" t="s">
        <v>144</v>
      </c>
      <c r="I4" s="6" t="str">
        <f ca="1">'TC44'!B2</f>
        <v>sTBA-2311001</v>
      </c>
      <c r="J4" s="11" t="s">
        <v>31</v>
      </c>
      <c r="K4" s="6">
        <v>10</v>
      </c>
      <c r="L4" s="6">
        <v>10</v>
      </c>
      <c r="M4" s="6">
        <v>50</v>
      </c>
      <c r="N4" s="6">
        <v>0</v>
      </c>
      <c r="O4" s="6">
        <v>2.0499999999999998</v>
      </c>
      <c r="P4" s="6" t="s">
        <v>82</v>
      </c>
      <c r="Q4" s="6" t="s">
        <v>174</v>
      </c>
      <c r="R4" s="6">
        <v>0</v>
      </c>
      <c r="S4" s="6">
        <v>0</v>
      </c>
      <c r="T4" s="6" t="s">
        <v>142</v>
      </c>
      <c r="U4" s="6">
        <v>50</v>
      </c>
      <c r="V4" s="6" t="s">
        <v>142</v>
      </c>
      <c r="W4" s="6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workbookViewId="0">
      <selection activeCell="N2" sqref="N2"/>
    </sheetView>
  </sheetViews>
  <sheetFormatPr defaultRowHeight="14.4" x14ac:dyDescent="0.3"/>
  <cols>
    <col min="2" max="2" width="11.88671875" bestFit="1" customWidth="1" collapsed="1"/>
    <col min="3" max="3" width="9.6640625" bestFit="1" customWidth="1" collapsed="1"/>
    <col min="4" max="4" width="18.77734375" bestFit="1" customWidth="1" collapsed="1"/>
    <col min="9" max="10" width="20.109375" bestFit="1" customWidth="1" collapsed="1"/>
    <col min="11" max="11" width="26.109375" bestFit="1" customWidth="1" collapsed="1"/>
    <col min="12" max="12" width="43.6640625" customWidth="1" collapsed="1"/>
  </cols>
  <sheetData>
    <row r="1" spans="1:12" x14ac:dyDescent="0.3">
      <c r="A1" t="s">
        <v>52</v>
      </c>
      <c r="B1" t="str">
        <f>'TC09-Create New User'!A1</f>
        <v>LoginID</v>
      </c>
      <c r="C1" t="str">
        <f>'TC09-Create New User'!B1</f>
        <v>Username</v>
      </c>
      <c r="D1" t="str">
        <f>'TC09-Create New User'!C1</f>
        <v>Email</v>
      </c>
      <c r="E1" t="str">
        <f>'TC09-Create New User'!D1</f>
        <v>UserCompanyCode</v>
      </c>
      <c r="F1" t="str">
        <f>'TC09-Create New User'!E1</f>
        <v>UserCompanyName</v>
      </c>
      <c r="G1" t="str">
        <f>'TC09-Create New User'!F1</f>
        <v>DefaultCompany</v>
      </c>
      <c r="H1" t="str">
        <f>'TC09-Create New User'!G1</f>
        <v>UserRole</v>
      </c>
      <c r="I1" t="str">
        <f>'TC09-Create New User'!H1</f>
        <v>BriVgeVerificationCode</v>
      </c>
      <c r="J1" t="str">
        <f>'TC09-Create New User'!I1</f>
        <v>BriVgeUserGenCode</v>
      </c>
      <c r="K1" t="s">
        <v>254</v>
      </c>
      <c r="L1" t="s">
        <v>265</v>
      </c>
    </row>
    <row r="2" spans="1:12" ht="144" x14ac:dyDescent="0.3">
      <c r="A2">
        <v>1</v>
      </c>
      <c r="B2" t="str">
        <f>'TC09-Create New User'!A2</f>
        <v>musyarustb2</v>
      </c>
      <c r="C2" t="str">
        <f>'TC09-Create New User'!B2</f>
        <v>musyarustb2</v>
      </c>
      <c r="D2" t="str">
        <f>'TC09-Create New User'!C2</f>
        <v>musyarustb2@outlook.com</v>
      </c>
      <c r="E2" t="str">
        <f>'TC09-Create New User'!D2</f>
        <v>PK-CUS-POC-S13-5</v>
      </c>
      <c r="F2" t="str">
        <f>'TC09-Create New User'!E2</f>
        <v>PK-CUS by Upload S13-5</v>
      </c>
      <c r="G2" t="str">
        <f>'TC09-Create New User'!F2</f>
        <v>PK-CUS-POC-S13-5 ( PK-CUS by Upload S13-5 )</v>
      </c>
      <c r="H2" t="str">
        <f>'TC09-Create New User'!G2</f>
        <v>RoleA</v>
      </c>
      <c r="I2" t="s">
        <v>295</v>
      </c>
      <c r="J2" t="str">
        <f>'TC09-Create New User'!I2</f>
        <v>u55F}</v>
      </c>
      <c r="K2" t="s">
        <v>264</v>
      </c>
      <c r="L2" s="2" t="s">
        <v>266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D4" sqref="D4"/>
    </sheetView>
  </sheetViews>
  <sheetFormatPr defaultRowHeight="14.4" x14ac:dyDescent="0.3"/>
  <cols>
    <col min="2" max="2" width="51.109375" customWidth="1" collapsed="1"/>
    <col min="3" max="4" width="25.77734375" customWidth="1" collapsed="1"/>
    <col min="5" max="6" width="11.33203125" bestFit="1" customWidth="1" collapsed="1"/>
    <col min="7" max="7" width="26.21875" bestFit="1" customWidth="1" collapsed="1"/>
  </cols>
  <sheetData>
    <row r="1" spans="1:7" x14ac:dyDescent="0.3">
      <c r="A1" t="s">
        <v>52</v>
      </c>
      <c r="B1" t="s">
        <v>164</v>
      </c>
      <c r="C1" t="s">
        <v>166</v>
      </c>
      <c r="D1" t="s">
        <v>231</v>
      </c>
      <c r="E1" t="s">
        <v>229</v>
      </c>
      <c r="F1" t="s">
        <v>230</v>
      </c>
      <c r="G1" t="s">
        <v>255</v>
      </c>
    </row>
    <row r="2" spans="1:7" x14ac:dyDescent="0.3">
      <c r="A2">
        <v>1</v>
      </c>
      <c r="B2" t="str">
        <f ca="1">'TC52-Upload Obound Form'!B2</f>
        <v>o-CNTW-SUP-POC-231101-04</v>
      </c>
      <c r="C2" t="str">
        <f>IF('TC52-Upload Obound Form'!D4="","",'TC52-Upload Obound Form'!D4)</f>
        <v/>
      </c>
      <c r="D2" t="s">
        <v>301</v>
      </c>
      <c r="E2" s="29" t="str">
        <f>'TC52-Autogen Outbound Data'!$C$2</f>
        <v>Oct 9, 2023</v>
      </c>
      <c r="F2" s="29" t="str">
        <f>'TC52-Autogen Outbound Data'!D$2</f>
        <v>Oct 19, 2023</v>
      </c>
      <c r="G2" s="35" t="s">
        <v>256</v>
      </c>
    </row>
    <row r="3" spans="1:7" x14ac:dyDescent="0.3">
      <c r="A3">
        <v>2</v>
      </c>
      <c r="B3" t="str">
        <f ca="1">'TC52-Upload Obound Form'!B2</f>
        <v>o-CNTW-SUP-POC-231101-04</v>
      </c>
      <c r="C3" t="str">
        <f>'TC52-Upload Obound Form'!D3</f>
        <v>CNO1234</v>
      </c>
      <c r="D3" t="s">
        <v>302</v>
      </c>
      <c r="E3" s="29" t="str">
        <f>'TC52-Autogen Outbound Data'!C$2</f>
        <v>Oct 9, 2023</v>
      </c>
      <c r="F3" s="29" t="str">
        <f>'TC52-Autogen Outbound Data'!D$2</f>
        <v>Oct 19, 2023</v>
      </c>
    </row>
    <row r="4" spans="1:7" x14ac:dyDescent="0.3">
      <c r="A4">
        <v>3</v>
      </c>
      <c r="B4" t="str">
        <f ca="1">'TC52-Upload Obound Form'!B2</f>
        <v>o-CNTW-SUP-POC-231101-04</v>
      </c>
      <c r="C4" t="str">
        <f>'TC52-Upload Obound Form'!D2</f>
        <v>SEGU5069987</v>
      </c>
      <c r="D4" t="s">
        <v>303</v>
      </c>
      <c r="E4" s="29" t="str">
        <f>'TC52-Autogen Outbound Data'!C$2</f>
        <v>Oct 9, 2023</v>
      </c>
      <c r="F4" s="29" t="str">
        <f>'TC52-Autogen Outbound Data'!D$2</f>
        <v>Oct 19, 2023</v>
      </c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B1" sqref="B1"/>
    </sheetView>
  </sheetViews>
  <sheetFormatPr defaultRowHeight="14.4" x14ac:dyDescent="0.3"/>
  <cols>
    <col min="2" max="2" width="19.44140625" customWidth="1" collapsed="1"/>
    <col min="3" max="4" width="11.33203125" bestFit="1" customWidth="1" collapsed="1"/>
  </cols>
  <sheetData>
    <row r="1" spans="1:4" x14ac:dyDescent="0.3">
      <c r="A1" t="s">
        <v>52</v>
      </c>
      <c r="B1" t="s">
        <v>176</v>
      </c>
      <c r="C1" t="s">
        <v>230</v>
      </c>
      <c r="D1" t="s">
        <v>229</v>
      </c>
    </row>
    <row r="2" spans="1:4" x14ac:dyDescent="0.3">
      <c r="A2">
        <v>1</v>
      </c>
      <c r="B2" t="str">
        <f>'TC55'!B2</f>
        <v>TW12309001</v>
      </c>
      <c r="C2" s="29" t="str">
        <f>'TC52-Autogen Outbound Data'!D$2</f>
        <v>Oct 19, 2023</v>
      </c>
      <c r="D2" s="29" t="str">
        <f>'TC52-Autogen Outbound Data'!$C$2</f>
        <v>Oct 9, 2023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C2" sqref="C2"/>
    </sheetView>
  </sheetViews>
  <sheetFormatPr defaultRowHeight="14.4" x14ac:dyDescent="0.3"/>
  <cols>
    <col min="2" max="2" width="17.33203125" customWidth="1" collapsed="1"/>
    <col min="3" max="3" width="30.5546875" customWidth="1" collapsed="1"/>
  </cols>
  <sheetData>
    <row r="1" spans="1:3" x14ac:dyDescent="0.3">
      <c r="A1" t="s">
        <v>52</v>
      </c>
      <c r="B1" t="s">
        <v>176</v>
      </c>
      <c r="C1" t="s">
        <v>59</v>
      </c>
    </row>
    <row r="2" spans="1:3" x14ac:dyDescent="0.3">
      <c r="A2">
        <v>1</v>
      </c>
      <c r="B2" t="str">
        <f>'TC56-Custom Invoice Exp'!B2</f>
        <v>TW12309001</v>
      </c>
      <c r="C2" t="str">
        <f>'TC35'!C2</f>
        <v>CNTWSUP-PKCUS-TBA-004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workbookViewId="0">
      <selection activeCell="D1" sqref="D1:E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19" t="s">
        <v>209</v>
      </c>
      <c r="G1" s="19" t="s">
        <v>210</v>
      </c>
      <c r="H1" s="19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workbookViewId="0">
      <selection activeCell="D1" sqref="D1:E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27" t="s">
        <v>209</v>
      </c>
      <c r="G1" s="27" t="s">
        <v>210</v>
      </c>
      <c r="H1" s="26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workbookViewId="0">
      <selection activeCell="A2" sqref="A2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7" max="7" width="29.6640625" customWidth="1" collapsed="1"/>
    <col min="8" max="8" width="23.21875" customWidth="1" collapsed="1"/>
    <col min="9" max="9" width="18.44140625" customWidth="1" collapsed="1"/>
    <col min="15" max="15" width="27.33203125" customWidth="1" collapsed="1"/>
    <col min="16" max="16" width="25.109375" customWidth="1" collapsed="1"/>
  </cols>
  <sheetData>
    <row r="1" spans="1:22" s="18" customFormat="1" ht="28.2" customHeight="1" x14ac:dyDescent="0.3">
      <c r="A1" s="20" t="s">
        <v>177</v>
      </c>
      <c r="B1" s="20" t="s">
        <v>166</v>
      </c>
      <c r="C1" s="20" t="s">
        <v>178</v>
      </c>
      <c r="D1" s="24" t="s">
        <v>179</v>
      </c>
      <c r="E1" s="24" t="s">
        <v>180</v>
      </c>
      <c r="F1" s="24" t="s">
        <v>181</v>
      </c>
      <c r="G1" s="24" t="s">
        <v>182</v>
      </c>
      <c r="H1" s="41" t="s">
        <v>183</v>
      </c>
      <c r="I1" s="41" t="s">
        <v>184</v>
      </c>
      <c r="J1" s="41" t="s">
        <v>185</v>
      </c>
      <c r="K1" s="42" t="s">
        <v>186</v>
      </c>
      <c r="L1" s="41" t="s">
        <v>187</v>
      </c>
      <c r="M1" s="41" t="s">
        <v>188</v>
      </c>
      <c r="N1" s="41" t="s">
        <v>189</v>
      </c>
      <c r="O1" s="41" t="s">
        <v>190</v>
      </c>
      <c r="P1" s="20" t="s">
        <v>191</v>
      </c>
      <c r="Q1" s="20" t="s">
        <v>192</v>
      </c>
      <c r="R1" s="20" t="s">
        <v>193</v>
      </c>
      <c r="S1" s="20" t="s">
        <v>194</v>
      </c>
      <c r="T1" s="20" t="s">
        <v>195</v>
      </c>
      <c r="U1" s="20" t="s">
        <v>196</v>
      </c>
      <c r="V1" s="20" t="s">
        <v>197</v>
      </c>
    </row>
    <row r="2" spans="1:22" s="18" customFormat="1" x14ac:dyDescent="0.3">
      <c r="A2" s="6" t="str">
        <f>'TC52-Upload Obound Form'!C3</f>
        <v>B-230927-TB4-04</v>
      </c>
      <c r="B2" s="6" t="str">
        <f>'TC52-Upload Obound Form'!D3</f>
        <v>CNO1234</v>
      </c>
      <c r="C2" s="6" t="s">
        <v>198</v>
      </c>
      <c r="D2" s="6" t="s">
        <v>222</v>
      </c>
      <c r="E2" s="6" t="s">
        <v>222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200</v>
      </c>
      <c r="R2" s="6" t="s">
        <v>200</v>
      </c>
      <c r="S2" s="6" t="s">
        <v>200</v>
      </c>
      <c r="T2" s="6" t="s">
        <v>200</v>
      </c>
      <c r="U2" s="6" t="s">
        <v>200</v>
      </c>
      <c r="V2" s="6" t="s">
        <v>200</v>
      </c>
    </row>
    <row r="3" spans="1:22" s="18" customFormat="1" x14ac:dyDescent="0.3">
      <c r="A3" s="6" t="str">
        <f>'TC52-Upload Obound Form'!C4</f>
        <v>B-230927-TB4-04</v>
      </c>
      <c r="B3" s="6"/>
      <c r="C3" s="6" t="s">
        <v>198</v>
      </c>
      <c r="D3" s="6" t="s">
        <v>222</v>
      </c>
      <c r="E3" s="6" t="s">
        <v>222</v>
      </c>
      <c r="F3" s="6" t="s">
        <v>222</v>
      </c>
      <c r="G3" s="6" t="s">
        <v>222</v>
      </c>
      <c r="H3" s="6" t="s">
        <v>222</v>
      </c>
      <c r="I3" s="6" t="s">
        <v>222</v>
      </c>
      <c r="J3" s="6" t="s">
        <v>222</v>
      </c>
      <c r="K3" s="6" t="s">
        <v>222</v>
      </c>
      <c r="L3" s="6" t="s">
        <v>222</v>
      </c>
      <c r="M3" s="6" t="s">
        <v>222</v>
      </c>
      <c r="N3" s="6" t="s">
        <v>222</v>
      </c>
      <c r="O3" s="6" t="s">
        <v>222</v>
      </c>
      <c r="P3" s="6" t="s">
        <v>222</v>
      </c>
      <c r="Q3" s="6" t="s">
        <v>200</v>
      </c>
      <c r="R3" s="6" t="s">
        <v>200</v>
      </c>
      <c r="S3" s="6" t="s">
        <v>200</v>
      </c>
      <c r="T3" s="6" t="s">
        <v>200</v>
      </c>
      <c r="U3" s="6" t="s">
        <v>200</v>
      </c>
      <c r="V3" s="6" t="s">
        <v>200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B2" sqref="B2"/>
    </sheetView>
  </sheetViews>
  <sheetFormatPr defaultRowHeight="14.4" x14ac:dyDescent="0.3"/>
  <cols>
    <col min="1" max="1" width="10.33203125" customWidth="1" collapsed="1"/>
    <col min="2" max="2" width="13.44140625" customWidth="1" collapsed="1"/>
  </cols>
  <sheetData>
    <row r="1" spans="1:2" x14ac:dyDescent="0.3">
      <c r="A1" t="s">
        <v>52</v>
      </c>
      <c r="B1" t="s">
        <v>176</v>
      </c>
    </row>
    <row r="2" spans="1:2" x14ac:dyDescent="0.3">
      <c r="A2">
        <v>1</v>
      </c>
      <c r="B2" t="str">
        <f>'TC56-Custom Invoice Exp'!B2</f>
        <v>TW12309001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workbookViewId="0">
      <selection activeCell="G1" sqref="G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19" t="s">
        <v>209</v>
      </c>
      <c r="G1" s="19" t="s">
        <v>210</v>
      </c>
      <c r="H1" s="19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workbookViewId="0">
      <selection activeCell="I16" sqref="I16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27" t="s">
        <v>209</v>
      </c>
      <c r="G1" s="27" t="s">
        <v>210</v>
      </c>
      <c r="H1" s="26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workbookViewId="0">
      <selection activeCell="S1" sqref="S1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18" max="18" width="34.33203125" customWidth="1" collapsed="1"/>
  </cols>
  <sheetData>
    <row r="1" spans="1:22" s="18" customFormat="1" ht="28.2" customHeight="1" x14ac:dyDescent="0.3">
      <c r="A1" s="20" t="s">
        <v>177</v>
      </c>
      <c r="B1" s="20" t="s">
        <v>166</v>
      </c>
      <c r="C1" s="20" t="s">
        <v>178</v>
      </c>
      <c r="D1" s="24" t="s">
        <v>179</v>
      </c>
      <c r="E1" s="24" t="s">
        <v>180</v>
      </c>
      <c r="F1" s="24" t="s">
        <v>181</v>
      </c>
      <c r="G1" s="24" t="s">
        <v>182</v>
      </c>
      <c r="H1" s="24" t="s">
        <v>183</v>
      </c>
      <c r="I1" s="24" t="s">
        <v>184</v>
      </c>
      <c r="J1" s="24" t="s">
        <v>185</v>
      </c>
      <c r="K1" s="43" t="s">
        <v>186</v>
      </c>
      <c r="L1" s="24" t="s">
        <v>187</v>
      </c>
      <c r="M1" s="24" t="s">
        <v>188</v>
      </c>
      <c r="N1" s="24" t="s">
        <v>189</v>
      </c>
      <c r="O1" s="24" t="s">
        <v>190</v>
      </c>
      <c r="P1" s="24" t="s">
        <v>191</v>
      </c>
      <c r="Q1" s="24" t="s">
        <v>192</v>
      </c>
      <c r="R1" s="24" t="s">
        <v>193</v>
      </c>
      <c r="S1" s="48" t="s">
        <v>194</v>
      </c>
      <c r="T1" s="20" t="s">
        <v>195</v>
      </c>
      <c r="U1" s="20" t="s">
        <v>196</v>
      </c>
      <c r="V1" s="20" t="s">
        <v>197</v>
      </c>
    </row>
    <row r="2" spans="1:22" s="18" customFormat="1" x14ac:dyDescent="0.3">
      <c r="A2" s="6" t="str">
        <f>'TC52-Upload Obound Form'!C3</f>
        <v>B-230927-TB4-04</v>
      </c>
      <c r="B2" s="6" t="str">
        <f>'TC52-Upload Obound Form'!D3</f>
        <v>CNO1234</v>
      </c>
      <c r="C2" s="6" t="s">
        <v>198</v>
      </c>
      <c r="D2" s="6" t="s">
        <v>222</v>
      </c>
      <c r="E2" s="6" t="s">
        <v>222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  <c r="R2" s="6" t="s">
        <v>222</v>
      </c>
      <c r="S2" s="6" t="s">
        <v>199</v>
      </c>
      <c r="T2" s="6" t="s">
        <v>200</v>
      </c>
      <c r="U2" s="6" t="s">
        <v>200</v>
      </c>
      <c r="V2" s="6" t="s">
        <v>200</v>
      </c>
    </row>
    <row r="3" spans="1:22" s="18" customFormat="1" x14ac:dyDescent="0.3">
      <c r="A3" s="6" t="str">
        <f>'TC52-Upload Obound Form'!C4</f>
        <v>B-230927-TB4-04</v>
      </c>
      <c r="B3" s="6"/>
      <c r="C3" s="6" t="s">
        <v>198</v>
      </c>
      <c r="D3" s="6" t="s">
        <v>222</v>
      </c>
      <c r="E3" s="6" t="s">
        <v>222</v>
      </c>
      <c r="F3" s="6" t="s">
        <v>222</v>
      </c>
      <c r="G3" s="6" t="s">
        <v>222</v>
      </c>
      <c r="H3" s="6" t="s">
        <v>222</v>
      </c>
      <c r="I3" s="6" t="s">
        <v>222</v>
      </c>
      <c r="J3" s="6" t="s">
        <v>222</v>
      </c>
      <c r="K3" s="6" t="s">
        <v>222</v>
      </c>
      <c r="L3" s="6" t="s">
        <v>222</v>
      </c>
      <c r="M3" s="6" t="s">
        <v>222</v>
      </c>
      <c r="N3" s="6" t="s">
        <v>222</v>
      </c>
      <c r="O3" s="6" t="s">
        <v>222</v>
      </c>
      <c r="P3" s="6" t="s">
        <v>222</v>
      </c>
      <c r="Q3" s="6" t="s">
        <v>222</v>
      </c>
      <c r="R3" s="6" t="s">
        <v>222</v>
      </c>
      <c r="S3" s="6" t="s">
        <v>199</v>
      </c>
      <c r="T3" s="6" t="s">
        <v>200</v>
      </c>
      <c r="U3" s="6" t="s">
        <v>200</v>
      </c>
      <c r="V3" s="6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workbookViewId="0">
      <selection activeCell="A2" sqref="A2"/>
    </sheetView>
  </sheetViews>
  <sheetFormatPr defaultRowHeight="14.4" x14ac:dyDescent="0.3"/>
  <cols>
    <col min="1" max="1" width="31.6640625" customWidth="1" collapsed="1"/>
    <col min="2" max="2" width="24" customWidth="1" collapsed="1"/>
    <col min="3" max="3" width="27.33203125" customWidth="1" collapsed="1"/>
    <col min="4" max="4" width="23.44140625" customWidth="1" collapsed="1"/>
    <col min="5" max="5" width="26.5546875" customWidth="1" collapsed="1"/>
    <col min="6" max="6" width="25.44140625" customWidth="1" collapsed="1"/>
    <col min="7" max="7" width="19.109375" customWidth="1" collapsed="1"/>
    <col min="8" max="8" width="29.109375" customWidth="1" collapsed="1"/>
    <col min="9" max="9" width="23" customWidth="1" collapsed="1"/>
    <col min="10" max="10" width="17.5546875" customWidth="1" collapsed="1"/>
    <col min="11" max="11" width="20.88671875" customWidth="1" collapsed="1"/>
    <col min="12" max="12" width="19.6640625" customWidth="1" collapsed="1"/>
    <col min="13" max="13" width="21.88671875" customWidth="1" collapsed="1"/>
    <col min="14" max="14" width="19.6640625" customWidth="1" collapsed="1"/>
    <col min="15" max="15" width="28" customWidth="1" collapsed="1"/>
    <col min="16" max="16" width="21.44140625" customWidth="1" collapsed="1"/>
  </cols>
  <sheetData>
    <row r="1" spans="1:24" x14ac:dyDescent="0.3">
      <c r="A1" s="7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13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5" t="s">
        <v>25</v>
      </c>
    </row>
    <row r="2" spans="1:24" x14ac:dyDescent="0.3">
      <c r="A2" s="6" t="str">
        <f>"CNTWSUP-PKCUS "&amp;AutoIncrement!A2</f>
        <v>CNTWSUP-PKCUS 04</v>
      </c>
      <c r="B2" s="6" t="str">
        <f>A2</f>
        <v>CNTWSUP-PKCUS 04</v>
      </c>
      <c r="C2" s="6" t="s">
        <v>27</v>
      </c>
      <c r="D2" s="6" t="s">
        <v>28</v>
      </c>
      <c r="E2" s="6" t="s">
        <v>29</v>
      </c>
      <c r="F2" s="6" t="s">
        <v>30</v>
      </c>
      <c r="G2" s="6"/>
      <c r="H2" s="6"/>
      <c r="I2" s="6" t="s">
        <v>31</v>
      </c>
      <c r="J2" s="6" t="s">
        <v>32</v>
      </c>
      <c r="K2" s="6" t="s">
        <v>33</v>
      </c>
      <c r="L2" s="6" t="s">
        <v>30</v>
      </c>
      <c r="M2" s="6">
        <v>3</v>
      </c>
      <c r="N2" s="6">
        <v>2</v>
      </c>
      <c r="O2" s="6" t="str">
        <f>TC033_ETAnWeek!I2</f>
        <v>MON,WED,FRI,</v>
      </c>
      <c r="P2" s="6">
        <v>10</v>
      </c>
      <c r="Q2" s="6">
        <v>0</v>
      </c>
      <c r="R2" s="6">
        <v>12</v>
      </c>
      <c r="S2" s="6">
        <v>6</v>
      </c>
      <c r="T2" s="6">
        <v>2023</v>
      </c>
      <c r="U2" s="6">
        <v>31</v>
      </c>
      <c r="V2" s="6">
        <v>12</v>
      </c>
      <c r="W2" s="6">
        <v>2024</v>
      </c>
      <c r="X2" s="6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workbookViewId="0">
      <selection activeCell="E3" sqref="E3"/>
    </sheetView>
  </sheetViews>
  <sheetFormatPr defaultRowHeight="14.4" x14ac:dyDescent="0.3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2187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77734375" bestFit="1" customWidth="1" collapsed="1"/>
    <col min="13" max="13" width="20.21875" bestFit="1" customWidth="1" collapsed="1"/>
  </cols>
  <sheetData>
    <row r="1" spans="1:13" x14ac:dyDescent="0.3">
      <c r="A1" t="str">
        <f>'TC069'!A1</f>
        <v>No</v>
      </c>
      <c r="B1" t="s">
        <v>55</v>
      </c>
      <c r="C1" t="str">
        <f>'TC069'!B1</f>
        <v>OutboundNo</v>
      </c>
      <c r="D1" t="str">
        <f>'TC069'!C1</f>
        <v>ContainerNo</v>
      </c>
      <c r="E1" t="str">
        <f>'TC069'!D1</f>
        <v>InboundNo</v>
      </c>
      <c r="F1" t="s">
        <v>244</v>
      </c>
      <c r="G1" t="s">
        <v>245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</row>
    <row r="2" spans="1:13" x14ac:dyDescent="0.3">
      <c r="A2">
        <f>'TC069'!A2</f>
        <v>1</v>
      </c>
      <c r="B2" s="5" t="str">
        <f>'TC35-Contract Parts Info'!B4</f>
        <v>TB4scenario1320230614013</v>
      </c>
      <c r="C2" t="str">
        <f ca="1">'TC069'!B2</f>
        <v>o-CNTW-SUP-POC-231101-04</v>
      </c>
      <c r="D2" t="str">
        <f>'TC069'!C2</f>
        <v/>
      </c>
      <c r="E2" t="str">
        <f>'TC069'!D2</f>
        <v>i-PK-CUS-POC-230927001</v>
      </c>
      <c r="F2" s="49" t="str">
        <f ca="1">"i-CNTW-SUP-POC-"&amp;TEXT(TODAY(),"yymmdd")&amp;"-"&amp;'TC35'!K$2&amp;"-001"</f>
        <v>i-CNTW-SUP-POC-231101-TBA-001</v>
      </c>
      <c r="G2" t="str">
        <f ca="1">TEXT(TODAY(),"d mmm yyyy")</f>
        <v>1 Nov 2023</v>
      </c>
      <c r="K2">
        <v>1</v>
      </c>
      <c r="L2">
        <v>1</v>
      </c>
      <c r="M2">
        <v>1</v>
      </c>
    </row>
    <row r="3" spans="1:13" x14ac:dyDescent="0.3">
      <c r="A3">
        <f>'TC069'!A3</f>
        <v>2</v>
      </c>
      <c r="B3" s="5" t="str">
        <f>'TC35-Contract Parts Info'!B3</f>
        <v>TB4scenario1320230614012</v>
      </c>
      <c r="C3" t="str">
        <f ca="1">'TC069'!B3</f>
        <v>o-CNTW-SUP-POC-231101-04</v>
      </c>
      <c r="D3" t="str">
        <f>'TC069'!C3</f>
        <v>CNO1234</v>
      </c>
      <c r="E3" t="str">
        <f>'TC069'!D3</f>
        <v>i-PK-CUS-POC-230927002</v>
      </c>
      <c r="F3" s="49" t="str">
        <f ca="1">"i-CNTW-SUP-POC-"&amp;TEXT(TODAY(),"yymmdd")&amp;"-"&amp;'TC35'!K$2&amp;"-001"</f>
        <v>i-CNTW-SUP-POC-231101-TBA-001</v>
      </c>
      <c r="G3" t="str">
        <f t="shared" ref="G3:G4" ca="1" si="0">TEXT(TODAY(),"d mmm yyyy")</f>
        <v>1 Nov 2023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>
        <f>'TC069'!A4</f>
        <v>3</v>
      </c>
      <c r="B4" s="5" t="str">
        <f>'TC35-Contract Parts Info'!B2</f>
        <v>TB4scenario1320230614011</v>
      </c>
      <c r="C4" t="str">
        <f ca="1">'TC069'!B4</f>
        <v>o-CNTW-SUP-POC-231101-04</v>
      </c>
      <c r="D4" t="str">
        <f>'TC069'!C4</f>
        <v>SEGU5069987</v>
      </c>
      <c r="E4" t="str">
        <f>'TC069'!D4</f>
        <v>i-PK-CUS-POC-230927003</v>
      </c>
      <c r="F4" s="49" t="str">
        <f ca="1">"i-CNTW-SUP-POC-"&amp;TEXT(TODAY(),"yymmdd")&amp;"-"&amp;'TC35'!K$2&amp;"-001"</f>
        <v>i-CNTW-SUP-POC-231101-TBA-001</v>
      </c>
      <c r="G4" t="str">
        <f t="shared" ca="1" si="0"/>
        <v>1 Nov 2023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workbookViewId="0">
      <selection activeCell="G1" sqref="G1"/>
    </sheetView>
  </sheetViews>
  <sheetFormatPr defaultRowHeight="14.4" x14ac:dyDescent="0.3"/>
  <cols>
    <col min="1" max="1" width="19" customWidth="1" collapsed="1"/>
    <col min="2" max="2" width="14.2187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</cols>
  <sheetData>
    <row r="1" spans="1:22" x14ac:dyDescent="0.3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70</v>
      </c>
      <c r="Q1" s="47" t="s">
        <v>132</v>
      </c>
      <c r="R1" s="6" t="s">
        <v>133</v>
      </c>
      <c r="S1" s="6" t="s">
        <v>134</v>
      </c>
      <c r="T1" s="6" t="s">
        <v>135</v>
      </c>
      <c r="U1" s="6" t="s">
        <v>136</v>
      </c>
      <c r="V1" s="6" t="s">
        <v>137</v>
      </c>
    </row>
    <row r="2" spans="1:22" ht="15" customHeight="1" x14ac:dyDescent="0.3">
      <c r="A2" s="6" t="str">
        <f ca="1">'TC42'!B2</f>
        <v>cTBA-2311001</v>
      </c>
      <c r="B2" s="6" t="s">
        <v>173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Info'!C2</f>
        <v>PK-CUS-TB4-scenario13-20230604-001</v>
      </c>
      <c r="H2" s="6" t="s">
        <v>141</v>
      </c>
      <c r="I2" s="6" t="str">
        <f ca="1">'TC44'!B2</f>
        <v>sTBA-2311001</v>
      </c>
      <c r="J2" s="11" t="s">
        <v>31</v>
      </c>
      <c r="K2" s="6">
        <v>10</v>
      </c>
      <c r="L2" s="6">
        <v>10</v>
      </c>
      <c r="M2" s="6">
        <v>150</v>
      </c>
      <c r="N2" s="6">
        <v>0</v>
      </c>
      <c r="O2" s="6">
        <v>2.0499999999999998</v>
      </c>
      <c r="P2" s="6" t="s">
        <v>82</v>
      </c>
      <c r="Q2" s="6" t="s">
        <v>173</v>
      </c>
      <c r="R2" s="6">
        <v>150</v>
      </c>
      <c r="S2" s="6">
        <v>150</v>
      </c>
      <c r="T2" s="6" t="s">
        <v>142</v>
      </c>
      <c r="U2" s="6">
        <v>0</v>
      </c>
      <c r="V2" s="6" t="s">
        <v>142</v>
      </c>
    </row>
    <row r="3" spans="1:22" ht="28.8" x14ac:dyDescent="0.3"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Info'!C3</f>
        <v>PK-CUS-TB4-scenario13-20230604-002</v>
      </c>
      <c r="H3" s="6" t="s">
        <v>143</v>
      </c>
      <c r="I3" s="6" t="str">
        <f ca="1">'TC44'!B2</f>
        <v>sTBA-2311001</v>
      </c>
      <c r="J3" s="11" t="s">
        <v>31</v>
      </c>
      <c r="K3" s="6">
        <v>10</v>
      </c>
      <c r="L3" s="6">
        <v>10</v>
      </c>
      <c r="M3" s="6">
        <v>150</v>
      </c>
      <c r="N3" s="6">
        <v>0</v>
      </c>
      <c r="O3" s="6">
        <v>2.0499999999999998</v>
      </c>
      <c r="P3" s="6" t="s">
        <v>82</v>
      </c>
      <c r="Q3" s="6" t="s">
        <v>173</v>
      </c>
      <c r="R3" s="6">
        <v>150</v>
      </c>
      <c r="S3" s="6">
        <v>100</v>
      </c>
      <c r="T3" s="6" t="s">
        <v>142</v>
      </c>
      <c r="U3" s="6">
        <v>50</v>
      </c>
      <c r="V3" s="6" t="s">
        <v>142</v>
      </c>
    </row>
    <row r="4" spans="1:22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Info'!C4</f>
        <v>PK-CUS-TB4-scenario13-20230604-003</v>
      </c>
      <c r="H4" s="6" t="s">
        <v>144</v>
      </c>
      <c r="I4" s="6" t="str">
        <f ca="1">'TC44'!B2</f>
        <v>sTBA-2311001</v>
      </c>
      <c r="J4" s="11" t="s">
        <v>31</v>
      </c>
      <c r="K4" s="6">
        <v>10</v>
      </c>
      <c r="L4" s="6">
        <v>10</v>
      </c>
      <c r="M4" s="6">
        <v>50</v>
      </c>
      <c r="N4" s="6">
        <v>0</v>
      </c>
      <c r="O4" s="6">
        <v>2.0499999999999998</v>
      </c>
      <c r="P4" s="6" t="s">
        <v>82</v>
      </c>
      <c r="Q4" s="6" t="s">
        <v>173</v>
      </c>
      <c r="R4" s="6">
        <v>50</v>
      </c>
      <c r="S4" s="6">
        <v>0</v>
      </c>
      <c r="T4" s="6" t="s">
        <v>142</v>
      </c>
      <c r="U4" s="6">
        <v>50</v>
      </c>
      <c r="V4" s="6" t="s">
        <v>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W4"/>
  <sheetViews>
    <sheetView workbookViewId="0">
      <selection activeCell="G1" sqref="G1"/>
    </sheetView>
  </sheetViews>
  <sheetFormatPr defaultRowHeight="14.4" x14ac:dyDescent="0.3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19" max="19" width="24.21875" customWidth="1" collapsed="1"/>
  </cols>
  <sheetData>
    <row r="1" spans="1:23" x14ac:dyDescent="0.3">
      <c r="A1" s="6" t="s">
        <v>145</v>
      </c>
      <c r="B1" s="47" t="s">
        <v>146</v>
      </c>
      <c r="C1" s="6" t="s">
        <v>120</v>
      </c>
      <c r="D1" s="6" t="s">
        <v>121</v>
      </c>
      <c r="E1" s="6" t="s">
        <v>122</v>
      </c>
      <c r="F1" s="6" t="s">
        <v>89</v>
      </c>
      <c r="G1" s="6" t="s">
        <v>123</v>
      </c>
      <c r="H1" s="6" t="s">
        <v>124</v>
      </c>
      <c r="I1" s="6" t="s">
        <v>147</v>
      </c>
      <c r="J1" s="6" t="s">
        <v>148</v>
      </c>
      <c r="K1" s="6" t="s">
        <v>127</v>
      </c>
      <c r="L1" s="6" t="s">
        <v>128</v>
      </c>
      <c r="M1" s="6" t="s">
        <v>129</v>
      </c>
      <c r="N1" s="6" t="s">
        <v>131</v>
      </c>
      <c r="O1" s="6" t="s">
        <v>70</v>
      </c>
      <c r="P1" s="47" t="s">
        <v>132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</row>
    <row r="2" spans="1:23" ht="15.75" customHeight="1" x14ac:dyDescent="0.3">
      <c r="A2" s="6" t="str">
        <f ca="1">'TC44'!B2</f>
        <v>sTBA-2311001</v>
      </c>
      <c r="B2" s="6" t="s">
        <v>173</v>
      </c>
      <c r="C2" s="6"/>
      <c r="D2" s="6"/>
      <c r="E2" s="6"/>
      <c r="F2" s="11" t="str">
        <f>'TC35-Contract Parts Info'!B2</f>
        <v>TB4scenario1320230614011</v>
      </c>
      <c r="G2" s="11" t="str">
        <f>'TC35-Contract Parts Info'!D2</f>
        <v>CNTW-SUP-TB4-scenario13-20230604-001</v>
      </c>
      <c r="H2" s="6" t="s">
        <v>141</v>
      </c>
      <c r="I2" s="6" t="str">
        <f ca="1">'TC42'!B2</f>
        <v>cTBA-2311001</v>
      </c>
      <c r="J2" s="11" t="s">
        <v>32</v>
      </c>
      <c r="K2" s="6">
        <v>10</v>
      </c>
      <c r="L2" s="6">
        <v>10</v>
      </c>
      <c r="M2" s="6">
        <v>150</v>
      </c>
      <c r="N2" s="6">
        <v>2.0499999999999998</v>
      </c>
      <c r="O2" s="6" t="s">
        <v>82</v>
      </c>
      <c r="P2" s="6" t="s">
        <v>173</v>
      </c>
      <c r="Q2" s="6">
        <v>150</v>
      </c>
      <c r="R2" s="6">
        <v>0</v>
      </c>
      <c r="S2" s="6">
        <v>150</v>
      </c>
      <c r="T2" s="6">
        <v>150</v>
      </c>
      <c r="U2" s="6" t="s">
        <v>142</v>
      </c>
      <c r="V2" s="6">
        <v>0</v>
      </c>
      <c r="W2" s="6" t="s">
        <v>142</v>
      </c>
    </row>
    <row r="3" spans="1:23" ht="28.8" x14ac:dyDescent="0.3">
      <c r="A3" s="6"/>
      <c r="B3" s="6"/>
      <c r="C3" s="6"/>
      <c r="D3" s="6"/>
      <c r="E3" s="6"/>
      <c r="F3" s="11" t="str">
        <f>'TC35-Contract Parts Info'!B3</f>
        <v>TB4scenario1320230614012</v>
      </c>
      <c r="G3" s="11" t="str">
        <f>'TC35-Contract Parts Info'!D3</f>
        <v>CNTW-SUP-TB4-scenario13-20230604-002</v>
      </c>
      <c r="H3" s="6" t="s">
        <v>143</v>
      </c>
      <c r="I3" s="6" t="str">
        <f ca="1">'TC42'!B2</f>
        <v>cTBA-2311001</v>
      </c>
      <c r="J3" s="11" t="s">
        <v>32</v>
      </c>
      <c r="K3" s="6">
        <v>10</v>
      </c>
      <c r="L3" s="6">
        <v>10</v>
      </c>
      <c r="M3" s="6">
        <v>150</v>
      </c>
      <c r="N3" s="6">
        <v>2.0499999999999998</v>
      </c>
      <c r="O3" s="6" t="s">
        <v>82</v>
      </c>
      <c r="P3" s="6" t="s">
        <v>173</v>
      </c>
      <c r="Q3" s="6">
        <v>150</v>
      </c>
      <c r="R3" s="6">
        <v>0</v>
      </c>
      <c r="S3" s="6">
        <v>150</v>
      </c>
      <c r="T3" s="6">
        <v>100</v>
      </c>
      <c r="U3" s="6" t="s">
        <v>142</v>
      </c>
      <c r="V3" s="6">
        <v>50</v>
      </c>
      <c r="W3" s="6" t="s">
        <v>142</v>
      </c>
    </row>
    <row r="4" spans="1:23" ht="28.8" x14ac:dyDescent="0.3">
      <c r="A4" s="6"/>
      <c r="B4" s="6"/>
      <c r="C4" s="6"/>
      <c r="D4" s="6"/>
      <c r="E4" s="6"/>
      <c r="F4" s="11" t="str">
        <f>'TC35-Contract Parts Info'!B4</f>
        <v>TB4scenario1320230614013</v>
      </c>
      <c r="G4" s="11" t="str">
        <f>'TC35-Contract Parts Info'!D4</f>
        <v>CNTW-SUP-TB4-scenario13-20230604-003</v>
      </c>
      <c r="H4" s="6" t="s">
        <v>144</v>
      </c>
      <c r="I4" s="6" t="str">
        <f ca="1">'TC42'!B2</f>
        <v>cTBA-2311001</v>
      </c>
      <c r="J4" s="11" t="s">
        <v>32</v>
      </c>
      <c r="K4" s="6">
        <v>10</v>
      </c>
      <c r="L4" s="6">
        <v>10</v>
      </c>
      <c r="M4" s="6">
        <v>50</v>
      </c>
      <c r="N4" s="6">
        <v>2.0499999999999998</v>
      </c>
      <c r="O4" s="6" t="s">
        <v>82</v>
      </c>
      <c r="P4" s="6" t="s">
        <v>173</v>
      </c>
      <c r="Q4" s="6">
        <v>50</v>
      </c>
      <c r="R4" s="6">
        <v>0</v>
      </c>
      <c r="S4" s="6">
        <v>50</v>
      </c>
      <c r="T4" s="6">
        <v>0</v>
      </c>
      <c r="U4" s="6" t="s">
        <v>142</v>
      </c>
      <c r="V4" s="6">
        <v>50</v>
      </c>
      <c r="W4" s="6" t="s">
        <v>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F11" sqref="F11"/>
    </sheetView>
  </sheetViews>
  <sheetFormatPr defaultRowHeight="14.4" x14ac:dyDescent="0.3"/>
  <cols>
    <col min="2" max="2" width="12.6640625" customWidth="1" collapsed="1"/>
  </cols>
  <sheetData>
    <row r="1" spans="1:2" x14ac:dyDescent="0.3">
      <c r="A1" t="s">
        <v>52</v>
      </c>
      <c r="B1" t="s">
        <v>270</v>
      </c>
    </row>
    <row r="2" spans="1:2" x14ac:dyDescent="0.3">
      <c r="A2">
        <v>1</v>
      </c>
      <c r="B2" t="s">
        <v>300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B3" sqref="B3"/>
    </sheetView>
  </sheetViews>
  <sheetFormatPr defaultRowHeight="14.4" x14ac:dyDescent="0.3"/>
  <cols>
    <col min="2" max="2" width="16.109375" bestFit="1" customWidth="1" collapsed="1"/>
    <col min="3" max="3" width="12.44140625" bestFit="1" customWidth="1" collapsed="1"/>
    <col min="4" max="4" width="33.109375" bestFit="1" customWidth="1" collapsed="1"/>
  </cols>
  <sheetData>
    <row r="1" spans="1:5" x14ac:dyDescent="0.3">
      <c r="A1" t="s">
        <v>52</v>
      </c>
      <c r="B1" t="s">
        <v>165</v>
      </c>
      <c r="C1" t="s">
        <v>166</v>
      </c>
      <c r="D1" t="s">
        <v>238</v>
      </c>
      <c r="E1" t="s">
        <v>242</v>
      </c>
    </row>
    <row r="2" spans="1:5" x14ac:dyDescent="0.3">
      <c r="A2">
        <v>1</v>
      </c>
      <c r="B2" s="31" t="str">
        <f>'TC52-Upload Obound Form'!C2</f>
        <v>B-230927-TB4-04</v>
      </c>
      <c r="C2" s="31" t="str">
        <f>IF('TC52-Upload Obound Form'!D2="","",'TC52-Upload Obound Form'!D2)</f>
        <v>SEGU5069987</v>
      </c>
      <c r="D2" t="s">
        <v>210</v>
      </c>
      <c r="E2" s="31" t="str">
        <f>'TC52-Upload Obound Form'!G2</f>
        <v>Yes</v>
      </c>
    </row>
    <row r="3" spans="1:5" x14ac:dyDescent="0.3">
      <c r="A3">
        <v>2</v>
      </c>
      <c r="B3" s="31" t="str">
        <f>'TC52-Upload Obound Form'!C3</f>
        <v>B-230927-TB4-04</v>
      </c>
      <c r="C3" s="31" t="str">
        <f>IF('TC52-Upload Obound Form'!D3="","",'TC52-Upload Obound Form'!D3)</f>
        <v>CNO1234</v>
      </c>
      <c r="D3" t="s">
        <v>197</v>
      </c>
      <c r="E3" s="31" t="str">
        <f>'TC52-Upload Obound Form'!G3</f>
        <v>No</v>
      </c>
    </row>
    <row r="4" spans="1:5" x14ac:dyDescent="0.3">
      <c r="A4">
        <v>3</v>
      </c>
      <c r="B4" s="31" t="str">
        <f>'TC52-Upload Obound Form'!C4</f>
        <v>B-230927-TB4-04</v>
      </c>
      <c r="C4" s="31" t="str">
        <f>IF('TC52-Upload Obound Form'!D4="","",'TC52-Upload Obound Form'!D4)</f>
        <v/>
      </c>
      <c r="D4" t="s">
        <v>197</v>
      </c>
      <c r="E4" s="31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topLeftCell="B1" zoomScaleNormal="100" workbookViewId="0">
      <selection activeCell="D1" sqref="D1:E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19" t="s">
        <v>209</v>
      </c>
      <c r="G1" s="19" t="s">
        <v>210</v>
      </c>
      <c r="H1" s="19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workbookViewId="0">
      <selection activeCell="D1" sqref="D1:E1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18" customFormat="1" ht="65.25" customHeight="1" x14ac:dyDescent="0.3">
      <c r="A1" s="19" t="s">
        <v>177</v>
      </c>
      <c r="B1" s="19" t="s">
        <v>166</v>
      </c>
      <c r="C1" s="19" t="s">
        <v>178</v>
      </c>
      <c r="D1" s="19" t="s">
        <v>207</v>
      </c>
      <c r="E1" s="19" t="s">
        <v>208</v>
      </c>
      <c r="F1" s="27" t="s">
        <v>209</v>
      </c>
      <c r="G1" s="27" t="s">
        <v>210</v>
      </c>
      <c r="H1" s="26" t="s">
        <v>211</v>
      </c>
      <c r="I1" s="19" t="s">
        <v>212</v>
      </c>
      <c r="J1" s="19" t="s">
        <v>213</v>
      </c>
      <c r="K1" s="19" t="s">
        <v>214</v>
      </c>
      <c r="L1" s="19" t="s">
        <v>215</v>
      </c>
      <c r="M1" s="19" t="s">
        <v>216</v>
      </c>
      <c r="N1" s="19" t="s">
        <v>217</v>
      </c>
      <c r="O1" s="19" t="s">
        <v>218</v>
      </c>
      <c r="P1" s="19" t="s">
        <v>219</v>
      </c>
      <c r="Q1" s="19" t="s">
        <v>220</v>
      </c>
    </row>
    <row r="2" spans="1:17" x14ac:dyDescent="0.3">
      <c r="A2" s="6" t="str">
        <f>'TC52-Upload Obound Form'!C2</f>
        <v>B-230927-TB4-04</v>
      </c>
      <c r="B2" s="6" t="str">
        <f>'TC52-Upload Obound Form'!D2</f>
        <v>SEGU5069987</v>
      </c>
      <c r="C2" s="6" t="s">
        <v>221</v>
      </c>
      <c r="D2" s="5" t="str">
        <f>'TC063'!B2</f>
        <v>14 Jun 2023</v>
      </c>
      <c r="E2" s="5" t="str">
        <f>'TC063'!C2</f>
        <v>14 Jun 2023</v>
      </c>
      <c r="F2" s="6" t="s">
        <v>222</v>
      </c>
      <c r="G2" s="6" t="s">
        <v>222</v>
      </c>
      <c r="H2" s="6" t="s">
        <v>199</v>
      </c>
      <c r="I2" s="6" t="s">
        <v>200</v>
      </c>
      <c r="J2" s="6" t="s">
        <v>200</v>
      </c>
      <c r="K2" s="6" t="s">
        <v>200</v>
      </c>
      <c r="L2" s="6" t="s">
        <v>200</v>
      </c>
      <c r="M2" s="6" t="s">
        <v>200</v>
      </c>
      <c r="N2" s="6" t="s">
        <v>200</v>
      </c>
      <c r="O2" s="6" t="s">
        <v>200</v>
      </c>
      <c r="P2" s="6" t="s">
        <v>200</v>
      </c>
      <c r="Q2" s="6" t="s">
        <v>200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workbookViewId="0">
      <selection activeCell="H1" sqref="H1:V1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</cols>
  <sheetData>
    <row r="1" spans="1:22" s="18" customFormat="1" ht="28.2" customHeight="1" x14ac:dyDescent="0.3">
      <c r="A1" s="20" t="s">
        <v>177</v>
      </c>
      <c r="B1" s="20" t="s">
        <v>166</v>
      </c>
      <c r="C1" s="20" t="s">
        <v>178</v>
      </c>
      <c r="D1" s="24" t="s">
        <v>179</v>
      </c>
      <c r="E1" s="24" t="s">
        <v>180</v>
      </c>
      <c r="F1" s="24" t="s">
        <v>181</v>
      </c>
      <c r="G1" s="24" t="s">
        <v>182</v>
      </c>
      <c r="H1" s="24" t="s">
        <v>183</v>
      </c>
      <c r="I1" s="24" t="s">
        <v>184</v>
      </c>
      <c r="J1" s="24" t="s">
        <v>185</v>
      </c>
      <c r="K1" s="43" t="s">
        <v>186</v>
      </c>
      <c r="L1" s="24" t="s">
        <v>187</v>
      </c>
      <c r="M1" s="24" t="s">
        <v>188</v>
      </c>
      <c r="N1" s="24" t="s">
        <v>189</v>
      </c>
      <c r="O1" s="24" t="s">
        <v>190</v>
      </c>
      <c r="P1" s="24" t="s">
        <v>191</v>
      </c>
      <c r="Q1" s="24" t="s">
        <v>192</v>
      </c>
      <c r="R1" s="24" t="s">
        <v>193</v>
      </c>
      <c r="S1" s="24" t="s">
        <v>194</v>
      </c>
      <c r="T1" s="24" t="s">
        <v>195</v>
      </c>
      <c r="U1" s="24" t="s">
        <v>196</v>
      </c>
      <c r="V1" s="24" t="s">
        <v>197</v>
      </c>
    </row>
    <row r="2" spans="1:22" s="18" customFormat="1" x14ac:dyDescent="0.3">
      <c r="A2" s="6" t="str">
        <f>'TC52-Upload Obound Form'!C3</f>
        <v>B-230927-TB4-04</v>
      </c>
      <c r="B2" s="6" t="str">
        <f>'TC52-Upload Obound Form'!D3</f>
        <v>CNO1234</v>
      </c>
      <c r="C2" s="6" t="s">
        <v>198</v>
      </c>
      <c r="D2" s="6" t="s">
        <v>222</v>
      </c>
      <c r="E2" s="6" t="s">
        <v>222</v>
      </c>
      <c r="F2" s="6" t="s">
        <v>222</v>
      </c>
      <c r="G2" s="6" t="s">
        <v>222</v>
      </c>
      <c r="H2" s="6" t="s">
        <v>222</v>
      </c>
      <c r="I2" s="6" t="s">
        <v>222</v>
      </c>
      <c r="J2" s="6" t="s">
        <v>222</v>
      </c>
      <c r="K2" s="6" t="s">
        <v>222</v>
      </c>
      <c r="L2" s="6" t="s">
        <v>222</v>
      </c>
      <c r="M2" s="6" t="s">
        <v>222</v>
      </c>
      <c r="N2" s="6" t="s">
        <v>222</v>
      </c>
      <c r="O2" s="6" t="s">
        <v>222</v>
      </c>
      <c r="P2" s="6" t="s">
        <v>222</v>
      </c>
      <c r="Q2" s="6" t="s">
        <v>222</v>
      </c>
      <c r="R2" s="6" t="s">
        <v>222</v>
      </c>
      <c r="S2" s="6" t="s">
        <v>222</v>
      </c>
      <c r="T2" s="6" t="s">
        <v>222</v>
      </c>
      <c r="U2" s="6" t="s">
        <v>222</v>
      </c>
      <c r="V2" s="6" t="s">
        <v>222</v>
      </c>
    </row>
    <row r="3" spans="1:22" s="18" customFormat="1" x14ac:dyDescent="0.3">
      <c r="A3" s="6" t="str">
        <f>'TC52-Upload Obound Form'!C4</f>
        <v>B-230927-TB4-04</v>
      </c>
      <c r="B3" s="6"/>
      <c r="C3" s="6" t="s">
        <v>198</v>
      </c>
      <c r="D3" s="6" t="s">
        <v>222</v>
      </c>
      <c r="E3" s="6" t="s">
        <v>222</v>
      </c>
      <c r="F3" s="6" t="s">
        <v>222</v>
      </c>
      <c r="G3" s="6" t="s">
        <v>222</v>
      </c>
      <c r="H3" s="6" t="s">
        <v>222</v>
      </c>
      <c r="I3" s="6" t="s">
        <v>222</v>
      </c>
      <c r="J3" s="6" t="s">
        <v>222</v>
      </c>
      <c r="K3" s="6" t="s">
        <v>222</v>
      </c>
      <c r="L3" s="6" t="s">
        <v>222</v>
      </c>
      <c r="M3" s="6" t="s">
        <v>222</v>
      </c>
      <c r="N3" s="6" t="s">
        <v>222</v>
      </c>
      <c r="O3" s="6" t="s">
        <v>222</v>
      </c>
      <c r="P3" s="6" t="s">
        <v>222</v>
      </c>
      <c r="Q3" s="6" t="s">
        <v>222</v>
      </c>
      <c r="R3" s="6" t="s">
        <v>222</v>
      </c>
      <c r="S3" s="6" t="s">
        <v>222</v>
      </c>
      <c r="T3" s="6" t="s">
        <v>222</v>
      </c>
      <c r="U3" s="6" t="s">
        <v>222</v>
      </c>
      <c r="V3" s="6" t="s">
        <v>222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3" sqref="D3"/>
    </sheetView>
  </sheetViews>
  <sheetFormatPr defaultRowHeight="14.4" x14ac:dyDescent="0.3"/>
  <cols>
    <col min="2" max="2" width="26.6640625" customWidth="1" collapsed="1"/>
    <col min="3" max="3" width="26.44140625" customWidth="1" collapsed="1"/>
    <col min="4" max="4" width="24" customWidth="1" collapsed="1"/>
  </cols>
  <sheetData>
    <row r="1" spans="1:4" x14ac:dyDescent="0.3">
      <c r="A1" s="37" t="s">
        <v>52</v>
      </c>
      <c r="B1" t="s">
        <v>165</v>
      </c>
      <c r="C1" t="s">
        <v>166</v>
      </c>
      <c r="D1" t="s">
        <v>259</v>
      </c>
    </row>
    <row r="2" spans="1:4" ht="13.2" customHeight="1" x14ac:dyDescent="0.3">
      <c r="A2" s="37">
        <v>1</v>
      </c>
      <c r="B2" t="str">
        <f>'TC52-Upload Obound Setup'!B2</f>
        <v>B-230927-TB4-04</v>
      </c>
      <c r="C2" s="2" t="str">
        <f>'TC52-Upload Obound Form'!D2</f>
        <v>SEGU5069987</v>
      </c>
      <c r="D2" t="s">
        <v>210</v>
      </c>
    </row>
    <row r="3" spans="1:4" x14ac:dyDescent="0.3">
      <c r="A3" s="37">
        <v>2</v>
      </c>
      <c r="B3" t="str">
        <f>'TC52-Upload Obound Setup'!B2</f>
        <v>B-230927-TB4-04</v>
      </c>
      <c r="C3" s="2" t="str">
        <f>'TC52-Upload Obound Form'!D3</f>
        <v>CNO1234</v>
      </c>
      <c r="D3" t="s">
        <v>182</v>
      </c>
    </row>
    <row r="4" spans="1:4" x14ac:dyDescent="0.3">
      <c r="A4" s="37">
        <v>3</v>
      </c>
      <c r="B4" t="str">
        <f>'TC52-Upload Obound Setup'!B2</f>
        <v>B-230927-TB4-04</v>
      </c>
      <c r="C4" s="2"/>
      <c r="D4" t="s">
        <v>182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RowHeight="14.4" x14ac:dyDescent="0.3"/>
  <cols>
    <col min="1" max="1" width="28.33203125" customWidth="1" collapsed="1"/>
    <col min="2" max="2" width="30" customWidth="1" collapsed="1"/>
    <col min="3" max="3" width="21.5546875" customWidth="1" collapsed="1"/>
  </cols>
  <sheetData>
    <row r="1" spans="1:3" x14ac:dyDescent="0.3">
      <c r="A1" t="s">
        <v>59</v>
      </c>
      <c r="B1" t="s">
        <v>223</v>
      </c>
      <c r="C1" t="s">
        <v>109</v>
      </c>
    </row>
    <row r="2" spans="1:3" x14ac:dyDescent="0.3">
      <c r="A2" t="s">
        <v>298</v>
      </c>
      <c r="B2" t="s">
        <v>297</v>
      </c>
      <c r="C2" t="str">
        <f ca="1">TEXT(DATE(YEAR(TODAY()), MONTH(TODAY())+2, DAY(TODAY())), "dd MMM yyyy")</f>
        <v>01 Jan 2024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workbookViewId="0">
      <selection activeCell="F1" sqref="F1"/>
    </sheetView>
  </sheetViews>
  <sheetFormatPr defaultRowHeight="14.4" x14ac:dyDescent="0.3"/>
  <cols>
    <col min="1" max="1" width="53.88671875" customWidth="1" collapsed="1"/>
    <col min="9" max="9" width="35.6640625" customWidth="1" collapsed="1"/>
    <col min="15" max="15" width="29.88671875" customWidth="1" collapsed="1"/>
  </cols>
  <sheetData>
    <row r="1" spans="1:15" x14ac:dyDescent="0.3">
      <c r="A1" s="6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</row>
    <row r="2" spans="1:15" x14ac:dyDescent="0.3">
      <c r="A2" s="6" t="s">
        <v>26</v>
      </c>
      <c r="B2" s="6" t="s">
        <v>49</v>
      </c>
      <c r="C2" s="6" t="s">
        <v>50</v>
      </c>
      <c r="D2" s="6" t="s">
        <v>49</v>
      </c>
      <c r="E2" s="6" t="s">
        <v>50</v>
      </c>
      <c r="F2" s="6" t="s">
        <v>49</v>
      </c>
      <c r="G2" s="6" t="s">
        <v>50</v>
      </c>
      <c r="H2" s="6" t="s">
        <v>49</v>
      </c>
      <c r="I2" s="6" t="s">
        <v>51</v>
      </c>
      <c r="J2" s="6" t="s">
        <v>49</v>
      </c>
      <c r="K2" s="6" t="s">
        <v>50</v>
      </c>
      <c r="L2" s="6" t="s">
        <v>49</v>
      </c>
      <c r="M2" s="6" t="s">
        <v>50</v>
      </c>
      <c r="N2" s="6" t="s">
        <v>49</v>
      </c>
      <c r="O2" s="6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B2"/>
  <sheetViews>
    <sheetView workbookViewId="0"/>
  </sheetViews>
  <sheetFormatPr defaultRowHeight="14.4" x14ac:dyDescent="0.3"/>
  <cols>
    <col min="1" max="1" width="21.5546875" bestFit="1" customWidth="1" collapsed="1"/>
    <col min="2" max="2" width="35.33203125" customWidth="1" collapsed="1"/>
  </cols>
  <sheetData>
    <row r="1" spans="1:2" x14ac:dyDescent="0.3">
      <c r="A1" s="44" t="s">
        <v>224</v>
      </c>
      <c r="B1" s="44" t="s">
        <v>277</v>
      </c>
    </row>
    <row r="2" spans="1:2" x14ac:dyDescent="0.3">
      <c r="A2" s="5" t="s">
        <v>291</v>
      </c>
      <c r="B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C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26.77734375" customWidth="1" collapsed="1"/>
    <col min="3" max="3" width="21.6640625" customWidth="1" collapsed="1"/>
  </cols>
  <sheetData>
    <row r="1" spans="1:3" x14ac:dyDescent="0.3">
      <c r="A1" t="s">
        <v>52</v>
      </c>
      <c r="B1" t="s">
        <v>53</v>
      </c>
      <c r="C1" s="6" t="s">
        <v>54</v>
      </c>
    </row>
    <row r="2" spans="1:3" x14ac:dyDescent="0.3">
      <c r="A2">
        <v>1</v>
      </c>
      <c r="B2" s="2" t="str">
        <f>"RequestPartTB-"&amp;AutoIncrement!A2</f>
        <v>RequestPartTB-04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dimension ref="A1:D4"/>
  <sheetViews>
    <sheetView workbookViewId="0">
      <selection activeCell="C17" sqref="C17"/>
    </sheetView>
  </sheetViews>
  <sheetFormatPr defaultRowHeight="14.4" x14ac:dyDescent="0.3"/>
  <cols>
    <col min="2" max="2" width="38.6640625" customWidth="1" collapsed="1"/>
    <col min="3" max="3" width="39.109375" customWidth="1" collapsed="1"/>
    <col min="4" max="4" width="42.44140625" customWidth="1" collapsed="1"/>
  </cols>
  <sheetData>
    <row r="1" spans="1:4" x14ac:dyDescent="0.3">
      <c r="A1" t="s">
        <v>52</v>
      </c>
      <c r="B1" s="44" t="s">
        <v>55</v>
      </c>
      <c r="C1" s="45" t="s">
        <v>56</v>
      </c>
      <c r="D1" s="45" t="s">
        <v>57</v>
      </c>
    </row>
    <row r="2" spans="1:4" x14ac:dyDescent="0.3">
      <c r="A2">
        <v>1</v>
      </c>
      <c r="B2" s="40" t="s">
        <v>280</v>
      </c>
      <c r="C2" s="21" t="s">
        <v>283</v>
      </c>
      <c r="D2" s="21" t="s">
        <v>286</v>
      </c>
    </row>
    <row r="3" spans="1:4" x14ac:dyDescent="0.3">
      <c r="A3">
        <v>2</v>
      </c>
      <c r="B3" s="28" t="s">
        <v>281</v>
      </c>
      <c r="C3" s="21" t="s">
        <v>284</v>
      </c>
      <c r="D3" s="21" t="s">
        <v>287</v>
      </c>
    </row>
    <row r="4" spans="1:4" x14ac:dyDescent="0.3">
      <c r="A4">
        <v>3</v>
      </c>
      <c r="B4" s="28" t="s">
        <v>282</v>
      </c>
      <c r="C4" s="21" t="s">
        <v>285</v>
      </c>
      <c r="D4" s="21" t="s">
        <v>288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dimension ref="A1:X2"/>
  <sheetViews>
    <sheetView tabSelected="1" topLeftCell="D1" workbookViewId="0">
      <selection activeCell="J23" sqref="J23"/>
    </sheetView>
  </sheetViews>
  <sheetFormatPr defaultRowHeight="14.4" x14ac:dyDescent="0.3"/>
  <cols>
    <col min="2" max="2" width="37.88671875" customWidth="1" collapsed="1"/>
    <col min="3" max="3" width="33.33203125" customWidth="1" collapsed="1"/>
    <col min="4" max="4" width="11.6640625" bestFit="1" customWidth="1" collapsed="1"/>
    <col min="5" max="5" width="14.109375" bestFit="1" customWidth="1" collapsed="1"/>
    <col min="6" max="6" width="14.6640625" bestFit="1" customWidth="1" collapsed="1"/>
    <col min="7" max="7" width="13.88671875" bestFit="1" customWidth="1" collapsed="1"/>
    <col min="8" max="8" width="20.33203125" bestFit="1" customWidth="1" collapsed="1"/>
    <col min="10" max="10" width="19" bestFit="1" customWidth="1" collapsed="1"/>
    <col min="11" max="11" width="16.6640625" bestFit="1" customWidth="1" collapsed="1"/>
    <col min="12" max="12" width="16.6640625" customWidth="1" collapsed="1"/>
    <col min="13" max="13" width="59.33203125" bestFit="1" customWidth="1" collapsed="1"/>
    <col min="15" max="15" width="10.33203125" bestFit="1" customWidth="1" collapsed="1"/>
    <col min="16" max="16" width="59.33203125" customWidth="1" collapsed="1"/>
    <col min="17" max="17" width="39.6640625" customWidth="1" collapsed="1"/>
    <col min="18" max="18" width="11.33203125" bestFit="1" customWidth="1" collapsed="1"/>
    <col min="19" max="19" width="17.6640625" bestFit="1" customWidth="1" collapsed="1"/>
    <col min="20" max="20" width="18" bestFit="1" customWidth="1" collapsed="1"/>
    <col min="21" max="21" width="14.44140625" bestFit="1" customWidth="1" collapsed="1"/>
    <col min="22" max="22" width="13.5546875" bestFit="1" customWidth="1" collapsed="1"/>
    <col min="23" max="23" width="13.6640625" bestFit="1" customWidth="1" collapsed="1"/>
    <col min="24" max="24" width="22" bestFit="1" customWidth="1" collapsed="1"/>
  </cols>
  <sheetData>
    <row r="1" spans="1:24" x14ac:dyDescent="0.3">
      <c r="A1" t="s">
        <v>52</v>
      </c>
      <c r="B1" s="53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s="44" t="s">
        <v>67</v>
      </c>
      <c r="L1" t="s">
        <v>68</v>
      </c>
      <c r="M1" s="44" t="s">
        <v>69</v>
      </c>
      <c r="N1" t="s">
        <v>70</v>
      </c>
      <c r="O1" t="s">
        <v>71</v>
      </c>
      <c r="P1" t="s">
        <v>2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s="53" t="s">
        <v>79</v>
      </c>
    </row>
    <row r="2" spans="1:24" x14ac:dyDescent="0.3">
      <c r="A2">
        <v>1</v>
      </c>
      <c r="B2" t="s">
        <v>296</v>
      </c>
      <c r="C2" t="str">
        <f>"CNTWSUP-PKCUS-"&amp;'TC35'!K2&amp;"-0"&amp;AutoIncrement!A2</f>
        <v>CNTWSUP-PKCUS-TBA-004</v>
      </c>
      <c r="D2" t="s">
        <v>80</v>
      </c>
      <c r="E2" t="s">
        <v>81</v>
      </c>
      <c r="F2">
        <v>1</v>
      </c>
      <c r="G2">
        <v>2</v>
      </c>
      <c r="H2">
        <v>2</v>
      </c>
      <c r="I2">
        <v>3</v>
      </c>
      <c r="J2">
        <v>10</v>
      </c>
      <c r="K2" t="s">
        <v>305</v>
      </c>
      <c r="L2" t="str">
        <f>"CD-05-"&amp;K2&amp;AutoIncrement!A2</f>
        <v>CD-05-TBA04</v>
      </c>
      <c r="M2" t="s">
        <v>306</v>
      </c>
      <c r="N2" t="s">
        <v>82</v>
      </c>
      <c r="O2" t="s">
        <v>83</v>
      </c>
      <c r="P2" t="str">
        <f>'TC033'!A2&amp;"("&amp;'TC033'!A2&amp;")"</f>
        <v>CNTWSUP-PKCUS 04(CNTWSUP-PKCUS 04)</v>
      </c>
      <c r="Q2" t="str">
        <f>"RD-05-"&amp;K2&amp;AutoIncrement!A2</f>
        <v>RD-05-TBA04</v>
      </c>
      <c r="R2" t="s">
        <v>84</v>
      </c>
      <c r="S2" t="s">
        <v>31</v>
      </c>
      <c r="T2" t="s">
        <v>32</v>
      </c>
      <c r="U2" t="s">
        <v>85</v>
      </c>
      <c r="V2" t="s">
        <v>86</v>
      </c>
      <c r="W2" t="s">
        <v>87</v>
      </c>
      <c r="X2" t="s">
        <v>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TC42</vt:lpstr>
      <vt:lpstr>TC44</vt:lpstr>
      <vt:lpstr>TC47-Change Order</vt:lpstr>
      <vt:lpstr>TC47-Change Inbound Dates</vt:lpstr>
      <vt:lpstr>TC48</vt:lpstr>
      <vt:lpstr>TC049</vt:lpstr>
      <vt:lpstr>TC050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  <vt:lpstr>AutoGen</vt:lpstr>
      <vt:lpstr>AutoIncrement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2023-11-01T02:41:22Z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