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nasin\git\tb-ttap-brivge-v2\Excel Files\Scenario 12\"/>
    </mc:Choice>
  </mc:AlternateContent>
  <xr:revisionPtr documentId="13_ncr:1_{0B68BC91-1F57-4FB9-8685-7BC487B4293C}" revIDLastSave="0" xr10:uidLastSave="{00000000-0000-0000-0000-000000000000}" xr6:coauthVersionLast="47" xr6:coauthVersionMax="47"/>
  <bookViews>
    <workbookView activeTab="1" tabRatio="621" windowHeight="12456" windowWidth="23256" xWindow="-108" xr2:uid="{00000000-000D-0000-FFFF-FFFF00000000}" yWindow="-108"/>
  </bookViews>
  <sheets>
    <sheet name="Indicator" r:id="rId1" sheetId="82"/>
    <sheet name="AutoIncrement" r:id="rId2" sheetId="5"/>
    <sheet name="TC1" r:id="rId3" sheetId="71"/>
    <sheet name="TC2" r:id="rId4" sheetId="72"/>
    <sheet name="TC3" r:id="rId5" sheetId="1"/>
    <sheet name="TC3-Req to Parts Master" r:id="rId6" sheetId="73"/>
    <sheet name="TC3.1" r:id="rId7" sheetId="74"/>
    <sheet name="TC4-Contract Parts Info" r:id="rId8" sheetId="4"/>
    <sheet name="TC4" r:id="rId9" sheetId="3"/>
    <sheet name="TC5" r:id="rId10" sheetId="6"/>
    <sheet name="TC6" r:id="rId11" sheetId="7"/>
    <sheet name="TC6.1" r:id="rId12" sheetId="75"/>
    <sheet name="TC6.2" r:id="rId13" sheetId="9"/>
    <sheet name="TC6.2_ETAnWeek" r:id="rId14" sheetId="10"/>
    <sheet name="TC7-Contract Parts Info" r:id="rId15" sheetId="76"/>
    <sheet name="TC7" r:id="rId16" sheetId="11"/>
    <sheet name="TC8" r:id="rId17" sheetId="53"/>
    <sheet name="TC9" r:id="rId18" sheetId="12"/>
    <sheet name="TC10" r:id="rId19" sheetId="13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1- Period Generator" r:id="rId25" sheetId="77"/>
    <sheet name="TC12" r:id="rId26" sheetId="54"/>
    <sheet name="TC14-BU SO" r:id="rId27" sheetId="19"/>
    <sheet name="TC15-BU PO" r:id="rId28" sheetId="20"/>
    <sheet name="TC16-Supplier SO" r:id="rId29" sheetId="21"/>
    <sheet name="TC17.1-Sup SO Delivery Plan" r:id="rId30" sheetId="78"/>
    <sheet name="TC17.1-Sup SODeliveryPlan(Date)" r:id="rId31" sheetId="79"/>
    <sheet name="TC17.2-Sup SO Delivery Plan" r:id="rId32" sheetId="80"/>
    <sheet name="TC17.2-Sup SODeliveryPlan(Date)" r:id="rId33" sheetId="81"/>
    <sheet name="TC18-Forecast Change" r:id="rId34" sheetId="26"/>
    <sheet name="TC20-BU Change Request" r:id="rId35" sheetId="28"/>
    <sheet name="TC19-Customer Change Request" r:id="rId36" sheetId="27"/>
    <sheet name="TC21-Supplier Approve Change " r:id="rId37" sheetId="29"/>
    <sheet name="TC22-Customer Forecast CO " r:id="rId38" sheetId="30"/>
    <sheet name="TC23-BU Forecast SO" r:id="rId39" sheetId="31"/>
    <sheet name="TC24-BU Forecast PO" r:id="rId40" sheetId="32"/>
    <sheet name="TC25-Customer Order Change" r:id="rId41" sheetId="33"/>
    <sheet name="TC25-Change Inbound Date" r:id="rId42" sheetId="34"/>
    <sheet name="TC25-Change Request No" r:id="rId43" sheetId="40"/>
    <sheet name="TC26-Customer AutoGen Change" r:id="rId44" sheetId="35"/>
    <sheet name="TC27-BU AutoGen Change" r:id="rId45" sheetId="38"/>
    <sheet name="TC28-Supplier Approve Change" r:id="rId46" sheetId="39"/>
    <sheet name="TC29-Customer Check CO" r:id="rId47" sheetId="43"/>
    <sheet name="TC30-BU Check SO" r:id="rId48" sheetId="44"/>
    <sheet name="TC31-BU Check PO" r:id="rId49" sheetId="45"/>
    <sheet name="TC32-Supplier Check SO" r:id="rId50" sheetId="46"/>
    <sheet name="TC33-New Outbound Date" r:id="rId51" sheetId="55"/>
    <sheet name="TC33-New Firm Qty" r:id="rId52" sheetId="70"/>
    <sheet name="TC33-Change Request No" r:id="rId53" sheetId="56"/>
    <sheet name="TC34" r:id="rId54" sheetId="67"/>
    <sheet name="TC35" r:id="rId55" sheetId="68"/>
    <sheet name="TC36" r:id="rId56" sheetId="57"/>
    <sheet name="TC44-Supplier Outbound -Regular" r:id="rId57" sheetId="47"/>
    <sheet name="TC44-Supplier Outbound -Spot" r:id="rId58" sheetId="49"/>
    <sheet name="TC44-Outbound No" r:id="rId59" sheetId="50"/>
    <sheet name="TC45-Supplier SellerGI Invoice" r:id="rId60" sheetId="52"/>
    <sheet name="TC50.1-Customer Cargo -Regular" r:id="rId61" sheetId="59"/>
    <sheet name="TC50.2-Customer Cargo -Spot" r:id="rId62" sheetId="60"/>
    <sheet name="TC53-Shipping Detail" r:id="rId63" sheetId="62"/>
    <sheet name="TC61-BU SellerGI Invoice" r:id="rId64" sheetId="64"/>
    <sheet name="TC68-DC Inbound" r:id="rId65" sheetId="65"/>
  </sheets>
  <externalReferences>
    <externalReference r:id="rId66"/>
  </externalReferences>
  <definedNames>
    <definedName localSheetId="5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5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5" name="partsTypeArr">#REF!</definedName>
    <definedName name="partsTypeArr">[1]partsTypeArr!$A$1:$A$4</definedName>
    <definedName name="REPACKING_TYPE">#REF!</definedName>
    <definedName localSheetId="5" name="rolledPartsFlagArr">#REF!</definedName>
    <definedName name="rolledPartsFlagArr">[1]rolledPartsFlagArr!$A$1:$A$2</definedName>
    <definedName localSheetId="5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7" l="1" r="K3"/>
  <c i="57" r="K4"/>
  <c i="57" r="K5"/>
  <c i="57" r="K6"/>
  <c i="57" r="K7"/>
  <c i="57" r="K2"/>
  <c i="68" r="K3"/>
  <c i="68" r="K4"/>
  <c i="68" r="K5"/>
  <c i="68" r="K6"/>
  <c i="68" r="K7"/>
  <c i="68" r="K2"/>
  <c i="67" r="J2"/>
  <c i="57" r="J3"/>
  <c i="57" r="J4"/>
  <c i="57" r="J5"/>
  <c i="57" r="J6"/>
  <c i="57" r="J7"/>
  <c i="57" r="J2"/>
  <c i="68" r="J3"/>
  <c i="68" r="J4"/>
  <c i="68" r="J5"/>
  <c i="68" r="J6"/>
  <c i="68" r="J7"/>
  <c i="68" r="J2"/>
  <c i="67" r="I2"/>
  <c i="67" r="J3"/>
  <c i="67" r="J4"/>
  <c i="67" r="J5"/>
  <c i="67" r="J6"/>
  <c i="67" r="J7"/>
  <c i="67" r="I3"/>
  <c i="67" r="I4"/>
  <c i="67" r="I5"/>
  <c i="67" r="I6"/>
  <c i="67" r="I7"/>
  <c i="43" r="N2"/>
  <c i="43" r="P3"/>
  <c i="43" r="P4"/>
  <c i="43" r="P5"/>
  <c i="43" r="P7"/>
  <c i="43" r="R2"/>
  <c i="43" r="P2"/>
  <c i="43" r="N3"/>
  <c i="43" r="N4"/>
  <c i="43" r="N5"/>
  <c i="43" r="N6"/>
  <c i="46" r="H3"/>
  <c i="46" r="H4"/>
  <c i="46" r="H5"/>
  <c i="46" r="H6"/>
  <c i="46" r="H7"/>
  <c i="46" r="H2"/>
  <c i="45" r="I3"/>
  <c i="45" r="I4"/>
  <c i="45" r="I5"/>
  <c i="45" r="I6"/>
  <c i="45" r="I7"/>
  <c i="45" r="I2"/>
  <c i="44" r="H3"/>
  <c i="44" r="H4"/>
  <c i="44" r="H5"/>
  <c i="44" r="H6"/>
  <c i="44" r="H7"/>
  <c i="44" r="H2"/>
  <c i="43" r="H3"/>
  <c i="43" r="H4"/>
  <c i="43" r="H5"/>
  <c i="43" r="H6"/>
  <c i="43" r="H7"/>
  <c i="43" r="H2"/>
  <c i="39" r="Q6"/>
  <c i="39" r="P5"/>
  <c i="39" r="Q4"/>
  <c i="39" r="P4"/>
  <c i="39" r="Q3"/>
  <c i="39" r="P3"/>
  <c i="39" r="Q2"/>
  <c i="39" r="R2"/>
  <c i="39" r="P2"/>
  <c i="35" r="Q2"/>
  <c i="39" r="N5"/>
  <c i="39" r="O5"/>
  <c i="39" r="N6"/>
  <c i="39" r="O4"/>
  <c i="39" r="O3"/>
  <c i="39" r="N3"/>
  <c i="39" r="O2"/>
  <c i="39" r="N2"/>
  <c i="38" r="O2"/>
  <c i="38" r="R6"/>
  <c i="38" r="O6"/>
  <c i="38" r="Q5"/>
  <c i="38" r="P5"/>
  <c i="38" r="O5"/>
  <c i="38" r="R4"/>
  <c i="38" r="Q4"/>
  <c i="38" r="P4"/>
  <c i="38" r="R3"/>
  <c i="38" r="Q3"/>
  <c i="38" r="P3"/>
  <c i="38" r="O3"/>
  <c i="38" r="S2"/>
  <c i="38" r="R2"/>
  <c i="38" r="Q2"/>
  <c i="38" r="P2"/>
  <c i="35" r="O5"/>
  <c i="35" r="P5"/>
  <c i="35" r="O6"/>
  <c i="35" r="P4"/>
  <c i="35" r="P3"/>
  <c i="35" r="O3"/>
  <c i="35" r="P2"/>
  <c i="35" r="O2"/>
  <c i="35" r="R6"/>
  <c i="35" r="Q5"/>
  <c i="35" r="R4"/>
  <c i="35" r="Q4"/>
  <c i="35" r="R3"/>
  <c i="35" r="Q3"/>
  <c i="35" r="R2"/>
  <c i="35" r="S2"/>
  <c i="39" r="B5"/>
  <c i="39" r="B6"/>
  <c i="39" r="B4"/>
  <c i="39" r="B3"/>
  <c i="39" r="B2"/>
  <c i="39" r="A6"/>
  <c i="39" r="A5"/>
  <c i="39" r="A4"/>
  <c i="39" r="A3"/>
  <c i="39" r="A2"/>
  <c i="39" r="J5"/>
  <c i="39" r="J6"/>
  <c i="39" r="J4"/>
  <c i="39" r="J3"/>
  <c i="39" r="J2"/>
  <c i="38" r="K2"/>
  <c i="39" r="I5"/>
  <c i="39" r="I6"/>
  <c i="39" r="I4"/>
  <c i="39" r="I3"/>
  <c i="39" r="I2"/>
  <c i="38" r="J2"/>
  <c i="38" r="B5"/>
  <c i="38" r="B6"/>
  <c i="38" r="B4"/>
  <c i="38" r="B3"/>
  <c i="38" r="B2"/>
  <c i="38" r="K6"/>
  <c i="38" r="J6"/>
  <c i="38" r="K5"/>
  <c i="38" r="J5"/>
  <c i="38" r="K4"/>
  <c i="38" r="J4"/>
  <c i="38" r="K3"/>
  <c i="38" r="J3"/>
  <c i="35" r="K5"/>
  <c i="35" r="K6"/>
  <c i="35" r="K4"/>
  <c i="35" r="K3"/>
  <c i="35" r="K2"/>
  <c i="35" r="J5"/>
  <c i="35" r="J6"/>
  <c i="35" r="J4"/>
  <c i="35" r="J3"/>
  <c i="35" r="J2"/>
  <c i="35" r="B5"/>
  <c i="35" r="B6"/>
  <c i="35" r="B4"/>
  <c i="35" r="B3"/>
  <c i="35" r="B2"/>
  <c i="35" r="A5"/>
  <c i="35" r="A6"/>
  <c i="35" r="A4"/>
  <c i="35" r="A3"/>
  <c i="35" r="A2"/>
  <c i="33" r="B3"/>
  <c i="33" r="B4"/>
  <c i="33" r="B5"/>
  <c i="33" r="B6"/>
  <c i="33" r="B7"/>
  <c i="33" r="B2"/>
  <c i="32" r="B7"/>
  <c i="32" r="B6"/>
  <c i="32" r="B5"/>
  <c i="32" r="B4"/>
  <c i="32" r="B3"/>
  <c i="32" r="B2"/>
  <c i="32" r="A7"/>
  <c i="32" r="A6"/>
  <c i="32" r="A5"/>
  <c i="32" r="A4"/>
  <c i="32" r="A3"/>
  <c i="32" r="A2"/>
  <c i="32" r="H3"/>
  <c i="32" r="H4"/>
  <c i="32" r="H5"/>
  <c i="32" r="H6"/>
  <c i="32" r="H7"/>
  <c i="32" r="H2"/>
  <c i="31" r="H3"/>
  <c i="31" r="H4"/>
  <c i="31" r="H5"/>
  <c i="31" r="H6"/>
  <c i="31" r="H7"/>
  <c i="31" r="H2"/>
  <c i="30" r="H3"/>
  <c i="30" r="H4"/>
  <c i="30" r="H5"/>
  <c i="30" r="H6"/>
  <c i="30" r="H7"/>
  <c i="30" r="H2"/>
  <c i="30" r="A2"/>
  <c i="29" r="K3"/>
  <c i="29" r="K2"/>
  <c i="27" r="L3"/>
  <c i="27" r="L2"/>
  <c i="27" r="A2"/>
  <c i="31" r="B3"/>
  <c i="31" r="B4"/>
  <c i="31" r="B5"/>
  <c i="31" r="B6"/>
  <c i="31" r="B7"/>
  <c i="31" r="B2"/>
  <c i="31" r="A3"/>
  <c i="31" r="A4"/>
  <c i="31" r="A5"/>
  <c i="31" r="A6"/>
  <c i="31" r="A7"/>
  <c i="31" r="A2"/>
  <c i="30" r="B3"/>
  <c i="30" r="B4"/>
  <c i="30" r="B5"/>
  <c i="30" r="B6"/>
  <c i="30" r="B7"/>
  <c i="30" r="B2"/>
  <c i="30" r="A3"/>
  <c i="30" r="A4"/>
  <c i="30" r="A5"/>
  <c i="30" r="A6"/>
  <c i="30" r="A7"/>
  <c i="29" r="B3"/>
  <c i="29" r="B2"/>
  <c i="29" r="A3"/>
  <c i="29" r="A2"/>
  <c i="27" r="B3"/>
  <c i="27" r="B2"/>
  <c i="27" r="A3"/>
  <c i="28" r="B3"/>
  <c i="28" r="B2"/>
  <c i="26" r="B3"/>
  <c i="26" r="B4"/>
  <c i="26" r="B5"/>
  <c i="26" r="B6"/>
  <c i="26" r="B7"/>
  <c i="26" r="B2"/>
  <c i="53" r="G7"/>
  <c i="53" r="G6"/>
  <c i="53" r="G5"/>
  <c i="53" r="G4"/>
  <c i="53" r="G3"/>
  <c i="53" r="G2"/>
  <c i="10" l="1" r="A2"/>
  <c i="9" r="B2"/>
  <c i="7" r="B3"/>
  <c i="7" r="B4"/>
  <c i="7" r="B5"/>
  <c i="7" r="B6"/>
  <c i="7" r="B7"/>
  <c i="7" r="B2"/>
  <c i="7" r="A3"/>
  <c i="7" r="A4"/>
  <c i="7" r="A5"/>
  <c i="7" r="A6"/>
  <c i="7" r="A7"/>
  <c i="7" r="A2"/>
  <c i="4" r="C3"/>
  <c i="4" r="C4"/>
  <c i="4" r="C5"/>
  <c i="4" r="C2"/>
  <c i="73" r="C3"/>
  <c i="73" r="C4"/>
  <c i="73" r="C5"/>
  <c i="73" r="C2"/>
  <c i="73" r="B3"/>
  <c i="73" r="B4"/>
  <c i="73" r="B5"/>
  <c i="73" r="B2"/>
  <c i="72" r="C5"/>
  <c i="72" r="C4"/>
  <c i="72" r="C3"/>
  <c i="72" r="C2"/>
  <c i="65" l="1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B2"/>
  <c i="47" r="A3"/>
  <c i="50" r="B2" s="1"/>
  <c i="60" r="B6"/>
  <c i="60" r="B4"/>
  <c i="60" r="B3"/>
  <c i="60" r="B2"/>
  <c i="59" r="B5"/>
  <c i="59" r="B4"/>
  <c i="59" r="B3"/>
  <c i="52" r="B2"/>
  <c i="49" r="C9"/>
  <c i="50" r="B5" s="1"/>
  <c i="49" r="C8"/>
  <c i="49" r="C7"/>
  <c i="49" r="C6"/>
  <c i="50" r="B4" s="1"/>
  <c i="49" r="C5"/>
  <c i="49" r="C4"/>
  <c i="49" r="C3"/>
  <c i="49" r="C2"/>
  <c i="50" r="B3" s="1"/>
  <c i="47" r="A8"/>
  <c i="47" r="A7"/>
  <c i="47" r="A6"/>
  <c i="47" r="A5"/>
  <c i="47" r="A4"/>
  <c i="11" r="M2"/>
  <c i="11" r="N2"/>
  <c i="11" r="J2"/>
  <c i="3" r="J2"/>
  <c i="49" r="AI9"/>
  <c i="49" r="AI8"/>
  <c i="49" r="AI3"/>
  <c i="49" r="AI2"/>
  <c i="49" r="AI5"/>
  <c i="49" r="AI6"/>
  <c i="49" r="AI7"/>
  <c i="49" r="AI4"/>
  <c i="49" r="AH9"/>
  <c i="49" r="AH3"/>
  <c i="49" r="AH8"/>
  <c i="49" r="AH7"/>
  <c i="49" r="AH6"/>
  <c i="49" r="AH5"/>
  <c i="49" r="AH4"/>
  <c i="49" r="AH2"/>
  <c i="77" r="A2"/>
  <c i="40" r="A2"/>
  <c i="26" r="D2"/>
  <c i="12" r="A2"/>
  <c i="34" r="A2"/>
  <c i="64" r="B2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C2"/>
  <c i="64" r="B5"/>
  <c i="64" r="B4"/>
  <c i="64" r="B3"/>
  <c i="62" r="B9"/>
  <c i="62" r="B8"/>
  <c i="62" r="B7"/>
  <c i="62" r="B6"/>
  <c i="62" r="B5"/>
  <c i="62" r="B4"/>
  <c i="62" r="B3"/>
  <c i="49" r="E9"/>
  <c i="60" r="A5" s="1"/>
  <c i="49" r="E8"/>
  <c i="49" r="E7"/>
  <c i="60" r="A4" s="1"/>
  <c i="49" r="E6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M2"/>
  <c i="49" r="M3"/>
  <c i="49" r="M4"/>
  <c i="49" r="M5"/>
  <c i="49" r="M6"/>
  <c i="49" r="M7"/>
  <c i="49" r="M8"/>
  <c i="49" r="M9"/>
  <c i="49" r="AA9"/>
  <c i="49" r="AA8"/>
  <c i="49" r="AA5"/>
  <c i="49" r="AA4"/>
  <c i="49" r="AA3"/>
  <c i="49" r="AA2"/>
  <c i="49" r="V9"/>
  <c i="49" r="V8"/>
  <c i="49" r="V7"/>
  <c i="49" r="V6"/>
  <c i="49" r="V5"/>
  <c i="49" r="V3"/>
  <c i="49" r="V4"/>
  <c i="49" r="V2"/>
  <c i="47" r="S8"/>
  <c i="47" r="S7"/>
  <c i="47" r="S4"/>
  <c i="47" r="S3"/>
  <c i="47" r="N8"/>
  <c i="47" r="N7"/>
  <c i="47" r="N6"/>
  <c i="47" r="N5"/>
  <c i="47" r="N4"/>
  <c i="49" r="N9"/>
  <c i="49" r="N8"/>
  <c i="49" r="D9"/>
  <c i="49" r="D8"/>
  <c i="49" r="D7"/>
  <c i="49" r="D6"/>
  <c i="49" r="D5"/>
  <c i="49" r="D4"/>
  <c i="49" r="D3"/>
  <c i="49" r="N7"/>
  <c i="49" r="N6"/>
  <c i="49" r="N5"/>
  <c i="49" r="N4"/>
  <c i="49" r="N3"/>
  <c i="49" r="N2"/>
  <c i="49" r="D2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F9" s="1"/>
  <c i="21" r="B2"/>
  <c i="20" r="C2"/>
  <c i="20" r="B2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F7"/>
  <c i="49" r="AF8"/>
  <c i="49" r="AF5"/>
  <c i="49" r="AF6"/>
  <c i="49" r="AF3"/>
  <c i="49" r="AF4"/>
  <c i="49" r="AF2"/>
  <c i="46" r="D6"/>
  <c i="46" r="D7"/>
  <c i="46" r="D4"/>
  <c i="46" r="D5"/>
  <c i="46" r="D2"/>
  <c i="46" r="D3"/>
  <c i="11" r="I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<sst xmlns="http://schemas.openxmlformats.org/spreadsheetml/2006/main" count="1768" uniqueCount="504">
  <si>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</si>
  <si>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</si>
  <si>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</si>
  <si>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</si>
  <si>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</si>
  <si>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</si>
  <si>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</si>
  <si>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</si>
  <si>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</si>
  <si>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</si>
  <si>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</si>
  <si>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</si>
  <si>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</si>
  <si>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</si>
  <si>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</si>
  <si>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</si>
  <si>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</si>
  <si>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</si>
  <si>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</si>
  <si>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</si>
  <si>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</si>
  <si>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</si>
  <si>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</si>
  <si>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</si>
  <si>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</si>
  <si>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</si>
  <si>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</si>
  <si>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</si>
  <si>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</si>
  <si>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</si>
  <si>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</si>
  <si>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</si>
  <si>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</si>
  <si>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</si>
  <si>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</si>
  <si>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</si>
  <si>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</si>
  <si>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</si>
  <si>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</si>
  <si>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</si>
  <si>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</si>
  <si>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</si>
  <si>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</si>
  <si>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</si>
  <si>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</si>
  <si>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</si>
  <si>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</si>
  <si>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</si>
  <si>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</si>
  <si>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</si>
  <si>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</si>
  <si>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</si>
  <si>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</si>
  <si>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</si>
  <si>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</si>
  <si>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</si>
  <si>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</si>
  <si>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</si>
  <si>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</si>
  <si>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</si>
  <si>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</si>
  <si>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</si>
  <si>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</si>
  <si>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</si>
  <si>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</si>
  <si>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</si>
  <si>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</si>
  <si>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</si>
  <si>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</si>
  <si>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</si>
  <si>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</si>
  <si>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</si>
  <si>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</si>
  <si>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</si>
  <si>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</si>
  <si>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</si>
  <si>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</si>
  <si>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</si>
  <si>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</si>
  <si>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</si>
  <si>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</si>
  <si>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</si>
  <si>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</si>
  <si>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</si>
  <si>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</si>
  <si>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</si>
  <si>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</si>
  <si>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</si>
  <si>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</si>
  <si>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</si>
  <si>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</si>
  <si>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</si>
  <si>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</si>
  <si>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</si>
  <si>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</si>
  <si>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</si>
  <si>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</si>
  <si>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</si>
  <si>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</si>
  <si>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</si>
  <si>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</si>
  <si>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</si>
  <si>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</si>
  <si>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</si>
  <si>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</si>
  <si>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</si>
  <si>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</si>
  <si>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</si>
  <si>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</si>
  <si>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</si>
  <si>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</si>
  <si>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</si>
  <si>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</si>
  <si>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</si>
  <si>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</si>
  <si>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</si>
  <si>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</si>
  <si>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</si>
  <si>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</si>
  <si>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</si>
  <si>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</si>
  <si>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</si>
  <si>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</si>
  <si>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</si>
  <si>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</si>
  <si>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</si>
  <si>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</si>
  <si>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</si>
  <si>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</si>
  <si>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</si>
  <si>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</si>
  <si>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</si>
  <si>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</si>
  <si>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</si>
  <si>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</si>
  <si>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</si>
  <si>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</si>
  <si>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</si>
  <si>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</si>
  <si>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</si>
  <si>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</si>
  <si>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</si>
  <si>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</si>
  <si>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</si>
  <si>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</si>
  <si>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</si>
  <si>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</si>
  <si>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</si>
  <si>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</si>
  <si>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</si>
  <si>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</si>
  <si>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</si>
  <si>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</si>
  <si>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</si>
  <si>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</si>
  <si>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</si>
  <si>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</si>
  <si>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</si>
  <si>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</si>
  <si>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</si>
  <si>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</si>
  <si>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</si>
  <si>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</si>
  <si>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</si>
  <si>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</si>
  <si>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</si>
  <si>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</si>
  <si>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</si>
  <si>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</si>
  <si>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</si>
  <si>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</si>
  <si>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</si>
  <si>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</si>
  <si>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</si>
  <si>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</si>
  <si>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</si>
  <si>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</si>
  <si>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</si>
  <si>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</si>
  <si>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</si>
  <si>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</si>
  <si>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</si>
  <si>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</si>
  <si>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</si>
  <si>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</si>
  <si>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</si>
  <si>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</si>
  <si>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</si>
  <si>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</si>
  <si>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</si>
  <si>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</si>
  <si>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</si>
  <si>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</si>
  <si>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</si>
  <si>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</si>
  <si>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</si>
  <si>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</si>
  <si>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</si>
  <si>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</si>
  <si>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</si>
  <si>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</si>
  <si>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</si>
  <si>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</si>
  <si>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</si>
  <si>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</si>
  <si>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</si>
  <si>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</si>
  <si>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</si>
  <si>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</si>
  <si>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</si>
  <si>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</si>
  <si>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</si>
  <si>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</si>
  <si>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</si>
  <si>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</si>
  <si>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</si>
  <si>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</si>
  <si>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</si>
  <si>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</si>
  <si>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</si>
  <si>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</si>
  <si>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</si>
  <si>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</si>
  <si>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</si>
  <si>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</si>
  <si>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</si>
  <si>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</si>
  <si>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</si>
  <si>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</si>
  <si>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</si>
  <si>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</si>
  <si>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</si>
  <si>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</si>
  <si>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</si>
  <si>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</si>
  <si>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</si>
  <si>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</si>
  <si>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</si>
  <si>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</si>
  <si>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</si>
  <si>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</si>
  <si>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</si>
  <si>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</si>
  <si>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</si>
  <si>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</si>
  <si>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</si>
  <si>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</si>
  <si>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</si>
  <si>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</si>
  <si>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</si>
  <si>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</si>
  <si>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</si>
  <si>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</si>
  <si>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</si>
  <si>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</si>
  <si>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</si>
  <si>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</si>
  <si>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</si>
  <si>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</si>
  <si>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</si>
  <si>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</si>
  <si>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</si>
  <si>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</si>
  <si>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</si>
  <si>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</si>
  <si>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</si>
  <si>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</si>
  <si>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</si>
  <si>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</si>
  <si>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</si>
  <si>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</si>
  <si>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</si>
  <si>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</si>
  <si>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</si>
  <si>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</si>
  <si>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</si>
  <si>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</si>
  <si>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</si>
  <si>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</si>
  <si>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</si>
  <si>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</si>
  <si>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</si>
  <si>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</si>
  <si>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</si>
  <si>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</si>
  <si>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</si>
  <si>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</si>
  <si>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</si>
  <si>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</si>
  <si>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</si>
  <si>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</si>
  <si>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</si>
  <si>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</si>
  <si>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</si>
  <si>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</si>
  <si>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</si>
  <si>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</si>
  <si>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</si>
  <si>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</si>
  <si>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</si>
  <si>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</si>
  <si>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</si>
  <si>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</si>
  <si>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</si>
  <si>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</si>
  <si>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</si>
  <si>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</si>
  <si>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</si>
  <si>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</si>
  <si>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</si>
  <si>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</si>
  <si>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</si>
  <si>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</si>
  <si>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</si>
  <si>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</si>
  <si>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</si>
  <si>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</si>
  <si>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</si>
  <si>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</si>
  <si>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</si>
  <si>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</si>
  <si>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</si>
  <si>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</si>
  <si>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</si>
  <si>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</si>
  <si>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</si>
  <si>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</si>
  <si>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</si>
  <si>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</si>
  <si>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</si>
  <si>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</si>
  <si>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</si>
  <si>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</si>
  <si>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</si>
  <si>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</si>
  <si>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</si>
  <si>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</si>
  <si>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</si>
  <si>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</si>
  <si>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</si>
  <si>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</si>
  <si>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</si>
  <si>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</si>
  <si>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</si>
  <si>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</si>
  <si>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</si>
  <si>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</si>
  <si>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</si>
  <si>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</si>
  <si>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</si>
  <si>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</si>
  <si>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</si>
  <si>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</si>
  <si>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</si>
  <si>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</si>
  <si>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</si>
  <si>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</si>
  <si>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</si>
  <si>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</si>
  <si>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</si>
  <si>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</si>
  <si>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</si>
  <si>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</si>
  <si>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</si>
  <si>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</si>
  <si>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</si>
  <si>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</si>
  <si>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</si>
  <si>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</si>
  <si>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</si>
  <si>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</si>
  <si>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</si>
  <si>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</si>
  <si>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</si>
  <si>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</si>
  <si>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</si>
  <si>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</si>
  <si>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</si>
  <si>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</si>
  <si>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</si>
  <si>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</si>
  <si>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</si>
  <si>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</si>
  <si>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</si>
  <si>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</si>
  <si>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</si>
  <si>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</si>
  <si>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</si>
  <si>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</si>
  <si>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</si>
  <si>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</si>
  <si>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</si>
  <si>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</si>
  <si>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</si>
  <si>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</si>
  <si>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</si>
  <si>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</si>
  <si>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</si>
  <si>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</si>
  <si>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</si>
  <si>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</si>
  <si>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</si>
  <si>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</si>
  <si>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</si>
  <si>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</si>
  <si>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</si>
  <si>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</si>
  <si>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</si>
  <si>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</si>
  <si>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</si>
  <si>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</si>
  <si>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</si>
  <si>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</si>
  <si>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</si>
  <si>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</si>
  <si>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</si>
  <si>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</si>
  <si>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</si>
  <si>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</si>
  <si>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</si>
  <si>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</si>
  <si>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</si>
  <si>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</si>
  <si>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</si>
  <si>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</si>
  <si>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</si>
  <si>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</si>
  <si>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</si>
  <si>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</si>
  <si>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</si>
  <si>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</si>
  <si>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</si>
  <si>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</si>
  <si>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</si>
  <si>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</si>
  <si>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</si>
  <si>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</si>
  <si>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</si>
  <si>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</si>
  <si>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</si>
  <si>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</si>
  <si>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</si>
  <si>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</si>
  <si>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</si>
  <si>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</si>
  <si>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</si>
  <si>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</si>
  <si>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</si>
  <si>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</si>
  <si>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</si>
  <si>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</si>
  <si>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</si>
  <si>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</si>
  <si>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</si>
  <si>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</si>
  <si>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</si>
  <si>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</si>
  <si>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</si>
  <si>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</si>
  <si>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</si>
  <si>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</si>
  <si>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</si>
  <si>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</si>
  <si>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</si>
  <si>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</si>
  <si>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</si>
  <si>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</si>
  <si>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</si>
  <si>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</si>
  <si>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</si>
  <si>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</si>
  <si>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</si>
  <si>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</si>
  <si>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</si>
  <si>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</si>
  <si>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</si>
  <si>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</si>
  <si>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</si>
  <si>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</si>
  <si>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</si>
  <si>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</si>
  <si>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</si>
  <si>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</si>
  <si>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AB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</si>
  <si>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</si>
  <si>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</si>
  <si>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</si>
  <si>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</si>
  <si>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</si>
  <si>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</si>
  <si>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</si>
  <si>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</si>
  <si>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</si>
  <si>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</si>
  <si>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</si>
  <si>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</si>
  <si>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</si>
  <si>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R-VN-TTVN-2311009</t>
  </si>
  <si>
    <t>CR-VN-TTVN-2311008</t>
  </si>
  <si>
    <t>R-SG-TTAP-2311012</t>
  </si>
  <si>
    <t>04</t>
  </si>
  <si>
    <t>R-VN-TTVN-2311010</t>
  </si>
  <si>
    <t>CR-VN-TTVN-2311009</t>
  </si>
  <si>
    <t>R-SG-TTAP-2311013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</si>
</sst>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0" numFmtId="0"/>
    <xf borderId="0" fillId="0" fontId="4" numFmtId="0">
      <alignment vertical="center"/>
    </xf>
    <xf borderId="0" fillId="0" fontId="5" numFmtId="0"/>
    <xf applyAlignment="0" applyBorder="0" applyFill="0" applyFont="0" applyProtection="0" borderId="0" fillId="0" fontId="3" numFmtId="164"/>
    <xf borderId="0" fillId="0" fontId="5" numFmtId="0"/>
    <xf borderId="0" fillId="0" fontId="7" numFmtId="0"/>
    <xf borderId="0" fillId="0" fontId="7" numFmtId="0"/>
    <xf borderId="0" fillId="0" fontId="8" numFmtId="0"/>
    <xf borderId="0" fillId="0" fontId="8" numFmtId="0"/>
    <xf borderId="0" fillId="0" fontId="8" numFmtId="0"/>
    <xf borderId="0" fillId="0" fontId="7" numFmtId="0"/>
  </cellStyleXfs>
  <cellXfs count="93">
    <xf borderId="0" fillId="0" fontId="0" numFmtId="0" xfId="0"/>
    <xf applyAlignment="1" applyFont="1" borderId="0" fillId="0" fontId="2" numFmtId="0" xfId="0">
      <alignment horizontal="left" vertical="center"/>
    </xf>
    <xf applyFont="1" borderId="0" fillId="0" fontId="2" numFmtId="0" xfId="0"/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vertical="center"/>
    </xf>
    <xf applyFont="1" borderId="0" fillId="0" fontId="11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left" vertical="top"/>
    </xf>
    <xf applyAlignment="1" applyFont="1" borderId="0" fillId="0" fontId="2" numFmtId="0" xfId="0">
      <alignment vertical="top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vertical="top" wrapText="1"/>
    </xf>
    <xf applyBorder="1" applyFont="1" borderId="1" fillId="0" fontId="2" numFmtId="0" xfId="0"/>
    <xf applyAlignment="1" applyBorder="1" applyFont="1" applyNumberFormat="1" borderId="1" fillId="0" fontId="2" numFmtId="49" xfId="0">
      <alignment horizontal="left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left"/>
    </xf>
    <xf applyAlignment="1" applyBorder="1" applyFont="1" applyNumberFormat="1" borderId="1" fillId="0" fontId="9" numFmtId="3" xfId="0">
      <alignment horizontal="right" vertical="center"/>
    </xf>
    <xf applyAlignment="1" applyBorder="1" applyFont="1" applyNumberFormat="1" borderId="1" fillId="0" fontId="9" numFmtId="171" xfId="0">
      <alignment horizontal="right" vertical="center"/>
    </xf>
    <xf applyAlignment="1" applyBorder="1" applyFont="1" applyNumberFormat="1" borderId="1" fillId="0" fontId="9" numFmtId="4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ont="1" applyNumberFormat="1" borderId="1" fillId="0" fontId="2" numFmtId="49" xfId="0">
      <alignment horizontal="left" vertical="center"/>
    </xf>
    <xf applyAlignment="1" applyBorder="1" applyFont="1" borderId="1" fillId="0" fontId="2" numFmtId="0" xfId="0">
      <alignment wrapText="1"/>
    </xf>
    <xf applyBorder="1" applyFont="1" borderId="1" fillId="0" fontId="12" numFmtId="0" xfId="0"/>
    <xf applyBorder="1" applyFont="1" applyNumberFormat="1" borderId="1" fillId="0" fontId="2" numFmtId="49" xfId="0"/>
    <xf applyBorder="1" applyFont="1" applyNumberFormat="1" borderId="1" fillId="0" fontId="2" numFmtId="1" xfId="0"/>
    <xf applyBorder="1" applyFont="1" applyNumberFormat="1" applyProtection="1" borderId="1" fillId="0" fontId="2" numFmtId="165" xfId="1">
      <alignment vertical="center"/>
      <protection locked="0"/>
    </xf>
    <xf applyBorder="1" applyFont="1" applyNumberFormat="1" borderId="1" fillId="0" fontId="9" numFmtId="3" xfId="0"/>
    <xf applyAlignment="1" applyBorder="1" applyFont="1" borderId="1" fillId="0" fontId="2" numFmtId="0" xfId="0">
      <alignment horizontal="left" vertical="top"/>
    </xf>
    <xf applyAlignment="1" applyBorder="1" applyFont="1" applyNumberFormat="1" borderId="1" fillId="0" fontId="9" numFmtId="3" xfId="0">
      <alignment horizontal="left"/>
    </xf>
    <xf applyBorder="1" applyFont="1" applyNumberFormat="1" borderId="1" fillId="0" fontId="2" numFmtId="3" xfId="0"/>
    <xf applyAlignment="1" applyBorder="1" applyFont="1" applyNumberFormat="1" borderId="1" fillId="0" fontId="2" numFmtId="166" xfId="3"/>
    <xf applyAlignment="1" applyBorder="1" applyFont="1" applyNumberFormat="1" borderId="1" fillId="0" fontId="2" numFmtId="3" xfId="0">
      <alignment wrapText="1"/>
    </xf>
    <xf applyBorder="1" applyFont="1" applyNumberFormat="1" borderId="1" fillId="0" fontId="2" numFmtId="166" xfId="3"/>
    <xf applyBorder="1" applyFont="1" applyNumberFormat="1" borderId="1" fillId="0" fontId="2" numFmtId="1" xfId="3"/>
    <xf applyAlignment="1" applyBorder="1" applyFont="1" applyNumberFormat="1" borderId="1" fillId="0" fontId="2" numFmtId="1" xfId="0">
      <alignment vertical="top"/>
    </xf>
    <xf applyAlignment="1" applyBorder="1" applyFont="1" borderId="1" fillId="0" fontId="13" numFmtId="0" xfId="0">
      <alignment horizontal="left" vertical="top"/>
    </xf>
    <xf applyAlignment="1" applyBorder="1" applyFont="1" borderId="1" fillId="0" fontId="2" numFmtId="0" xfId="0">
      <alignment vertical="top"/>
    </xf>
    <xf applyAlignment="1" applyBorder="1" applyFont="1" applyNumberFormat="1" borderId="1" fillId="0" fontId="2" numFmtId="170" xfId="5">
      <alignment horizontal="right" vertic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applyProtection="1" borderId="1" fillId="0" fontId="9" numFmtId="167" xfId="4">
      <alignment horizontal="right" vertical="top"/>
      <protection locked="0"/>
    </xf>
    <xf applyAlignment="1" applyBorder="1" applyFont="1" applyNumberFormat="1" applyProtection="1" borderId="1" fillId="0" fontId="9" numFmtId="169" xfId="4">
      <alignment horizontal="right" vertical="top"/>
      <protection locked="0"/>
    </xf>
    <xf applyAlignment="1" applyBorder="1" applyFont="1" applyNumberFormat="1" applyProtection="1" borderId="1" fillId="0" fontId="9" numFmtId="168" xfId="4">
      <alignment horizontal="left" vertical="top"/>
      <protection locked="0"/>
    </xf>
    <xf applyAlignment="1" applyBorder="1" applyFont="1" applyNumberFormat="1" borderId="1" fillId="0" fontId="2" numFmtId="170" xfId="0">
      <alignment horizontal="right" vertical="center"/>
    </xf>
    <xf applyAlignment="1" applyBorder="1" applyFont="1" applyNumberFormat="1" applyProtection="1" borderId="1" fillId="0" fontId="9" numFmtId="167" xfId="4">
      <alignment horizontal="right" vertical="center"/>
      <protection locked="0"/>
    </xf>
    <xf applyAlignment="1" applyBorder="1" applyFont="1" applyNumberFormat="1" applyProtection="1" borderId="1" fillId="0" fontId="9" numFmtId="168" xfId="4">
      <alignment horizontal="left" vertical="center"/>
      <protection locked="0"/>
    </xf>
    <xf applyAlignment="1" applyBorder="1" applyFont="1" applyNumberFormat="1" borderId="1" fillId="0" fontId="2" numFmtId="49" xfId="0">
      <alignment vertical="top"/>
    </xf>
    <xf applyAlignment="1" applyBorder="1" applyFont="1" applyNumberFormat="1" borderId="1" fillId="0" fontId="2" numFmtId="170" xfId="0">
      <alignment horizontal="right" vertical="top"/>
    </xf>
    <xf applyBorder="1" applyFont="1" borderId="1" fillId="0" fontId="13" numFmtId="0" xfId="0"/>
    <xf applyAlignment="1" applyBorder="1" applyFont="1" applyNumberFormat="1" borderId="1" fillId="0" fontId="2" numFmtId="49" xfId="0">
      <alignment wrapText="1"/>
    </xf>
    <xf applyAlignment="1" applyBorder="1" applyFont="1" applyNumberFormat="1" applyProtection="1" borderId="1" fillId="0" fontId="9" numFmtId="168" xfId="4">
      <alignment vertical="center"/>
      <protection locked="0"/>
    </xf>
    <xf applyBorder="1" applyFill="1" applyFont="1" borderId="1" fillId="2" fontId="2" numFmtId="0" xfId="0"/>
    <xf applyAlignment="1" applyBorder="1" applyFont="1" borderId="1" fillId="0" fontId="2" numFmtId="0" xfId="0">
      <alignment horizontal="left" wrapText="1"/>
    </xf>
    <xf applyBorder="1" applyFont="1" applyNumberFormat="1" borderId="1" fillId="0" fontId="13" numFmtId="49" xfId="0"/>
    <xf applyAlignment="1" applyBorder="1" applyFont="1" borderId="4" fillId="0" fontId="14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5" fillId="0" fontId="14" numFmtId="0" xfId="0">
      <alignment horizontal="center" vertical="center"/>
    </xf>
    <xf applyAlignment="1" applyBorder="1" applyFill="1" borderId="6" fillId="2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Border="1" borderId="8" fillId="0" fontId="0" numFmtId="0" xfId="0"/>
    <xf applyAlignment="1" applyBorder="1" applyFill="1" borderId="9" fillId="3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Border="1" borderId="11" fillId="0" fontId="0" numFmtId="0" xfId="0"/>
    <xf applyAlignment="1" applyBorder="1" applyFill="1" borderId="9" fillId="4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Border="1" borderId="14" fillId="0" fontId="0" numFmtId="0" xfId="0"/>
    <xf applyBorder="1" applyFont="1" borderId="2" fillId="0" fontId="2" numFmtId="0" xfId="0"/>
    <xf applyBorder="1" applyFill="1" applyFont="1" borderId="1" fillId="5" fontId="2" numFmtId="0" xfId="0"/>
    <xf applyBorder="1" applyFill="1" applyFont="1" borderId="2" fillId="5" fontId="2" numFmtId="0" xfId="0"/>
    <xf applyAlignment="1" applyBorder="1" applyFill="1" applyFont="1" borderId="1" fillId="2" fontId="2" numFmtId="0" xfId="0">
      <alignment horizontal="left" vertical="center"/>
    </xf>
    <xf applyBorder="1" applyFill="1" borderId="1" fillId="3" fontId="0" numFmtId="0" xfId="0"/>
    <xf applyBorder="1" applyFill="1" borderId="1" fillId="5" fontId="0" numFmtId="0" xfId="0"/>
    <xf applyBorder="1" applyFill="1" applyFont="1" borderId="1" fillId="5" fontId="1" numFmtId="0" xfId="0"/>
    <xf applyBorder="1" applyFill="1" applyFont="1" borderId="1" fillId="3" fontId="1" numFmtId="0" xfId="0"/>
    <xf applyAlignment="1" applyBorder="1" applyFill="1" applyFont="1" borderId="1" fillId="5" fontId="2" numFmtId="0" xfId="0">
      <alignment horizontal="left" vertical="top" wrapText="1"/>
    </xf>
    <xf applyAlignment="1" applyBorder="1" applyFill="1" applyFont="1" borderId="1" fillId="2" fontId="2" numFmtId="0" xfId="0">
      <alignment horizontal="left" vertical="top"/>
    </xf>
    <xf applyAlignment="1" applyBorder="1" applyFill="1" applyFont="1" borderId="1" fillId="2" fontId="2" numFmtId="0" xfId="0">
      <alignment horizontal="left" vertical="top" wrapText="1"/>
    </xf>
    <xf applyBorder="1" applyFill="1" applyFont="1" borderId="1" fillId="2" fontId="12" numFmtId="0" xfId="0"/>
    <xf applyBorder="1" applyFill="1" applyFont="1" borderId="1" fillId="3" fontId="9" numFmtId="0" xfId="0"/>
    <xf applyBorder="1" applyFill="1" applyFont="1" borderId="1" fillId="3" fontId="2" numFmtId="0" xfId="0"/>
    <xf applyAlignment="1" applyBorder="1" applyFill="1" applyFont="1" borderId="1" fillId="3" fontId="2" numFmtId="0" xfId="0">
      <alignment wrapText="1"/>
    </xf>
    <xf applyAlignment="1" applyBorder="1" applyFill="1" applyFont="1" borderId="1" fillId="5" fontId="2" numFmtId="0" xfId="0">
      <alignment vertical="top"/>
    </xf>
    <xf applyAlignment="1" applyBorder="1" applyFill="1" applyFont="1" borderId="1" fillId="2" fontId="2" numFmtId="0" xfId="0">
      <alignment vertical="top"/>
    </xf>
    <xf applyBorder="1" applyFill="1" applyFont="1" borderId="1" fillId="5" fontId="13" numFmtId="0" xfId="0"/>
    <xf applyBorder="1" applyFill="1" applyFont="1" borderId="1" fillId="2" fontId="13" numFmtId="0" xfId="0"/>
    <xf applyBorder="1" borderId="12" fillId="0" fontId="0" numFmtId="0" xfId="0"/>
    <xf applyAlignment="1" applyBorder="1" applyFont="1" borderId="1" fillId="0" fontId="10" numFmtId="0" xfId="0">
      <alignment horizontal="left"/>
    </xf>
    <xf applyBorder="1" applyFont="1" borderId="1" fillId="0" fontId="11" numFmtId="0" xfId="0"/>
    <xf applyAlignment="1" applyBorder="1" applyFill="1" applyFont="1" borderId="1" fillId="5" fontId="2" numFmtId="0" xfId="0">
      <alignment horizontal="left" vertical="center"/>
    </xf>
    <xf applyAlignment="1" applyBorder="1" applyFill="1" applyFont="1" borderId="1" fillId="5" fontId="2" numFmtId="0" xfId="0">
      <alignment horizontal="left" vertical="top"/>
    </xf>
    <xf applyFont="1" borderId="0" fillId="0" fontId="12" numFmtId="0" xfId="0"/>
    <xf applyFill="1" applyFont="1" borderId="0" fillId="5" fontId="12" numFmtId="0" xfId="0"/>
    <xf applyAlignment="1" applyBorder="1" applyFill="1" applyFont="1" borderId="1" fillId="5" fontId="2" numFmtId="0" xfId="0">
      <alignment wrapText="1"/>
    </xf>
  </cellXfs>
  <cellStyles count="11">
    <cellStyle builtinId="3" name="Comma" xfId="3"/>
    <cellStyle builtinId="0" name="Normal" xf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../customXml/item1.xml" Type="http://schemas.openxmlformats.org/officeDocument/2006/relationships/customXml"/><Relationship Id="rId72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ht="15" r="6" spans="2:4" thickBot="1" x14ac:dyDescent="0.35">
      <c r="B6" s="85"/>
      <c r="C6" s="64" t="s">
        <v>476</v>
      </c>
      <c r="D6" s="65" t="s">
        <v>477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M39" sqref="M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SGTTAP-VNTTVN-AB-04-004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6" customWidth="true" style="2" width="15.77734375" collapsed="true"/>
    <col min="7" max="16384" style="2" width="8.88671875" collapsed="true"/>
  </cols>
  <sheetData>
    <row customFormat="1" r="1" s="7" spans="1:6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SGTTAP-VNTTVN-AB-04-004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SGTTAP-VNTTVN-AB-04-004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SGTTAP-VNTTVN-AB-04-004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SGTTAP-VNTTVN-AB-04-004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SGTTAP-VNTTVN-AB-04-004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SGTTAP-VNTTVN-AB-04-004</v>
      </c>
      <c r="E7" s="12" t="str">
        <f>'TC4'!L2</f>
        <v>Basis Order</v>
      </c>
      <c r="F7" s="12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C15" sqref="C15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workbookViewId="0" zoomScale="90" zoomScaleNormal="90">
      <selection activeCell="I31" sqref="I31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ht="14.4" r="1" spans="1:2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F21" sqref="F21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E1" sqref="E1"/>
    </sheetView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11" customWidth="true" style="2" width="15.77734375" collapsed="true"/>
    <col min="12" max="16384" style="2" width="8.88671875" collapsed="true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SGBAFCO-SGTTAP-ABs-04-004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SGBAFCO-SGTTAP-ABs-04-004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SGBAFCO-SGTTAP-ABs-04-004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SGBAFCO-SGTTAP-ABs-04-004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SGBAFCO-SGTTAP-ABs-04-004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SGBAFCO-SGTTAP-ABs-04-004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workbookViewId="0">
      <selection activeCell="D1" sqref="D1"/>
    </sheetView>
  </sheetViews>
  <sheetFormatPr defaultRowHeight="13.8" x14ac:dyDescent="0.3"/>
  <cols>
    <col min="1" max="1" customWidth="true" style="2" width="4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4" customWidth="true" style="2" width="25.77734375" collapsed="true"/>
    <col min="15" max="20" customWidth="true" style="2" width="15.77734375" collapsed="true"/>
    <col min="21" max="16384" style="2" width="8.88671875" collapsed="true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503</v>
      </c>
      <c r="C2" s="12" t="str">
        <f>"SGBAFCO-SGTTAP-"&amp;'TC7'!H2&amp;"-0"&amp;AutoIncrement!A2</f>
        <v>SGBAFCO-SGTTAP-ABs-04-004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ABs-04</v>
      </c>
      <c r="I2" s="12" t="str">
        <f>"CD-"&amp;H2</f>
        <v>CD-ABs-04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RD-AB-04</v>
      </c>
      <c r="T2" t="s">
        <v>502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21" sqref="G2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7" customWidth="true" style="2" width="15.77734375" collapsed="true"/>
    <col min="8" max="16384" style="2" width="8.88671875" collapsed="true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SGBAFCO-SGTTAP-ABs-04-004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SGBAFCO-SGTTAP-ABs-04-004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SGBAFCO-SGTTAP-ABs-04-004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SGBAFCO-SGTTAP-ABs-04-004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SGBAFCO-SGTTAP-ABs-04-004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SGBAFCO-SGTTAP-ABs-04-004</v>
      </c>
      <c r="E7" s="24" t="s">
        <v>22</v>
      </c>
      <c r="F7" s="24" t="s">
        <v>37</v>
      </c>
      <c r="G7" s="12" t="str">
        <f>'TC6.2'!A2</f>
        <v>SGBAFCO-VNAKIRA</v>
      </c>
    </row>
  </sheetData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B1" sqref="B1"/>
    </sheetView>
  </sheetViews>
  <sheetFormatPr defaultRowHeight="13.8" x14ac:dyDescent="0.3"/>
  <cols>
    <col min="1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CS-AB-04</v>
      </c>
      <c r="B2" s="12" t="s">
        <v>34</v>
      </c>
      <c r="C2" s="12" t="s">
        <v>111</v>
      </c>
      <c r="D2" s="12" t="str">
        <f>'TC4'!C2</f>
        <v>SGTTAP-VNTTVN-AB-04-004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" sqref="D2"/>
    </sheetView>
  </sheetViews>
  <sheetFormatPr defaultRowHeight="14.4" x14ac:dyDescent="0.3"/>
  <cols>
    <col min="1" max="3" customWidth="true" style="2" width="15.77734375" collapsed="true"/>
    <col min="4" max="4" customWidth="true" style="2" width="25.777343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CS-ABs-04</v>
      </c>
      <c r="B2" s="12" t="s">
        <v>34</v>
      </c>
      <c r="C2" s="12" t="s">
        <v>113</v>
      </c>
      <c r="D2" s="12" t="str">
        <f>'TC7'!C2</f>
        <v>SGBAFCO-SGTTAP-ABs-04-004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G4"/>
  <sheetViews>
    <sheetView tabSelected="1" workbookViewId="0">
      <selection activeCell="A3" sqref="A3"/>
    </sheetView>
  </sheetViews>
  <sheetFormatPr defaultRowHeight="13.8" x14ac:dyDescent="0.3"/>
  <cols>
    <col min="1" max="4" customWidth="true" style="2" width="15.77734375" collapsed="true"/>
    <col min="5" max="5" customWidth="true" style="2" width="39.0" collapsed="true"/>
    <col min="6" max="16384" style="2" width="8.88671875" collapsed="true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500</v>
      </c>
      <c r="B2" s="12" t="s">
        <v>483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D4" sqref="D4"/>
    </sheetView>
  </sheetViews>
  <sheetFormatPr defaultRowHeight="13.8" x14ac:dyDescent="0.3"/>
  <cols>
    <col min="1" max="1" customWidth="true" style="2" width="5.77734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K35" sqref="K35"/>
    </sheetView>
  </sheetViews>
  <sheetFormatPr defaultRowHeight="13.8" x14ac:dyDescent="0.3"/>
  <cols>
    <col min="1" max="1" style="2" width="8.886718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13 Jan 2024</v>
      </c>
      <c r="C2" s="12" t="str">
        <f ca="1">TEXT(DATE(YEAR(TODAY()), MONTH(TODAY())+3, DAY(TODAY())), "dd MMM yyyy")</f>
        <v>13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E4" sqref="E4"/>
    </sheetView>
  </sheetViews>
  <sheetFormatPr defaultRowHeight="13.8" x14ac:dyDescent="0.3"/>
  <cols>
    <col min="1" max="1" customWidth="true" style="2" width="5.777343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style="2" width="15.77734375" collapsed="true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23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I30" sqref="I30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cAB04-2311001</v>
      </c>
      <c r="C2" s="12" t="str">
        <f ca="1">"c" &amp; AutoIncrement!B2&amp;AutoIncrement!A2&amp;"-23"&amp;TEXT(TODAY(),"mm")&amp;"002"</f>
        <v>cAB04-2311002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/>
  </sheetViews>
  <sheetFormatPr defaultRowHeight="13.8" x14ac:dyDescent="0.3"/>
  <cols>
    <col min="1" max="1" customWidth="true" style="2" width="30.77734375" collapsed="true"/>
    <col min="2" max="16384" style="2" width="8.88671875" collapsed="true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13, 2023 ~ Nov 19, 2023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30.77734375" collapsed="true"/>
    <col min="3" max="16384" style="2" width="8.88671875" collapsed="true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SGTTAP-VNTTVN-AB-04-004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sAB04-2311001</v>
      </c>
      <c r="C2" s="12" t="str">
        <f ca="1">"s" &amp; AutoIncrement!B2&amp;AutoIncrement!A2&amp;"-23"&amp;TEXT(TODAY(),"mm")&amp;"002"</f>
        <v>sAB04-2311002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pABs04-2311001</v>
      </c>
      <c r="C2" s="12" t="str">
        <f ca="1">"p" &amp; AutoIncrement!C2&amp;AutoIncrement!A2&amp;"-23"&amp;TEXT(TODAY(),"mm")&amp;"002"</f>
        <v>pABs04-2311002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sABs04-2311001</v>
      </c>
      <c r="C2" s="12" t="str">
        <f ca="1">"s" &amp; AutoIncrement!C2&amp;AutoIncrement!A2&amp;"-23"&amp;TEXT(TODAY(),"mm")&amp;"002"</f>
        <v>sABs04-2311002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B1" sqref="B1"/>
    </sheetView>
  </sheetViews>
  <sheetFormatPr defaultRowHeight="13.8" x14ac:dyDescent="0.3"/>
  <cols>
    <col min="1" max="1" customWidth="true" style="2" width="15.77734375" collapsed="true"/>
    <col min="2" max="3" customWidth="true" style="2" width="25.77734375" collapsed="true"/>
    <col min="4" max="13" customWidth="true" style="2" width="15.77734375" collapsed="true"/>
    <col min="14" max="16384" style="2" width="8.88671875" collapsed="true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G27" sqref="G27"/>
    </sheetView>
  </sheetViews>
  <sheetFormatPr defaultRowHeight="13.8" x14ac:dyDescent="0.3"/>
  <cols>
    <col min="1" max="4" customWidth="true" style="2" width="20.77734375" collapsed="true"/>
    <col min="5" max="16384" style="2" width="8.88671875" collapsed="true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C1" sqref="C1"/>
    </sheetView>
  </sheetViews>
  <sheetFormatPr defaultRowHeight="13.8" x14ac:dyDescent="0.3"/>
  <cols>
    <col min="1" max="3" customWidth="true" style="2" width="20.77734375" collapsed="true"/>
    <col min="4" max="16384" style="2" width="8.88671875" collapsed="true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sqref="A1:C1"/>
    </sheetView>
  </sheetViews>
  <sheetFormatPr defaultRowHeight="13.8" x14ac:dyDescent="0.3"/>
  <cols>
    <col min="1" max="3" customWidth="true" style="10" width="20.77734375" collapsed="true"/>
    <col min="4" max="16384" style="10" width="8.88671875" collapsed="true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sqref="A1:B1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478</v>
      </c>
      <c r="B2" s="12" t="s">
        <v>452</v>
      </c>
    </row>
    <row r="3" spans="1:2" x14ac:dyDescent="0.3">
      <c r="A3" t="s">
        <v>478</v>
      </c>
      <c r="B3" s="12" t="s">
        <v>453</v>
      </c>
    </row>
    <row r="4" spans="1:2" x14ac:dyDescent="0.3">
      <c r="A4" t="s">
        <v>478</v>
      </c>
      <c r="B4" s="12"/>
    </row>
    <row r="5" spans="1:2" x14ac:dyDescent="0.3">
      <c r="A5" t="s">
        <v>478</v>
      </c>
      <c r="B5" s="12"/>
    </row>
    <row r="6" spans="1:2" x14ac:dyDescent="0.3">
      <c r="A6" t="s">
        <v>478</v>
      </c>
      <c r="B6" s="12"/>
    </row>
    <row r="7" spans="1:2" x14ac:dyDescent="0.3">
      <c r="A7" t="s">
        <v>478</v>
      </c>
      <c r="B7" s="12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rcAB04-2311001-01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K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2" customWidth="true" style="2" width="15.77734375" collapsed="true"/>
    <col min="13" max="16384" style="2" width="8.88671875" collapsed="true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33" sqref="C3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2" customWidth="true" style="2" width="15.77734375" collapsed="true"/>
    <col min="13" max="16384" style="2" width="8.88671875" collapsed="true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 t="n">
        <f>'TC18-Forecast Change'!C5</f>
        <v>800.0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 t="n">
        <f>'TC18-Forecast Change'!C6</f>
        <v>800.0</v>
      </c>
    </row>
  </sheetData>
  <phoneticPr fontId="6" type="noConversion"/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I32" sqref="I32"/>
    </sheetView>
  </sheetViews>
  <sheetFormatPr defaultRowHeight="13.8" x14ac:dyDescent="0.3"/>
  <cols>
    <col min="1" max="2" customWidth="true" style="2" width="25.77734375" collapsed="true"/>
    <col min="3" max="11" customWidth="true" style="2" width="15.77734375" collapsed="true"/>
    <col min="12" max="16384" style="2" width="8.88671875" collapsed="true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 t="n">
        <f>'TC18-Forecast Change'!C5</f>
        <v>800.0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 t="n">
        <f>'TC18-Forecast Change'!C6</f>
        <v>800.0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H2" sqref="H2"/>
    </sheetView>
  </sheetViews>
  <sheetFormatPr defaultRowHeight="13.8" x14ac:dyDescent="0.3"/>
  <cols>
    <col min="1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sAB04-2311001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sAB04-2311001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sAB04-2311001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sAB04-2311001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sAB04-2311001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sAB04-2311001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cAB04-2311001</v>
      </c>
      <c r="E2" s="12" t="s">
        <v>34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cAB04-2311001</v>
      </c>
      <c r="E3" s="12" t="s">
        <v>34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cAB04-2311001</v>
      </c>
      <c r="E4" s="12" t="s">
        <v>34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cAB04-2311001</v>
      </c>
      <c r="E5" s="12" t="s">
        <v>34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cAB04-2311001</v>
      </c>
      <c r="E6" s="12" t="s">
        <v>34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cAB04-2311001</v>
      </c>
      <c r="E7" s="12" t="s">
        <v>34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C28" sqref="C28"/>
    </sheetView>
  </sheetViews>
  <sheetFormatPr defaultRowHeight="13.8" x14ac:dyDescent="0.3"/>
  <cols>
    <col min="1" max="1" customWidth="true" style="2" width="15.77734375" collapsed="true"/>
    <col min="2" max="4" customWidth="true" style="2" width="25.77734375" collapsed="true"/>
    <col min="5" max="9" customWidth="true" style="2" width="15.77734375" collapsed="true"/>
    <col min="10" max="10" customWidth="true" style="2" width="25.77734375" collapsed="true"/>
    <col min="11" max="16" customWidth="true" style="2" width="15.77734375" collapsed="true"/>
    <col min="17" max="16384" style="2" width="8.88671875" collapsed="true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sAB04-2311001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sAB04-2311001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sAB04-2311001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sAB04-2311001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sAB04-2311001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sAB04-2311001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 zoomScale="90" zoomScaleNormal="90">
      <selection activeCell="G30" sqref="G30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7" customWidth="true" style="2" width="25.77734375" collapsed="true"/>
    <col min="8" max="16384" style="2" width="8.88671875" collapsed="true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B7" sqref="B7"/>
    </sheetView>
  </sheetViews>
  <sheetFormatPr defaultRowHeight="13.8" x14ac:dyDescent="0.3"/>
  <cols>
    <col min="1" max="3" customWidth="true" style="2" width="25.77734375" collapsed="true"/>
    <col min="4" max="16384" style="2" width="8.88671875" collapsed="true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13 Jan 2024</v>
      </c>
      <c r="B2" s="12" t="str">
        <f ca="1">TEXT(DATE(YEAR(TODAY()), MONTH(TODAY())+3, DAY(TODAY())), "dd MMM yyyy")</f>
        <v>13 Feb 2024</v>
      </c>
      <c r="C2" s="12" t="str">
        <f ca="1">TEXT(DATE(YEAR(TODAY()), MONTH(TODAY())+4, DAY(TODAY())), "dd MMM yyyy")</f>
        <v>13 Mar 2024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/>
  </sheetViews>
  <sheetFormatPr defaultRowHeight="13.8" x14ac:dyDescent="0.3"/>
  <cols>
    <col min="1" max="1" customWidth="true" style="2" width="23.664062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rcAB04-2311001-02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Q3" sqref="Q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O1" sqref="O1:S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D1" workbookViewId="0" zoomScale="90" zoomScaleNormal="90">
      <selection activeCell="Q22" sqref="Q22"/>
    </sheetView>
  </sheetViews>
  <sheetFormatPr defaultRowHeight="13.8" x14ac:dyDescent="0.3"/>
  <cols>
    <col min="1" max="2" customWidth="true" style="2" width="25.77734375" collapsed="true"/>
    <col min="3" max="18" customWidth="true" style="2" width="15.77734375" collapsed="true"/>
    <col min="19" max="16384" style="2" width="8.88671875" collapsed="true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 t="n">
        <f>'TC11-Order Regular'!B2</f>
        <v>1000.0</v>
      </c>
      <c r="J2" s="33" t="n">
        <f>'TC25-Customer Order Change'!C2</f>
        <v>1100.0</v>
      </c>
      <c r="K2" s="12"/>
      <c r="L2" s="12" t="s">
        <v>196</v>
      </c>
      <c r="M2" s="12"/>
      <c r="N2" s="33" t="n">
        <f>'TC11-Order Regular'!D2</f>
        <v>500.0</v>
      </c>
      <c r="O2" s="33" t="n">
        <f>'TC11-Order Regular'!E2</f>
        <v>500.0</v>
      </c>
      <c r="P2" s="33" t="n">
        <f>'TC25-Customer Order Change'!D2</f>
        <v>500.0</v>
      </c>
      <c r="Q2" s="33" t="n">
        <f>'TC25-Customer Order Change'!E2</f>
        <v>500.0</v>
      </c>
      <c r="R2" s="33" t="n">
        <f>'TC25-Customer Order Change'!F2</f>
        <v>100.0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 t="n">
        <f>'TC11-Order Regular'!B3</f>
        <v>1000.0</v>
      </c>
      <c r="J3" s="33" t="n">
        <f>'TC25-Customer Order Change'!C3</f>
        <v>900.0</v>
      </c>
      <c r="K3" s="12"/>
      <c r="L3" s="12" t="s">
        <v>196</v>
      </c>
      <c r="M3" s="12"/>
      <c r="N3" s="33" t="n">
        <f>'TC11-Order Regular'!D3</f>
        <v>500.0</v>
      </c>
      <c r="O3" s="33" t="n">
        <f>'TC11-Order Regular'!E3</f>
        <v>500.0</v>
      </c>
      <c r="P3" s="33" t="n">
        <f>'TC25-Customer Order Change'!D3</f>
        <v>500.0</v>
      </c>
      <c r="Q3" s="33" t="n">
        <f>'TC25-Customer Order Change'!E3</f>
        <v>400.0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 t="n">
        <f>'TC11-Order Regular'!B5</f>
        <v>1000.0</v>
      </c>
      <c r="J4" s="33" t="n">
        <f>'TC25-Customer Order Change'!C5</f>
        <v>1000.0</v>
      </c>
      <c r="K4" s="12"/>
      <c r="L4" s="12" t="s">
        <v>196</v>
      </c>
      <c r="M4" s="12"/>
      <c r="N4" s="33"/>
      <c r="O4" s="33" t="n">
        <f>'TC11-Order Regular'!E5</f>
        <v>1000.0</v>
      </c>
      <c r="P4" s="33" t="n">
        <f>'TC25-Customer Order Change'!D5</f>
        <v>500.0</v>
      </c>
      <c r="Q4" s="33" t="n">
        <f>'TC25-Customer Order Change'!E5</f>
        <v>500.0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 t="n">
        <f>'TC11-Order Regular'!B6</f>
        <v>1000.0</v>
      </c>
      <c r="J5" s="33" t="n">
        <f>'TC25-Customer Order Change'!C6</f>
        <v>1000.0</v>
      </c>
      <c r="K5" s="12"/>
      <c r="L5" s="12" t="s">
        <v>196</v>
      </c>
      <c r="M5" s="12"/>
      <c r="N5" s="33" t="n">
        <f>'TC11-Order Regular'!D6</f>
        <v>500.0</v>
      </c>
      <c r="O5" s="33" t="n">
        <f>'TC11-Order Regular'!E6</f>
        <v>500.0</v>
      </c>
      <c r="P5" s="33" t="n">
        <f>'TC25-Customer Order Change'!D6</f>
        <v>1000.0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 t="n">
        <f>'TC11-Order Regular'!B7</f>
        <v>1000.0</v>
      </c>
      <c r="J6" s="33" t="n">
        <f>'TC25-Customer Order Change'!C7</f>
        <v>1000.0</v>
      </c>
      <c r="K6" s="12"/>
      <c r="L6" s="12" t="s">
        <v>196</v>
      </c>
      <c r="M6" s="12"/>
      <c r="N6" s="33" t="n">
        <f>'TC11-Order Regular'!D7</f>
        <v>1000.0</v>
      </c>
      <c r="O6" s="33"/>
      <c r="P6" s="33"/>
      <c r="Q6" s="33" t="n">
        <f>'TC25-Customer Order Change'!E7</f>
        <v>1000.0</v>
      </c>
      <c r="R6" s="33"/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B1" workbookViewId="0" zoomScale="90" zoomScaleNormal="90">
      <selection activeCell="L32" sqref="L32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sAB04-2311001</v>
      </c>
      <c r="E2" s="12" t="s">
        <v>81</v>
      </c>
      <c r="F2" s="12">
        <v>5</v>
      </c>
      <c r="G2" s="12">
        <v>10</v>
      </c>
      <c r="H2" s="33" t="n">
        <f>'TC25-Customer Order Change'!C2</f>
        <v>1100.0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 t="n">
        <f>'TC25-Customer Order Change'!D2</f>
        <v>500.0</v>
      </c>
      <c r="O2" s="33" t="s">
        <v>138</v>
      </c>
      <c r="P2" s="33" t="n">
        <f>'TC25-Customer Order Change'!E2</f>
        <v>500.0</v>
      </c>
      <c r="Q2" s="33" t="s">
        <v>138</v>
      </c>
      <c r="R2" s="33" t="n">
        <f>'TC25-Customer Order Change'!F2</f>
        <v>100.0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sAB04-2311001</v>
      </c>
      <c r="E3" s="12" t="s">
        <v>81</v>
      </c>
      <c r="F3" s="12">
        <v>5</v>
      </c>
      <c r="G3" s="12">
        <v>10</v>
      </c>
      <c r="H3" s="33" t="n">
        <f>'TC25-Customer Order Change'!C3</f>
        <v>900.0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 t="n">
        <f>'TC25-Customer Order Change'!D3</f>
        <v>500.0</v>
      </c>
      <c r="O3" s="33" t="s">
        <v>138</v>
      </c>
      <c r="P3" s="33" t="n">
        <f>'TC25-Customer Order Change'!E3</f>
        <v>400.0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sAB04-2311001</v>
      </c>
      <c r="E4" s="12" t="s">
        <v>81</v>
      </c>
      <c r="F4" s="12">
        <v>5</v>
      </c>
      <c r="G4" s="12">
        <v>10</v>
      </c>
      <c r="H4" s="33" t="n">
        <f>'TC25-Customer Order Change'!C4</f>
        <v>1000.0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 t="n">
        <f>'TC25-Customer Order Change'!D4</f>
        <v>500.0</v>
      </c>
      <c r="O4" s="33" t="s">
        <v>138</v>
      </c>
      <c r="P4" s="33" t="n">
        <f>'TC25-Customer Order Change'!E4</f>
        <v>500.0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sAB04-2311001</v>
      </c>
      <c r="E5" s="12" t="s">
        <v>81</v>
      </c>
      <c r="F5" s="12">
        <v>5</v>
      </c>
      <c r="G5" s="12">
        <v>10</v>
      </c>
      <c r="H5" s="33" t="n">
        <f>'TC25-Customer Order Change'!C5</f>
        <v>1000.0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 t="n">
        <f>'TC25-Customer Order Change'!D5</f>
        <v>500.0</v>
      </c>
      <c r="O5" s="33" t="s">
        <v>138</v>
      </c>
      <c r="P5" s="33" t="n">
        <f>'TC25-Customer Order Change'!E5</f>
        <v>500.0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sAB04-2311001</v>
      </c>
      <c r="E6" s="12" t="s">
        <v>81</v>
      </c>
      <c r="F6" s="12">
        <v>10</v>
      </c>
      <c r="G6" s="12">
        <v>10</v>
      </c>
      <c r="H6" s="33" t="n">
        <f>'TC25-Customer Order Change'!C6</f>
        <v>1000.0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 t="n">
        <f>'TC25-Customer Order Change'!D6</f>
        <v>1000.0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sAB04-2311001</v>
      </c>
      <c r="E7" s="12" t="s">
        <v>81</v>
      </c>
      <c r="F7" s="12">
        <v>10</v>
      </c>
      <c r="G7" s="12">
        <v>10</v>
      </c>
      <c r="H7" s="33" t="n">
        <f>'TC25-Customer Order Change'!C7</f>
        <v>1000.0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 t="n">
        <f>'TC25-Customer Order Change'!E7</f>
        <v>1000.0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G1" workbookViewId="0" zoomScale="90" zoomScaleNormal="90">
      <selection activeCell="Q20" sqref="Q20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479</v>
      </c>
      <c r="V1" s="51" t="s">
        <v>480</v>
      </c>
      <c r="W1" s="51" t="s">
        <v>481</v>
      </c>
      <c r="X1" s="51" t="s">
        <v>482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cAB04-2311001</v>
      </c>
      <c r="E2" s="1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cAB04-2311001</v>
      </c>
      <c r="E3" s="1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cAB04-2311001</v>
      </c>
      <c r="E4" s="1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cAB04-2311001</v>
      </c>
      <c r="E5" s="1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cAB04-2311001</v>
      </c>
      <c r="E6" s="1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cAB04-2311001</v>
      </c>
      <c r="E7" s="1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T7"/>
  <sheetViews>
    <sheetView topLeftCell="E1" workbookViewId="0" zoomScale="90" zoomScaleNormal="90">
      <selection activeCell="O20" sqref="O20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sAB04-2311001</v>
      </c>
      <c r="E2" s="12" t="s">
        <v>81</v>
      </c>
      <c r="F2" s="12" t="s">
        <v>81</v>
      </c>
      <c r="G2" s="12">
        <v>5</v>
      </c>
      <c r="H2" s="12">
        <v>10</v>
      </c>
      <c r="I2" s="33" t="n">
        <f>'TC25-Customer Order Change'!C2</f>
        <v>1100.0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sAB04-2311001</v>
      </c>
      <c r="E3" s="12" t="s">
        <v>81</v>
      </c>
      <c r="F3" s="12" t="s">
        <v>81</v>
      </c>
      <c r="G3" s="12">
        <v>5</v>
      </c>
      <c r="H3" s="12">
        <v>10</v>
      </c>
      <c r="I3" s="33" t="n">
        <f>'TC25-Customer Order Change'!C3</f>
        <v>900.0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sAB04-2311001</v>
      </c>
      <c r="E4" s="12" t="s">
        <v>81</v>
      </c>
      <c r="F4" s="12" t="s">
        <v>81</v>
      </c>
      <c r="G4" s="12">
        <v>5</v>
      </c>
      <c r="H4" s="12">
        <v>10</v>
      </c>
      <c r="I4" s="33" t="n">
        <f>'TC25-Customer Order Change'!C4</f>
        <v>1000.0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sAB04-2311001</v>
      </c>
      <c r="E5" s="12" t="s">
        <v>81</v>
      </c>
      <c r="F5" s="12" t="s">
        <v>81</v>
      </c>
      <c r="G5" s="12">
        <v>5</v>
      </c>
      <c r="H5" s="12">
        <v>10</v>
      </c>
      <c r="I5" s="33" t="n">
        <f>'TC25-Customer Order Change'!C5</f>
        <v>1000.0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sAB04-2311001</v>
      </c>
      <c r="E6" s="12" t="s">
        <v>81</v>
      </c>
      <c r="F6" s="12" t="s">
        <v>81</v>
      </c>
      <c r="G6" s="12">
        <v>10</v>
      </c>
      <c r="H6" s="12">
        <v>10</v>
      </c>
      <c r="I6" s="33" t="n">
        <f>'TC25-Customer Order Change'!C6</f>
        <v>1000.0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sAB04-2311001</v>
      </c>
      <c r="E7" s="12" t="s">
        <v>81</v>
      </c>
      <c r="F7" s="12" t="s">
        <v>81</v>
      </c>
      <c r="G7" s="12">
        <v>10</v>
      </c>
      <c r="H7" s="12">
        <v>10</v>
      </c>
      <c r="I7" s="33" t="n">
        <f>'TC25-Customer Order Change'!C7</f>
        <v>1000.0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39" sqref="H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RequestPart-AB-04</v>
      </c>
      <c r="C2" s="5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workbookViewId="0" zoomScale="90" zoomScaleNormal="90">
      <selection activeCell="F32" sqref="F32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pABs04-2311001</v>
      </c>
      <c r="E2" s="2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pABs04-2311001</v>
      </c>
      <c r="E3" s="2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pABs04-2311001</v>
      </c>
      <c r="E4" s="2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pABs04-2311001</v>
      </c>
      <c r="E5" s="2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pABs04-2311001</v>
      </c>
      <c r="E6" s="2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pABs04-2311001</v>
      </c>
      <c r="E7" s="2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E1" sqref="A1:E1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13 Dec 2023</v>
      </c>
      <c r="B2" s="12" t="str">
        <f ca="1">TEXT(DATE(YEAR(TODAY()), MONTH(TODAY())+2, DAY(TODAY())), "dd MMM yyyy")</f>
        <v>13 Jan 2024</v>
      </c>
      <c r="C2" s="12" t="str">
        <f ca="1">TEXT(DATE(YEAR(TODAY()), MONTH(TODAY())+3, DAY(TODAY())), "dd MMM yyyy")</f>
        <v>13 Feb 2024</v>
      </c>
      <c r="D2" s="12" t="str">
        <f ca="1">TEXT(DATE(YEAR(TODAY()), MONTH(TODAY())+4, DAY(TODAY())), "dd MMM yyyy")</f>
        <v>13 Mar 2024</v>
      </c>
      <c r="E2" s="12"/>
    </row>
  </sheetData>
  <phoneticPr fontId="6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E12" sqref="E12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rsABs04-2311001-01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topLeftCell="D1" workbookViewId="0" zoomScale="90" zoomScaleNormal="90">
      <selection activeCell="J2" sqref="J2"/>
    </sheetView>
  </sheetViews>
  <sheetFormatPr defaultRowHeight="13.8" x14ac:dyDescent="0.3"/>
  <cols>
    <col min="1" max="2" customWidth="true" style="2" width="25.77734375" collapsed="true"/>
    <col min="3" max="22" customWidth="true" style="2" width="15.77734375" collapsed="true"/>
    <col min="23" max="16384" style="2" width="8.88671875" collapsed="true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 t="n">
        <f>'TC25-Customer Order Change'!C2</f>
        <v>1100.0</v>
      </c>
      <c r="J2" s="33" t="n">
        <f>'TC33-New Firm Qty'!C2</f>
        <v>1000.0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 t="n">
        <f>'TC25-Customer Order Change'!C3</f>
        <v>900.0</v>
      </c>
      <c r="J3" s="33" t="n">
        <f>'TC33-New Firm Qty'!C3</f>
        <v>800.0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 t="n">
        <f>'TC25-Customer Order Change'!C4</f>
        <v>1000.0</v>
      </c>
      <c r="J4" s="33" t="n">
        <f>'TC33-New Firm Qty'!C4</f>
        <v>900.0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 t="n">
        <f>'TC25-Customer Order Change'!C5</f>
        <v>1000.0</v>
      </c>
      <c r="J5" s="33" t="n">
        <f>'TC33-New Firm Qty'!C5</f>
        <v>1200.0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 t="n">
        <f>'TC25-Customer Order Change'!C6</f>
        <v>1000.0</v>
      </c>
      <c r="J6" s="33" t="n">
        <f>'TC33-New Firm Qty'!C6</f>
        <v>1000.0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 t="n">
        <f>'TC25-Customer Order Change'!C7</f>
        <v>1000.0</v>
      </c>
      <c r="J7" s="33" t="n">
        <f>'TC33-New Firm Qty'!C7</f>
        <v>1100.0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 zoomScale="90" zoomScaleNormal="90">
      <selection activeCell="K34" sqref="K34"/>
    </sheetView>
  </sheetViews>
  <sheetFormatPr defaultRowHeight="13.8" x14ac:dyDescent="0.3"/>
  <cols>
    <col min="1" max="2" customWidth="true" style="2" width="25.77734375" collapsed="true"/>
    <col min="3" max="23" customWidth="true" style="2" width="15.77734375" collapsed="true"/>
    <col min="24" max="16384" style="2" width="8.88671875" collapsed="true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opLeftCell="J1" workbookViewId="0" zoomScale="80" zoomScaleNormal="80">
      <selection activeCell="J30" sqref="J30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30" customWidth="true" style="2" width="15.77734375" collapsed="true"/>
    <col min="31" max="16384" style="2" width="8.88671875" collapsed="true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D21" sqref="D21"/>
    </sheetView>
  </sheetViews>
  <sheetFormatPr defaultRowHeight="13.8" x14ac:dyDescent="0.3"/>
  <cols>
    <col min="1" max="1" customWidth="true" style="8" width="25.77734375" collapsed="true"/>
    <col min="2" max="2" customWidth="true" style="8" width="15.77734375" collapsed="true"/>
    <col min="3" max="3" customWidth="true" style="8" width="25.77734375" collapsed="true"/>
    <col min="4" max="23" customWidth="true" style="8" width="15.77734375" collapsed="true"/>
    <col min="24" max="24" customWidth="true" style="8" width="20.77734375" collapsed="true"/>
    <col min="25" max="16384" style="8" width="8.88671875" collapsed="true"/>
  </cols>
  <sheetData>
    <row customHeight="1" ht="13.8" r="1" spans="1:23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<![CDATA["o-SG-BAFCO-"&TEXT(TODAY(),"yymm")&"-"&AutoIncrement!B2&"-"&AutoIncrement!A2&"-001"]]></f>
        <v>o-SG-BAFCO-2311-AB-04-001</v>
      </c>
      <c r="B3" s="37" t="str">
        <f ca="1">TEXT(DATE(YEAR(TODAY()), MONTH(TODAY()), DAY(TODAY())-1), "dd MMM yyyy")</f>
        <v>12 Nov 2023</v>
      </c>
      <c r="C3" s="37" t="str">
        <f ca="1">"B-"&amp;TEXT(TODAY(),"yymm")&amp;"-"&amp;AutoIncrement!B2&amp; "-01-0"&amp;AutoIncrement!A2</f>
        <v>B-2311-AB-01-004</v>
      </c>
      <c r="D3" s="38">
        <v>1000</v>
      </c>
      <c r="E3" s="37" t="str">
        <f ca="1" ref="E3:E8" si="0" t="shared">TEXT(DATE(YEAR(TODAY()), MONTH(TODAY()), DAY(TODAY())+2), "dd MMM yyyy")</f>
        <v>15 Nov 2023</v>
      </c>
      <c r="F3" s="37" t="str">
        <f ca="1">TEXT(DATE(YEAR(TODAY()), MONTH(TODAY()), DAY(TODAY())+10), "dd MMM yyyy")</f>
        <v>23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OP-231113-01-004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IP-231113-01-004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<![CDATA["o-SG-BAFCO-"&TEXT(TODAY(),"yymm")&"-"&AutoIncrement!B2&"-"&AutoIncrement!A2&"-001"]]></f>
        <v>o-SG-BAFCO-2311-AB-04-001</v>
      </c>
      <c r="B4" s="37" t="str">
        <f ca="1" ref="B4:B8" si="1" t="shared">TEXT(DATE(YEAR(TODAY()), MONTH(TODAY()), DAY(TODAY())-1), "dd MMM yyyy")</f>
        <v>12 Nov 2023</v>
      </c>
      <c r="C4" s="37" t="str">
        <f ca="1">"B-"&amp;TEXT(TODAY(),"yymm")&amp;"-"&amp;AutoIncrement!B2&amp; "-01-0"&amp;AutoIncrement!A2</f>
        <v>B-2311-AB-01-004</v>
      </c>
      <c r="D4" s="38">
        <v>800</v>
      </c>
      <c r="E4" s="37" t="str">
        <f ca="1" si="0" t="shared"/>
        <v>15 Nov 2023</v>
      </c>
      <c r="F4" s="37" t="str">
        <f ca="1" ref="F4:F8" si="2" t="shared">TEXT(DATE(YEAR(TODAY()), MONTH(TODAY()), DAY(TODAY())+10), "dd MMM yyyy")</f>
        <v>23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OP-231113-01-004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IP-231113-02-004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<![CDATA["o-SG-BAFCO-"&TEXT(TODAY(),"yymm")&"-"&AutoIncrement!B2&"-"&AutoIncrement!A2&"-001"]]></f>
        <v>o-SG-BAFCO-2311-AB-04-001</v>
      </c>
      <c r="B5" s="37" t="str">
        <f ca="1" si="1" t="shared"/>
        <v>12 Nov 2023</v>
      </c>
      <c r="C5" s="37" t="str">
        <f ca="1">"B-"&amp;TEXT(TODAY(),"yymm")&amp;"-"&amp;AutoIncrement!B2&amp; "-01-0"&amp;AutoIncrement!A2</f>
        <v>B-2311-AB-01-004</v>
      </c>
      <c r="D5" s="38">
        <v>900</v>
      </c>
      <c r="E5" s="37" t="str">
        <f ca="1" si="0" t="shared"/>
        <v>15 Nov 2023</v>
      </c>
      <c r="F5" s="37" t="str">
        <f ca="1" si="2" t="shared"/>
        <v>23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OP-231113-02-004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<![CDATA["o-SG-BAFCO-"&TEXT(TODAY(),"yymm")&"-"&AutoIncrement!B2&"-"&AutoIncrement!A2&"-001"]]></f>
        <v>o-SG-BAFCO-2311-AB-04-001</v>
      </c>
      <c r="B6" s="37" t="str">
        <f ca="1" si="1" t="shared"/>
        <v>12 Nov 2023</v>
      </c>
      <c r="C6" s="37" t="str">
        <f ca="1">"B-"&amp;TEXT(TODAY(),"yymm")&amp;"-"&amp;AutoIncrement!B2&amp; "-01-0"&amp;AutoIncrement!A2</f>
        <v>B-2311-AB-01-004</v>
      </c>
      <c r="D6" s="38">
        <v>1200</v>
      </c>
      <c r="E6" s="37" t="str">
        <f ca="1" si="0" t="shared"/>
        <v>15 Nov 2023</v>
      </c>
      <c r="F6" s="37" t="str">
        <f ca="1" si="2" t="shared"/>
        <v>23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OP-231113-02-004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<![CDATA["o-SG-BAFCO-"&TEXT(TODAY(),"yymm")&"-"&AutoIncrement!B2&"-"&AutoIncrement!A2&"-001"]]></f>
        <v>o-SG-BAFCO-2311-AB-04-001</v>
      </c>
      <c r="B7" s="37" t="str">
        <f ca="1" si="1" t="shared"/>
        <v>12 Nov 2023</v>
      </c>
      <c r="C7" s="37" t="str">
        <f ca="1">"B-"&amp;TEXT(TODAY(),"yymm")&amp;"-"&amp;AutoIncrement!B2&amp; "-01-0"&amp;AutoIncrement!A2</f>
        <v>B-2311-AB-01-004</v>
      </c>
      <c r="D7" s="38">
        <v>1000</v>
      </c>
      <c r="E7" s="37" t="str">
        <f ca="1" si="0" t="shared"/>
        <v>15 Nov 2023</v>
      </c>
      <c r="F7" s="37" t="str">
        <f ca="1" si="2" t="shared"/>
        <v>23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OP-231113-03-004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IP-231113-01-004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<![CDATA["o-SG-BAFCO-"&TEXT(TODAY(),"yymm")&"-"&AutoIncrement!B2&"-"&AutoIncrement!A2&"-001"]]></f>
        <v>o-SG-BAFCO-2311-AB-04-001</v>
      </c>
      <c r="B8" s="37" t="str">
        <f ca="1" si="1" t="shared"/>
        <v>12 Nov 2023</v>
      </c>
      <c r="C8" s="37" t="str">
        <f ca="1">"B-"&amp;TEXT(TODAY(),"yymm")&amp;"-"&amp;AutoIncrement!B2&amp; "-01-0"&amp;AutoIncrement!A2</f>
        <v>B-2311-AB-01-004</v>
      </c>
      <c r="D8" s="38">
        <v>1100</v>
      </c>
      <c r="E8" s="37" t="str">
        <f ca="1" si="0" t="shared"/>
        <v>15 Nov 2023</v>
      </c>
      <c r="F8" s="37" t="str">
        <f ca="1" si="2" t="shared"/>
        <v>23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OP-231113-03-004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IP-231113-02-004</v>
      </c>
      <c r="T8" s="42" t="s">
        <v>239</v>
      </c>
      <c r="U8" s="41">
        <v>1</v>
      </c>
      <c r="V8" s="41">
        <v>2</v>
      </c>
      <c r="W8" s="41">
        <v>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9"/>
  <sheetViews>
    <sheetView workbookViewId="0" zoomScale="90" zoomScaleNormal="90">
      <selection activeCell="AH29" sqref="AH29"/>
    </sheetView>
  </sheetViews>
  <sheetFormatPr defaultRowHeight="13.8" x14ac:dyDescent="0.3"/>
  <cols>
    <col min="1" max="1" customWidth="true" style="8" width="5.77734375" collapsed="true"/>
    <col min="2" max="2" customWidth="true" style="8" width="15.77734375" collapsed="true"/>
    <col min="3" max="3" customWidth="true" style="8" width="25.77734375" collapsed="true"/>
    <col min="4" max="4" customWidth="true" style="8" width="15.77734375" collapsed="true"/>
    <col min="5" max="6" customWidth="true" style="8" width="25.77734375" collapsed="true"/>
    <col min="7" max="33" customWidth="true" style="8" width="15.77734375" collapsed="true"/>
    <col min="34" max="36" customWidth="true" style="8" width="25.77734375" collapsed="true"/>
    <col min="37" max="42" customWidth="true" style="8" width="15.77734375" collapsed="true"/>
    <col min="43" max="16384" style="8" width="8.88671875" collapsed="true"/>
  </cols>
  <sheetData>
    <row customHeight="1" ht="13.8" r="1" spans="1:39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<![CDATA["o-SG-BAFCO-"&TEXT(TODAY(),"yymm")&"-"&AutoIncrement!B2&"-"&AutoIncrement!A2&"-002"]]></f>
        <v>o-SG-BAFCO-2311-AB-04-002</v>
      </c>
      <c r="D2" s="37" t="str">
        <f ca="1">TEXT(DATE(YEAR(TODAY()), MONTH(TODAY()), DAY(TODAY())-1), "dd MMM yyyy")</f>
        <v>12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ca="1" ref="M2:M9" si="0" t="shared">TEXT(DATE(YEAR(TODAY()), MONTH(TODAY()), DAY(TODAY())+2), "dd MMM yyyy")</f>
        <v>15 Nov 2023</v>
      </c>
      <c r="N2" s="37" t="str">
        <f ca="1">TEXT(DATE(YEAR(TODAY()), MONTH(TODAY()), DAY(TODAY())+10), "dd MMM yyyy")</f>
        <v>23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OP-231113-02-004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IP-231113-01-004</v>
      </c>
      <c r="AB2" s="45" t="s">
        <v>254</v>
      </c>
      <c r="AC2" s="44"/>
      <c r="AD2" s="44"/>
      <c r="AE2" s="44"/>
      <c r="AF2" s="37" t="str">
        <f ca="1">'TC16-Supplier SO'!C2</f>
        <v>sABs04-2311002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<![CDATA["o-SG-BAFCO-"&TEXT(TODAY(),"yymm")&"-"&AutoIncrement!B2&"-"&AutoIncrement!A2&"-002"]]></f>
        <v>o-SG-BAFCO-2311-AB-04-002</v>
      </c>
      <c r="D3" s="37" t="str">
        <f ca="1" ref="D3:D9" si="1" t="shared">TEXT(DATE(YEAR(TODAY()), MONTH(TODAY()), DAY(TODAY())-1), "dd MMM yyyy")</f>
        <v>12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ca="1" si="0" t="shared"/>
        <v>15 Nov 2023</v>
      </c>
      <c r="N3" s="37" t="str">
        <f ca="1" ref="N3:N9" si="2" t="shared">TEXT(DATE(YEAR(TODAY()), MONTH(TODAY()), DAY(TODAY())+10), "dd MMM yyyy")</f>
        <v>23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OP-231113-02-004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IP-231113-02-004</v>
      </c>
      <c r="AB3" s="45" t="s">
        <v>255</v>
      </c>
      <c r="AC3" s="44"/>
      <c r="AD3" s="44"/>
      <c r="AE3" s="44"/>
      <c r="AF3" s="37" t="str">
        <f ca="1">'TC16-Supplier SO'!C2</f>
        <v>sABs04-2311002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<![CDATA["o-SG-BAFCO-"&TEXT(TODAY(),"yymm")&"-"&AutoIncrement!B2&"-"&AutoIncrement!A2&"-002"]]></f>
        <v>o-SG-BAFCO-2311-AB-04-002</v>
      </c>
      <c r="D4" s="37" t="str">
        <f ca="1" si="1" t="shared"/>
        <v>12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ca="1" si="0" t="shared"/>
        <v>15 Nov 2023</v>
      </c>
      <c r="N4" s="37" t="str">
        <f ca="1" si="2" t="shared"/>
        <v>23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OP-231113-01-004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IP-231113-02-004</v>
      </c>
      <c r="AB4" s="42" t="s">
        <v>257</v>
      </c>
      <c r="AC4" s="40"/>
      <c r="AD4" s="40"/>
      <c r="AE4" s="40"/>
      <c r="AF4" s="37" t="str">
        <f ca="1">'TC16-Supplier SO'!C2</f>
        <v>sABs04-2311002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<![CDATA["o-SG-BAFCO-"&TEXT(TODAY(),"yymm")&"-"&AutoIncrement!B2&"-"&AutoIncrement!A2&"-002"]]></f>
        <v>o-SG-BAFCO-2311-AB-04-002</v>
      </c>
      <c r="D5" s="37" t="str">
        <f ca="1" si="1" t="shared"/>
        <v>12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ca="1" si="0" t="shared"/>
        <v>15 Nov 2023</v>
      </c>
      <c r="N5" s="37" t="str">
        <f ca="1" si="2" t="shared"/>
        <v>23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OP-231113-01-004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IP-231113-01-004</v>
      </c>
      <c r="AB5" s="45"/>
      <c r="AC5" s="44"/>
      <c r="AD5" s="44"/>
      <c r="AE5" s="44"/>
      <c r="AF5" s="37" t="str">
        <f ca="1">'TC16-Supplier SO'!C2</f>
        <v>sABs04-2311002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<![CDATA["o-SG-BAFCO-"&TEXT(TODAY(),"yymm")&"-"&AutoIncrement!B2&"-"&AutoIncrement!A2&"-003"]]></f>
        <v>o-SG-BAFCO-2311-AB-04-003</v>
      </c>
      <c r="D6" s="37" t="str">
        <f ca="1" si="1" t="shared"/>
        <v>12 Nov 2023</v>
      </c>
      <c r="E6" s="37" t="str">
        <f ca="1">"B-"&amp;TEXT(TODAY(),"yymm")&amp;"-"&amp;AutoIncrement!B2&amp; "-02-0"&amp;AutoIncrement!A2</f>
        <v>B-2311-AB-02-004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ca="1" si="0" t="shared"/>
        <v>15 Nov 2023</v>
      </c>
      <c r="N6" s="37" t="str">
        <f ca="1" si="2" t="shared"/>
        <v>23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OP-231113-01-004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sABs04-2311002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<![CDATA["o-SG-BAFCO-"&TEXT(TODAY(),"yymm")&"-"&AutoIncrement!B2&"-"&AutoIncrement!A2&"-003"]]></f>
        <v>o-SG-BAFCO-2311-AB-04-003</v>
      </c>
      <c r="D7" s="37" t="str">
        <f ca="1" si="1" t="shared"/>
        <v>12 Nov 2023</v>
      </c>
      <c r="E7" s="37" t="str">
        <f ca="1">"B-"&amp;TEXT(TODAY(),"yymm")&amp;"-"&amp;AutoIncrement!B2&amp; "-02-0"&amp;AutoIncrement!A2</f>
        <v>B-2311-AB-02-004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ca="1" si="0" t="shared"/>
        <v>15 Nov 2023</v>
      </c>
      <c r="N7" s="37" t="str">
        <f ca="1" si="2" t="shared"/>
        <v>23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OP-231113-02-004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sABs04-2311002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<![CDATA["o-SG-BAFCO-"&TEXT(TODAY(),"yymm")&"-"&AutoIncrement!B2&"-"&AutoIncrement!A2&"-003"]]></f>
        <v>o-SG-BAFCO-2311-AB-04-003</v>
      </c>
      <c r="D8" s="37" t="str">
        <f ca="1" si="1" t="shared"/>
        <v>12 Nov 2023</v>
      </c>
      <c r="E8" s="37" t="str">
        <f ca="1">"B-"&amp;TEXT(TODAY(),"yymm")&amp;"-"&amp;AutoIncrement!B2&amp; "-02-0"&amp;AutoIncrement!A2</f>
        <v>B-2311-AB-02-004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ca="1" si="0" t="shared"/>
        <v>15 Nov 2023</v>
      </c>
      <c r="N8" s="37" t="str">
        <f ca="1" si="2" t="shared"/>
        <v>23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OP-231113-03-004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IP-231113-01-004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sABs04-2311002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<![CDATA["o-SG-BAFCO-"&TEXT(TODAY(),"yymm")&"-"&AutoIncrement!B2&"-"&AutoIncrement!A2&"-004"]]></f>
        <v>o-SG-BAFCO-2311-AB-04-004</v>
      </c>
      <c r="D9" s="37" t="str">
        <f ca="1" si="1" t="shared"/>
        <v>12 Nov 2023</v>
      </c>
      <c r="E9" s="37" t="str">
        <f ca="1">"B-"&amp;TEXT(TODAY(),"yymm")&amp;"-"&amp;AutoIncrement!B2&amp; "-03-0"&amp;AutoIncrement!A2</f>
        <v>B-2311-AB-03-004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ca="1" si="0" t="shared"/>
        <v>15 Nov 2023</v>
      </c>
      <c r="N9" s="37" t="str">
        <f ca="1" si="2" t="shared"/>
        <v>23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OP-231113-03-004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IP-231113-01-004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sABs04-2311002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o-SG-BAFCO-2311-AB-04-001</v>
      </c>
      <c r="C2" t="s">
        <v>484</v>
      </c>
    </row>
    <row r="3" spans="1:3" x14ac:dyDescent="0.3">
      <c r="A3" s="12">
        <v>2</v>
      </c>
      <c r="B3" s="12" t="str">
        <f ca="1">'TC44-Supplier Outbound -Spot'!C2</f>
        <v>o-SG-BAFCO-2311-AB-04-002</v>
      </c>
      <c r="C3" t="s">
        <v>485</v>
      </c>
    </row>
    <row r="4" spans="1:3" x14ac:dyDescent="0.3">
      <c r="A4" s="12">
        <v>3</v>
      </c>
      <c r="B4" s="12" t="str">
        <f ca="1">'TC44-Supplier Outbound -Spot'!C6</f>
        <v>o-SG-BAFCO-2311-AB-04-003</v>
      </c>
      <c r="C4" t="s">
        <v>486</v>
      </c>
    </row>
    <row r="5" spans="1:3" x14ac:dyDescent="0.3">
      <c r="A5" s="12">
        <v>4</v>
      </c>
      <c r="B5" s="12" t="str">
        <f ca="1">'TC44-Supplier Outbound -Spot'!C9</f>
        <v>o-SG-BAFCO-2311-AB-04-004</v>
      </c>
      <c r="C5" t="s">
        <v>487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E14" sqref="E14"/>
    </sheetView>
  </sheetViews>
  <sheetFormatPr defaultColWidth="8.88671875" defaultRowHeight="13.8" x14ac:dyDescent="0.3"/>
  <cols>
    <col min="1" max="1" customWidth="true" style="3" width="5.77734375" collapsed="true"/>
    <col min="2" max="5" customWidth="true" style="4" width="25.77734375" collapsed="true"/>
    <col min="6" max="9" customWidth="true" style="4" width="15.77734375" collapsed="true"/>
    <col min="10" max="10" customWidth="true" style="4" width="25.77734375" collapsed="true"/>
    <col min="11" max="17" customWidth="true" style="4" width="15.77734375" collapsed="true"/>
    <col min="18" max="16384" style="4" width="8.88671875" collapsed="true"/>
  </cols>
  <sheetData>
    <row customFormat="1" r="1" s="1" spans="1:17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customFormat="1" r="2" s="1" spans="1:17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customFormat="1" r="3" s="1" spans="1:17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customFormat="1" r="4" s="1" spans="1:17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customFormat="1" r="5" s="1" spans="1:17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customFormat="1" r="6" s="1" spans="1:17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customFormat="1" r="7" s="1" spans="1:17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o-SG-BAFCO-231108009</v>
      </c>
      <c r="C2" t="s">
        <v>488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o-SG-BAFCO-231108010</v>
      </c>
      <c r="C3" t="s">
        <v>489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o-SG-BAFCO-231108011</v>
      </c>
      <c r="C4" t="s">
        <v>490</v>
      </c>
    </row>
    <row r="5" spans="1:4" x14ac:dyDescent="0.3">
      <c r="A5" s="12">
        <v>4</v>
      </c>
      <c r="B5" s="12" t="str">
        <f>'TC44-Outbound No'!C5</f>
        <v>o-SG-BAFCO-231108012</v>
      </c>
      <c r="C5" t="s">
        <v>491</v>
      </c>
    </row>
    <row r="6" spans="1:4" x14ac:dyDescent="0.3">
      <c r="C6" t="s">
        <v>492</v>
      </c>
      <c r="D6" s="2" t="s">
        <v>466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B8" sqref="B8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-Regular'!C3</f>
        <v>B-2311-AB-01-004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 t="str">
        <f ca="1">'TC44-Supplier Outbound -Regular'!C3</f>
        <v>B-2311-AB-01-004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-Regular'!C3</f>
        <v>B-2311-AB-01-004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B-2311-AB-01-004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-Spot'!E6</f>
        <v>B-2311-AB-02-004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-Spot'!E7</f>
        <v>B-2311-AB-02-004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B-2311-AB-03-004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J38" sqref="J38"/>
    </sheetView>
  </sheetViews>
  <sheetFormatPr defaultRowHeight="13.8" x14ac:dyDescent="0.3"/>
  <cols>
    <col min="1" max="2" customWidth="true" style="2" width="25.77734375" collapsed="true"/>
    <col min="3" max="4" customWidth="true" style="2" width="20.77734375" collapsed="true"/>
    <col min="5" max="16384" style="2" width="8.88671875" collapsed="true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B-2311-AB-01-004</v>
      </c>
      <c r="B2" s="12"/>
    </row>
    <row r="3" spans="1:2" x14ac:dyDescent="0.3">
      <c r="A3" s="22" t="str">
        <f ca="1">'TC44-Supplier Outbound -Regular'!C8</f>
        <v>B-2311-AB-01-004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B-2311-AB-01-004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B-2311-AB-01-004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B-2311-AB-02-004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B-2311-AB-02-004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B-2311-AB-03-004</v>
      </c>
      <c r="B10" s="12"/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o-SG-BAFCO-231108009</v>
      </c>
      <c r="C2" t="s">
        <v>493</v>
      </c>
    </row>
    <row r="3" spans="1:3" x14ac:dyDescent="0.3">
      <c r="A3" s="12">
        <v>2</v>
      </c>
      <c r="B3" s="12" t="str">
        <f>'TC44-Outbound No'!C3</f>
        <v>o-SG-BAFCO-231108010</v>
      </c>
      <c r="C3" t="s">
        <v>494</v>
      </c>
    </row>
    <row r="4" spans="1:3" x14ac:dyDescent="0.3">
      <c r="A4" s="12">
        <v>3</v>
      </c>
      <c r="B4" s="12" t="str">
        <f>'TC44-Outbound No'!C4</f>
        <v>o-SG-BAFCO-231108011</v>
      </c>
      <c r="C4" t="s">
        <v>495</v>
      </c>
    </row>
    <row r="5" spans="1:3" x14ac:dyDescent="0.3">
      <c r="A5" s="12">
        <v>4</v>
      </c>
      <c r="B5" s="12" t="str">
        <f>'TC44-Outbound No'!C5</f>
        <v>o-SG-BAFCO-231108012</v>
      </c>
      <c r="C5" t="s">
        <v>496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16384" style="2" width="8.88671875" collapsed="true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<![CDATA["i-VN-AKIRA-"&TEXT(TODAY(),"yymmdd")&"-"&AutoIncrement!B2&"-"&AutoIncrement!A2&"-001"]]></f>
        <v>i-VN-AKIRA-231113-AB-04-001</v>
      </c>
      <c r="C2" s="37" t="str">
        <f ca="1">TEXT(DATE(YEAR(TODAY()), MONTH(TODAY()), DAY(TODAY())), "dd MMM yyyy")</f>
        <v>13 Nov 2023</v>
      </c>
      <c r="D2" s="12"/>
      <c r="E2" s="12"/>
      <c r="F2" s="12"/>
    </row>
    <row r="3" spans="1:6" x14ac:dyDescent="0.3">
      <c r="A3" s="12">
        <v>2</v>
      </c>
      <c r="B3" s="12" t="str">
        <f ca="1"><![CDATA["i-VN-AKIRA-"&TEXT(TODAY(),"yymmdd")&"-"&AutoIncrement!B2&"-"&AutoIncrement!A2&"-001"]]></f>
        <v>i-VN-AKIRA-231113-AB-04-001</v>
      </c>
      <c r="C3" s="37" t="str">
        <f ca="1" ref="C3:C15" si="0" t="shared">TEXT(DATE(YEAR(TODAY()), MONTH(TODAY()), DAY(TODAY())), "dd MMM yyyy")</f>
        <v>13 Nov 2023</v>
      </c>
      <c r="D3" s="12"/>
      <c r="E3" s="12"/>
      <c r="F3" s="12"/>
    </row>
    <row r="4" spans="1:6" x14ac:dyDescent="0.3">
      <c r="A4" s="12">
        <v>3</v>
      </c>
      <c r="B4" s="12" t="str">
        <f ca="1"><![CDATA["i-VN-AKIRA-"&TEXT(TODAY(),"yymmdd")&"-"&AutoIncrement!B2&"-"&AutoIncrement!A2&"-001"]]></f>
        <v>i-VN-AKIRA-231113-AB-04-001</v>
      </c>
      <c r="C4" s="37" t="str">
        <f ca="1" si="0" t="shared"/>
        <v>13 Nov 2023</v>
      </c>
      <c r="D4" s="12"/>
      <c r="E4" s="12"/>
      <c r="F4" s="12"/>
    </row>
    <row r="5" spans="1:6" x14ac:dyDescent="0.3">
      <c r="A5" s="12">
        <v>4</v>
      </c>
      <c r="B5" s="12" t="str">
        <f ca="1"><![CDATA["i-VN-AKIRA-"&TEXT(TODAY(),"yymmdd")&"-"&AutoIncrement!B2&"-"&AutoIncrement!A2&"-001"]]></f>
        <v>i-VN-AKIRA-231113-AB-04-001</v>
      </c>
      <c r="C5" s="37" t="str">
        <f ca="1" si="0" t="shared"/>
        <v>13 Nov 2023</v>
      </c>
      <c r="D5" s="12"/>
      <c r="E5" s="12"/>
      <c r="F5" s="12"/>
    </row>
    <row r="6" spans="1:6" x14ac:dyDescent="0.3">
      <c r="A6" s="12">
        <v>5</v>
      </c>
      <c r="B6" s="12" t="str">
        <f ca="1"><![CDATA["i-VN-AKIRA-"&TEXT(TODAY(),"yymmdd")&"-"&AutoIncrement!B2&"-"&AutoIncrement!A2&"-001"]]></f>
        <v>i-VN-AKIRA-231113-AB-04-001</v>
      </c>
      <c r="C6" s="37" t="str">
        <f ca="1" si="0" t="shared"/>
        <v>13 Nov 2023</v>
      </c>
      <c r="D6" s="12"/>
      <c r="E6" s="12"/>
      <c r="F6" s="12"/>
    </row>
    <row r="7" spans="1:6" x14ac:dyDescent="0.3">
      <c r="A7" s="12">
        <v>6</v>
      </c>
      <c r="B7" s="12" t="str">
        <f ca="1"><![CDATA["i-VN-AKIRA-"&TEXT(TODAY(),"yymmdd")&"-"&AutoIncrement!B2&"-"&AutoIncrement!A2&"-001"]]></f>
        <v>i-VN-AKIRA-231113-AB-04-001</v>
      </c>
      <c r="C7" s="37" t="str">
        <f ca="1" si="0" t="shared"/>
        <v>13 Nov 2023</v>
      </c>
      <c r="D7" s="12"/>
      <c r="E7" s="12"/>
      <c r="F7" s="12"/>
    </row>
    <row r="8" spans="1:6" x14ac:dyDescent="0.3">
      <c r="A8" s="12">
        <v>7</v>
      </c>
      <c r="B8" s="12" t="str">
        <f ca="1"><![CDATA["i-VN-AKIRA-"&TEXT(TODAY(),"yymmdd")&"-"&AutoIncrement!B2&"-"&AutoIncrement!A2&"-001"]]></f>
        <v>i-VN-AKIRA-231113-AB-04-001</v>
      </c>
      <c r="C8" s="37" t="str">
        <f ca="1" si="0" t="shared"/>
        <v>13 Nov 2023</v>
      </c>
      <c r="D8" s="12"/>
      <c r="E8" s="12"/>
      <c r="F8" s="12"/>
    </row>
    <row r="9" spans="1:6" x14ac:dyDescent="0.3">
      <c r="A9" s="12">
        <v>8</v>
      </c>
      <c r="B9" s="12" t="str">
        <f ca="1"><![CDATA["i-VN-AKIRA-"&TEXT(TODAY(),"yymmdd")&"-"&AutoIncrement!B2&"-"&AutoIncrement!A2&"-001"]]></f>
        <v>i-VN-AKIRA-231113-AB-04-001</v>
      </c>
      <c r="C9" s="37" t="str">
        <f ca="1" si="0" t="shared"/>
        <v>13 Nov 2023</v>
      </c>
      <c r="D9" s="12"/>
      <c r="E9" s="12"/>
      <c r="F9" s="12"/>
    </row>
    <row r="10" spans="1:6" x14ac:dyDescent="0.3">
      <c r="A10" s="12">
        <v>9</v>
      </c>
      <c r="B10" s="12" t="str">
        <f ca="1"><![CDATA["i-VN-AKIRA-"&TEXT(TODAY(),"yymmdd")&"-"&AutoIncrement!B2&"-"&AutoIncrement!A2&"-001"]]></f>
        <v>i-VN-AKIRA-231113-AB-04-001</v>
      </c>
      <c r="C10" s="37" t="str">
        <f ca="1" si="0" t="shared"/>
        <v>13 Nov 2023</v>
      </c>
      <c r="D10" s="12"/>
      <c r="E10" s="12"/>
      <c r="F10" s="12"/>
    </row>
    <row r="11" spans="1:6" x14ac:dyDescent="0.3">
      <c r="A11" s="12">
        <v>10</v>
      </c>
      <c r="B11" s="12" t="str">
        <f ca="1"><![CDATA["i-VN-AKIRA-"&TEXT(TODAY(),"yymmdd")&"-"&AutoIncrement!B2&"-"&AutoIncrement!A2&"-001"]]></f>
        <v>i-VN-AKIRA-231113-AB-04-001</v>
      </c>
      <c r="C11" s="37" t="str">
        <f ca="1" si="0" t="shared"/>
        <v>13 Nov 2023</v>
      </c>
      <c r="D11" s="12"/>
      <c r="E11" s="12"/>
      <c r="F11" s="12"/>
    </row>
    <row r="12" spans="1:6" x14ac:dyDescent="0.3">
      <c r="A12" s="12">
        <v>11</v>
      </c>
      <c r="B12" s="12" t="str">
        <f ca="1"><![CDATA["i-VN-AKIRA-"&TEXT(TODAY(),"yymmdd")&"-"&AutoIncrement!B2&"-"&AutoIncrement!A2&"-001"]]></f>
        <v>i-VN-AKIRA-231113-AB-04-001</v>
      </c>
      <c r="C12" s="37" t="str">
        <f ca="1" si="0" t="shared"/>
        <v>13 Nov 2023</v>
      </c>
      <c r="D12" s="12"/>
      <c r="E12" s="12"/>
      <c r="F12" s="12"/>
    </row>
    <row r="13" spans="1:6" x14ac:dyDescent="0.3">
      <c r="A13" s="12">
        <v>12</v>
      </c>
      <c r="B13" s="12" t="str">
        <f ca="1"><![CDATA["i-VN-AKIRA-"&TEXT(TODAY(),"yymmdd")&"-"&AutoIncrement!B2&"-"&AutoIncrement!A2&"-001"]]></f>
        <v>i-VN-AKIRA-231113-AB-04-001</v>
      </c>
      <c r="C13" s="37" t="str">
        <f ca="1" si="0" t="shared"/>
        <v>13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<![CDATA["i-VN-AKIRA-"&TEXT(TODAY(),"yymmdd")&"-"&AutoIncrement!B2&"-"&AutoIncrement!A2&"-002"]]></f>
        <v>i-VN-AKIRA-231113-AB-04-002</v>
      </c>
      <c r="C14" s="37" t="str">
        <f ca="1" si="0" t="shared"/>
        <v>13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<![CDATA["i-VN-AKIRA-"&TEXT(TODAY(),"yymmdd")&"-"&AutoIncrement!B2&"-"&AutoIncrement!A2&"-002"]]></f>
        <v>i-VN-AKIRA-231113-AB-04-002</v>
      </c>
      <c r="C15" s="37" t="str">
        <f ca="1" si="0" t="shared"/>
        <v>13 Nov 2023</v>
      </c>
      <c r="D15" s="12"/>
      <c r="E15" s="12"/>
      <c r="F15" s="12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/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/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5" customWidth="true" style="2" width="26.77734375" collapsed="true"/>
    <col min="6" max="18" customWidth="true" style="2" width="15.77734375" collapsed="true"/>
    <col min="19" max="16384" style="2" width="8.88671875" collapsed="true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SGTTAP-VNTTVN-AB-04-004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SGTTAP-VNTTVN-AB-04-004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SGTTAP-VNTTVN-AB-04-004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SGTTAP-VNTTVN-AB-04-004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SGTTAP-VNTTVN-AB-04-004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SGTTAP-VNTTVN-AB-04-004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workbookViewId="0" zoomScale="90" zoomScaleNormal="90">
      <selection activeCell="K27" sqref="K2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9" customWidth="true" width="15.77734375" collapsed="true"/>
    <col min="10" max="10" customWidth="true" width="25.77734375" collapsed="true"/>
    <col min="11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501</v>
      </c>
      <c r="C2" s="20" t="str">
        <f>"SGTTAP-VNTTVN-"&amp;'TC4'!H2&amp;"-0"&amp;AutoIncrement!A2</f>
        <v>SGTTAP-VNTTVN-AB-04-004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AB-04</v>
      </c>
      <c r="I2" s="20" t="str">
        <f>"CD-"&amp;H2</f>
        <v>CD-AB-04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RD-AB-04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502</v>
      </c>
      <c r="V2" s="20" t="s">
        <v>34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Muhammad Nasarudin Mohd Razali</cp:lastModifiedBy>
  <dcterms:modified xsi:type="dcterms:W3CDTF">2023-11-13T14:58:24Z</dcterms:modified>
</cp:coreProperties>
</file>