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worksheet+xml" PartName="/xl/worksheets/sheet70.xml"/>
  <Override ContentType="application/vnd.openxmlformats-officedocument.spreadsheetml.worksheet+xml" PartName="/xl/worksheets/sheet71.xml"/>
  <Override ContentType="application/vnd.openxmlformats-officedocument.spreadsheetml.worksheet+xml" PartName="/xl/worksheets/sheet72.xml"/>
  <Override ContentType="application/vnd.openxmlformats-officedocument.spreadsheetml.worksheet+xml" PartName="/xl/worksheets/sheet73.xml"/>
  <Override ContentType="application/vnd.openxmlformats-officedocument.spreadsheetml.worksheet+xml" PartName="/xl/worksheets/sheet74.xml"/>
  <Override ContentType="application/vnd.openxmlformats-officedocument.spreadsheetml.worksheet+xml" PartName="/xl/worksheets/sheet75.xml"/>
  <Override ContentType="application/vnd.openxmlformats-officedocument.spreadsheetml.worksheet+xml" PartName="/xl/worksheets/sheet76.xml"/>
  <Override ContentType="application/vnd.openxmlformats-officedocument.spreadsheetml.worksheet+xml" PartName="/xl/worksheets/sheet77.xml"/>
  <Override ContentType="application/vnd.openxmlformats-officedocument.spreadsheetml.worksheet+xml" PartName="/xl/worksheets/sheet78.xml"/>
  <Override ContentType="application/vnd.openxmlformats-officedocument.spreadsheetml.worksheet+xml" PartName="/xl/worksheets/sheet79.xml"/>
  <Override ContentType="application/vnd.openxmlformats-officedocument.spreadsheetml.worksheet+xml" PartName="/xl/worksheets/sheet80.xml"/>
  <Override ContentType="application/vnd.openxmlformats-officedocument.spreadsheetml.worksheet+xml" PartName="/xl/worksheets/sheet81.xml"/>
  <Override ContentType="application/vnd.openxmlformats-officedocument.spreadsheetml.worksheet+xml" PartName="/xl/worksheets/sheet82.xml"/>
  <Override ContentType="application/vnd.openxmlformats-officedocument.spreadsheetml.worksheet+xml" PartName="/xl/worksheets/sheet83.xml"/>
  <Override ContentType="application/vnd.openxmlformats-officedocument.spreadsheetml.worksheet+xml" PartName="/xl/worksheets/sheet84.xml"/>
  <Override ContentType="application/vnd.openxmlformats-officedocument.spreadsheetml.worksheet+xml" PartName="/xl/worksheets/sheet85.xml"/>
  <Override ContentType="application/vnd.openxmlformats-officedocument.spreadsheetml.worksheet+xml" PartName="/xl/worksheets/sheet86.xml"/>
  <Override ContentType="application/vnd.openxmlformats-officedocument.spreadsheetml.worksheet+xml" PartName="/xl/worksheets/sheet87.xml"/>
  <Override ContentType="application/vnd.openxmlformats-officedocument.spreadsheetml.worksheet+xml" PartName="/xl/worksheets/sheet88.xml"/>
  <Override ContentType="application/vnd.openxmlformats-officedocument.spreadsheetml.worksheet+xml" PartName="/xl/worksheets/sheet89.xml"/>
  <Override ContentType="application/vnd.openxmlformats-officedocument.spreadsheetml.worksheet+xml" PartName="/xl/worksheets/sheet90.xml"/>
  <Override ContentType="application/vnd.openxmlformats-officedocument.spreadsheetml.worksheet+xml" PartName="/xl/worksheets/sheet91.xml"/>
  <Override ContentType="application/vnd.openxmlformats-officedocument.spreadsheetml.worksheet+xml" PartName="/xl/worksheets/sheet92.xml"/>
  <Override ContentType="application/vnd.openxmlformats-officedocument.spreadsheetml.worksheet+xml" PartName="/xl/worksheets/sheet93.xml"/>
  <Override ContentType="application/vnd.openxmlformats-officedocument.spreadsheetml.worksheet+xml" PartName="/xl/worksheets/sheet94.xml"/>
  <Override ContentType="application/vnd.openxmlformats-officedocument.spreadsheetml.worksheet+xml" PartName="/xl/worksheets/sheet95.xml"/>
  <Override ContentType="application/vnd.openxmlformats-officedocument.spreadsheetml.worksheet+xml" PartName="/xl/worksheets/sheet96.xml"/>
  <Override ContentType="application/vnd.openxmlformats-officedocument.spreadsheetml.worksheet+xml" PartName="/xl/worksheets/sheet97.xml"/>
  <Override ContentType="application/vnd.openxmlformats-officedocument.spreadsheetml.worksheet+xml" PartName="/xl/worksheets/sheet98.xml"/>
  <Override ContentType="application/vnd.openxmlformats-officedocument.spreadsheetml.worksheet+xml" PartName="/xl/worksheets/sheet99.xml"/>
  <Override ContentType="application/vnd.openxmlformats-officedocument.spreadsheetml.worksheet+xml" PartName="/xl/worksheets/sheet100.xml"/>
  <Override ContentType="application/vnd.openxmlformats-officedocument.spreadsheetml.worksheet+xml" PartName="/xl/worksheets/sheet101.xml"/>
  <Override ContentType="application/vnd.openxmlformats-officedocument.spreadsheetml.worksheet+xml" PartName="/xl/worksheets/sheet102.xml"/>
  <Override ContentType="application/vnd.openxmlformats-officedocument.spreadsheetml.worksheet+xml" PartName="/xl/worksheets/sheet103.xml"/>
  <Override ContentType="application/vnd.openxmlformats-officedocument.spreadsheetml.worksheet+xml" PartName="/xl/worksheets/sheet104.xml"/>
  <Override ContentType="application/vnd.openxmlformats-officedocument.spreadsheetml.worksheet+xml" PartName="/xl/worksheets/sheet105.xml"/>
  <Override ContentType="application/vnd.openxmlformats-officedocument.spreadsheetml.worksheet+xml" PartName="/xl/worksheets/sheet106.xml"/>
  <Override ContentType="application/vnd.openxmlformats-officedocument.spreadsheetml.worksheet+xml" PartName="/xl/worksheets/sheet107.xml"/>
  <Override ContentType="application/vnd.openxmlformats-officedocument.spreadsheetml.worksheet+xml" PartName="/xl/worksheets/sheet108.xml"/>
  <Override ContentType="application/vnd.openxmlformats-officedocument.spreadsheetml.worksheet+xml" PartName="/xl/worksheets/sheet109.xml"/>
  <Override ContentType="application/vnd.openxmlformats-officedocument.spreadsheetml.worksheet+xml" PartName="/xl/worksheets/sheet110.xml"/>
  <Override ContentType="application/vnd.openxmlformats-officedocument.spreadsheetml.worksheet+xml" PartName="/xl/worksheets/sheet111.xml"/>
  <Override ContentType="application/vnd.openxmlformats-officedocument.spreadsheetml.worksheet+xml" PartName="/xl/worksheets/sheet112.xml"/>
  <Override ContentType="application/vnd.openxmlformats-officedocument.spreadsheetml.worksheet+xml" PartName="/xl/worksheets/sheet113.xml"/>
  <Override ContentType="application/vnd.openxmlformats-officedocument.spreadsheetml.worksheet+xml" PartName="/xl/worksheets/sheet114.xml"/>
  <Override ContentType="application/vnd.openxmlformats-officedocument.spreadsheetml.worksheet+xml" PartName="/xl/worksheets/sheet115.xml"/>
  <Override ContentType="application/vnd.openxmlformats-officedocument.spreadsheetml.worksheet+xml" PartName="/xl/worksheets/sheet116.xml"/>
  <Override ContentType="application/vnd.openxmlformats-officedocument.spreadsheetml.worksheet+xml" PartName="/xl/worksheets/sheet117.xml"/>
  <Override ContentType="application/vnd.openxmlformats-officedocument.spreadsheetml.worksheet+xml" PartName="/xl/worksheets/sheet118.xml"/>
  <Override ContentType="application/vnd.openxmlformats-officedocument.spreadsheetml.worksheet+xml" PartName="/xl/worksheets/sheet119.xml"/>
  <Override ContentType="application/vnd.openxmlformats-officedocument.spreadsheetml.worksheet+xml" PartName="/xl/worksheets/sheet120.xml"/>
  <Override ContentType="application/vnd.openxmlformats-officedocument.spreadsheetml.worksheet+xml" PartName="/xl/worksheets/sheet121.xml"/>
  <Override ContentType="application/vnd.openxmlformats-officedocument.spreadsheetml.worksheet+xml" PartName="/xl/worksheets/sheet122.xml"/>
  <Override ContentType="application/vnd.openxmlformats-officedocument.spreadsheetml.worksheet+xml" PartName="/xl/worksheets/sheet123.xml"/>
  <Override ContentType="application/vnd.openxmlformats-officedocument.spreadsheetml.worksheet+xml" PartName="/xl/worksheets/sheet124.xml"/>
  <Override ContentType="application/vnd.openxmlformats-officedocument.spreadsheetml.worksheet+xml" PartName="/xl/worksheets/sheet125.xml"/>
  <Override ContentType="application/vnd.openxmlformats-officedocument.spreadsheetml.worksheet+xml" PartName="/xl/worksheets/sheet126.xml"/>
  <Override ContentType="application/vnd.openxmlformats-officedocument.spreadsheetml.worksheet+xml" PartName="/xl/worksheets/sheet127.xml"/>
  <Override ContentType="application/vnd.openxmlformats-officedocument.spreadsheetml.worksheet+xml" PartName="/xl/worksheets/sheet128.xml"/>
  <Override ContentType="application/vnd.openxmlformats-officedocument.spreadsheetml.worksheet+xml" PartName="/xl/worksheets/sheet129.xml"/>
  <Override ContentType="application/vnd.openxmlformats-officedocument.spreadsheetml.worksheet+xml" PartName="/xl/worksheets/sheet130.xml"/>
  <Override ContentType="application/vnd.openxmlformats-officedocument.spreadsheetml.worksheet+xml" PartName="/xl/worksheets/sheet131.xml"/>
  <Override ContentType="application/vnd.openxmlformats-officedocument.spreadsheetml.worksheet+xml" PartName="/xl/worksheets/sheet132.xml"/>
  <Override ContentType="application/vnd.openxmlformats-officedocument.spreadsheetml.worksheet+xml" PartName="/xl/worksheets/sheet133.xml"/>
  <Override ContentType="application/vnd.openxmlformats-officedocument.spreadsheetml.worksheet+xml" PartName="/xl/worksheets/sheet134.xml"/>
  <Override ContentType="application/vnd.openxmlformats-officedocument.spreadsheetml.worksheet+xml" PartName="/xl/worksheets/sheet135.xml"/>
  <Override ContentType="application/vnd.openxmlformats-officedocument.spreadsheetml.worksheet+xml" PartName="/xl/worksheets/sheet136.xml"/>
  <Override ContentType="application/vnd.openxmlformats-officedocument.spreadsheetml.worksheet+xml" PartName="/xl/worksheets/sheet137.xml"/>
  <Override ContentType="application/vnd.openxmlformats-officedocument.spreadsheetml.worksheet+xml" PartName="/xl/worksheets/sheet138.xml"/>
  <Override ContentType="application/vnd.openxmlformats-officedocument.spreadsheetml.worksheet+xml" PartName="/xl/worksheets/sheet13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924"/>
  <workbookPr/>
  <mc:AlternateContent>
    <mc:Choice Requires="x15">
      <x15ac:absPath xmlns:x15ac="http://schemas.microsoft.com/office/spreadsheetml/2010/11/ac" url="C:\Users\huawe\git\tb-ttap-brivge-v2-fatin\Excel Files\Scenario 1\"/>
    </mc:Choice>
  </mc:AlternateContent>
  <xr:revisionPtr documentId="13_ncr:1_{9547CA6D-C536-4052-9CAA-D3F3DB4985F9}" revIDLastSave="0" xr10:uidLastSave="{00000000-0000-0000-0000-000000000000}" xr6:coauthVersionLast="47" xr6:coauthVersionMax="47"/>
  <bookViews>
    <workbookView activeTab="40" firstSheet="35" tabRatio="547" windowHeight="12576" windowWidth="23256" xWindow="-108" xr2:uid="{00000000-000D-0000-FFFF-FFFF00000000}" yWindow="-108"/>
  </bookViews>
  <sheets>
    <sheet name="AutoIncrement" r:id="rId1" sheetId="1"/>
    <sheet name="TC001-Req to Parts Master" r:id="rId2" sheetId="2"/>
    <sheet name="TC001-Description" r:id="rId3" sheetId="3"/>
    <sheet name="TC001-Autogen" r:id="rId4" sheetId="4"/>
    <sheet name="TC001.1" r:id="rId5" sheetId="5"/>
    <sheet name="TC2-Contract Parts Info" r:id="rId6" sheetId="13"/>
    <sheet name="TC2-BU1 to Customer Contract" r:id="rId7" sheetId="12"/>
    <sheet name="TC002.1" r:id="rId8" sheetId="6"/>
    <sheet name="TC3-Contract Parts Info" r:id="rId9" sheetId="17"/>
    <sheet name="TC3-BU2 to BU1 Contract" r:id="rId10" sheetId="18"/>
    <sheet name="TC003.1" r:id="rId11" sheetId="7"/>
    <sheet name="TC4-Contract Parts Info" r:id="rId12" sheetId="22"/>
    <sheet name="TC4-Sup2 to BU2 Contract" r:id="rId13" sheetId="23"/>
    <sheet name="TC005.1" r:id="rId14" sheetId="8"/>
    <sheet name="TC6-Contract Parts Info" r:id="rId15" sheetId="24"/>
    <sheet name="TC6-BU3 to BU1 Contract" r:id="rId16" sheetId="25"/>
    <sheet name="TC006.1" r:id="rId17" sheetId="9"/>
    <sheet name="TC7-Contract Parts Info" r:id="rId18" sheetId="26"/>
    <sheet name="TC7-Sup1 to BU3 Contract" r:id="rId19" sheetId="27"/>
    <sheet name="TC10-Supplier2 Cargo Status" r:id="rId20" sheetId="28"/>
    <sheet name="TC11-BU2 Cargo Status" r:id="rId21" sheetId="30"/>
    <sheet name="TC12-Supplier1 Cargo Status" r:id="rId22" sheetId="32"/>
    <sheet name="TC13-BU3 Cargo Status" r:id="rId23" sheetId="31"/>
    <sheet name="TC14-BU1 Cargo Status" r:id="rId24" sheetId="33"/>
    <sheet name="TC15-Customer Place Order" r:id="rId25" sheetId="29"/>
    <sheet name="TC15-Inbound Date" r:id="rId26" sheetId="34"/>
    <sheet name="TC15-Customer Order No" r:id="rId27" sheetId="37"/>
    <sheet name="TC17-Customer Change Order" r:id="rId28" sheetId="35"/>
    <sheet name="TC17-Inbound Date Change" r:id="rId29" sheetId="36"/>
    <sheet name="TC17-AutoGen ChangeRequestNo" r:id="rId30" sheetId="38"/>
    <sheet name="TC18-Customer Change" r:id="rId31" sheetId="145"/>
    <sheet name="TC20-Autogen SOPO" r:id="rId32" sheetId="39"/>
    <sheet name="TC20-Autogen SOPO (2)" r:id="rId33" sheetId="156"/>
    <sheet name="TC21_28-OrderNo Regular" r:id="rId34" sheetId="155"/>
    <sheet name="TC022" r:id="rId35" sheetId="146"/>
    <sheet name="TC024" r:id="rId36" sheetId="147"/>
    <sheet name="TC026" r:id="rId37" sheetId="148"/>
    <sheet name="TC027" r:id="rId38" sheetId="149"/>
    <sheet name="TC028" r:id="rId39" sheetId="150"/>
    <sheet name="TC31-AutoGen ChangeRequestNo" r:id="rId40" sheetId="40"/>
    <sheet name="TC34-BU1 Check Change1" r:id="rId41" sheetId="41"/>
    <sheet name="TC34-BU1 Check Change2" r:id="rId42" sheetId="42"/>
    <sheet name="TC35-BU2 Check Change" r:id="rId43" sheetId="43"/>
    <sheet name="TC36-BU3 Check Change" r:id="rId44" sheetId="44"/>
    <sheet name="TC37-Sup1 Check Change" r:id="rId45" sheetId="45"/>
    <sheet name="TC38-Sup2 Check Change" r:id="rId46" sheetId="46"/>
    <sheet name="TC43-BU1-Check Purchase Order2" r:id="rId47" sheetId="48"/>
    <sheet name="TC43-BU1-Check Purchase Order3" r:id="rId48" sheetId="49"/>
    <sheet name="TC44-BU1-Check Sales Order" r:id="rId49" sheetId="47"/>
    <sheet name="TC45-Cus Check Customer Order" r:id="rId50" sheetId="50"/>
    <sheet name="TC46-Cus Spot Order" r:id="rId51" sheetId="51"/>
    <sheet name="TC46-Spot Date" r:id="rId52" sheetId="52"/>
    <sheet name="TC046" r:id="rId53" sheetId="151"/>
    <sheet name="TC47-Autogen OrderNo Spot" r:id="rId54" sheetId="54"/>
    <sheet name="TC048" r:id="rId55" sheetId="152"/>
    <sheet name="TC049" r:id="rId56" sheetId="153"/>
    <sheet name="TC054" r:id="rId57" sheetId="154"/>
    <sheet name="TC54-Sup2 Order Change Reg" r:id="rId58" sheetId="55"/>
    <sheet name="TC54-Change Date" r:id="rId59" sheetId="56"/>
    <sheet name="TC54-Change RequestNo" r:id="rId60" sheetId="57"/>
    <sheet name="TC74-Sup1 Outbound Details" r:id="rId61" sheetId="58"/>
    <sheet name="TC74-OutboundNo" r:id="rId62" sheetId="59"/>
    <sheet name="TC75.1-Sup1 Cargo Tracking" r:id="rId63" sheetId="60"/>
    <sheet name="TC75.2-Sup1 Cargo Tracking" r:id="rId64" sheetId="84"/>
    <sheet name="TC75.3-Sup1 Cargo Tracking" r:id="rId65" sheetId="85"/>
    <sheet name="TC82-Sup1 SO" r:id="rId66" sheetId="62"/>
    <sheet name="TC83-BU3 PO" r:id="rId67" sheetId="63"/>
    <sheet name="TC84-BU3 SO" r:id="rId68" sheetId="64"/>
    <sheet name="TC85-BU1 PO" r:id="rId69" sheetId="65"/>
    <sheet name="TC86-BU1 SO" r:id="rId70" sheetId="66"/>
    <sheet name="TC87-Customer CO" r:id="rId71" sheetId="67"/>
    <sheet name="TC88-Sup1 SellerGI Invoice" r:id="rId72" sheetId="61"/>
    <sheet name="TC90-Sup1 Revise Shipment" r:id="rId73" sheetId="68"/>
    <sheet name="TC93.1-Customer Cargo Tracking" r:id="rId74" sheetId="86"/>
    <sheet name="TC93.2-Customer Cargo Tracking" r:id="rId75" sheetId="87"/>
    <sheet name="TC93.3-Customer Cargo Tracking" r:id="rId76" sheetId="88"/>
    <sheet name="TC97-DC3 Inbound Details" r:id="rId77" sheetId="70"/>
    <sheet name="TC98-Sup1 SO" r:id="rId78" sheetId="71"/>
    <sheet name="TC99-BU3 PO" r:id="rId79" sheetId="72"/>
    <sheet name="TC100-BU3 SO" r:id="rId80" sheetId="73"/>
    <sheet name="TC101-BU1 PO" r:id="rId81" sheetId="74"/>
    <sheet name="TC102-BU1 SO" r:id="rId82" sheetId="75"/>
    <sheet name="TC103-DC3 Revise Shipment" r:id="rId83" sheetId="76"/>
    <sheet name="TC106.1-Sup1 Cargo Tracking" r:id="rId84" sheetId="89"/>
    <sheet name="TC106.2-Sup1 Cargo Tracking" r:id="rId85" sheetId="90"/>
    <sheet name="TC106.3-Sup1 Cargo Tracking" r:id="rId86" sheetId="91"/>
    <sheet name="TC111-DC3 Outbound Details" r:id="rId87" sheetId="79"/>
    <sheet name="TC111-OutboundNo" r:id="rId88" sheetId="80"/>
    <sheet name="TC112-BU3 SO" r:id="rId89" sheetId="96"/>
    <sheet name="TC113-BU1 PO" r:id="rId90" sheetId="97"/>
    <sheet name="TC115-Customer CO" r:id="rId91" sheetId="99"/>
    <sheet name="TC116.1-Customer Cargo Tracking" r:id="rId92" sheetId="92"/>
    <sheet name="TC116.2-Customer Cargo Tracking" r:id="rId93" sheetId="93"/>
    <sheet name="TC116.3-Customer Cargo Tracking" r:id="rId94" sheetId="94"/>
    <sheet name="TC116.4-Customer Cargo Tracking" r:id="rId95" sheetId="95"/>
    <sheet name="TC120-DC3 Shipping Details" r:id="rId96" sheetId="81"/>
    <sheet name="TC124-DC3 Revise Shipment" r:id="rId97" sheetId="82"/>
    <sheet name="TC128.1-Customer Cargo Tracking" r:id="rId98" sheetId="100"/>
    <sheet name="TC128.2-Customer Cargo Tracking" r:id="rId99" sheetId="101"/>
    <sheet name="TC128.3-Customer Cargo Tracking" r:id="rId100" sheetId="102"/>
    <sheet name="TC128.4-Customer Cargo Tracking" r:id="rId101" sheetId="103"/>
    <sheet name="TC132-BU2 SellerGI Invoice" r:id="rId102" sheetId="83"/>
    <sheet name="TC136-BU3 Cargo Tracking" r:id="rId103" sheetId="104"/>
    <sheet name="TC138-BU1 Cargo Tracking" r:id="rId104" sheetId="105"/>
    <sheet name="TC142-Sup2 Outbound Details" r:id="rId105" sheetId="106"/>
    <sheet name="TC142-OutboundNo" r:id="rId106" sheetId="107"/>
    <sheet name="TC149-Customer Cargo Tracking" r:id="rId107" sheetId="108"/>
    <sheet name="TC151-BU2 Cargo Tracking" r:id="rId108" sheetId="109"/>
    <sheet name="TC156-Sup2 SellerGI Invoice" r:id="rId109" sheetId="110"/>
    <sheet name="TC159-Sup2 Revise Shipment" r:id="rId110" sheetId="111"/>
    <sheet name="TC162-Customer Cargo Tracking" r:id="rId111" sheetId="112"/>
    <sheet name="TC165-Customer Cargo Tracking" r:id="rId112" sheetId="113"/>
    <sheet name="TC168-DC2 Inbound Details" r:id="rId113" sheetId="114"/>
    <sheet name="TC169-Sup2 SO" r:id="rId114" sheetId="117"/>
    <sheet name="TC170-BU2 PO" r:id="rId115" sheetId="118"/>
    <sheet name="TC171-BU2 SO" r:id="rId116" sheetId="119"/>
    <sheet name="TC172-BU1 PO" r:id="rId117" sheetId="120"/>
    <sheet name="TC173-BU1 SO" r:id="rId118" sheetId="121"/>
    <sheet name="TC174-DC2 Outbound Details" r:id="rId119" sheetId="115"/>
    <sheet name="TC174-OutboundNo" r:id="rId120" sheetId="116"/>
    <sheet name="TC186-BU2 SellerGI Invoice" r:id="rId121" sheetId="123"/>
    <sheet name="TC189-Customer Cargo Tracking" r:id="rId122" sheetId="124"/>
    <sheet name="TC192-DC1 Inbound Details" r:id="rId123" sheetId="125"/>
    <sheet name="TC197-DC1 Shipping Detail" r:id="rId124" sheetId="126"/>
    <sheet name="TC198-Customer Cargo Tracking" r:id="rId125" sheetId="127"/>
    <sheet name="TC202.1-BU3 Cargo Tracking" r:id="rId126" sheetId="131"/>
    <sheet name="TC202.2-BU3 Cargo Tracking" r:id="rId127" sheetId="132"/>
    <sheet name="TC202.3-BU3 Cargo Tracking" r:id="rId128" sheetId="133"/>
    <sheet name="TC202.4-BU3 Cargo Tracking" r:id="rId129" sheetId="134"/>
    <sheet name="TC204-DC1 Outbound Details" r:id="rId130" sheetId="135"/>
    <sheet name="TC204-OutboundNo" r:id="rId131" sheetId="136"/>
    <sheet name="TC205.1-BU1 SO-Regular" r:id="rId132" sheetId="137"/>
    <sheet name="TC205.2-BU1 SO-Spot" r:id="rId133" sheetId="98"/>
    <sheet name="TC206.1-Customer CO-Regular" r:id="rId134" sheetId="139"/>
    <sheet name="TC206.2-Customer CO-Spot" r:id="rId135" sheetId="140"/>
    <sheet name="TC207-BU1 Revise Shipment" r:id="rId136" sheetId="141"/>
    <sheet name="TC214-BU1 SellerGI Invoice" r:id="rId137" sheetId="142"/>
    <sheet name="TC217-Customer Inbound Details" r:id="rId138" sheetId="143"/>
    <sheet name="TC208.1-Customer Cargo Tracking" r:id="rId139" sheetId="144"/>
  </sheets>
  <externalReferences>
    <externalReference r:id="rId140"/>
    <externalReference r:id="rId141"/>
    <externalReference r:id="rId142"/>
  </externalReferences>
  <definedNames>
    <definedName localSheetId="83" name="activeFlagListArr">[1]activeFlagListArr!$A$1:$A$2</definedName>
    <definedName localSheetId="84" name="activeFlagListArr">[1]activeFlagListArr!$A$1:$A$2</definedName>
    <definedName localSheetId="85" name="activeFlagListArr">[1]activeFlagListArr!$A$1:$A$2</definedName>
    <definedName localSheetId="19" name="activeFlagListArr">[1]activeFlagListArr!$A$1:$A$2</definedName>
    <definedName localSheetId="91" name="activeFlagListArr">[1]activeFlagListArr!$A$1:$A$2</definedName>
    <definedName localSheetId="92" name="activeFlagListArr">[1]activeFlagListArr!$A$1:$A$2</definedName>
    <definedName localSheetId="93" name="activeFlagListArr">[1]activeFlagListArr!$A$1:$A$2</definedName>
    <definedName localSheetId="94" name="activeFlagListArr">[1]activeFlagListArr!$A$1:$A$2</definedName>
    <definedName localSheetId="20" name="activeFlagListArr">[1]activeFlagListArr!$A$1:$A$2</definedName>
    <definedName localSheetId="97" name="activeFlagListArr">[1]activeFlagListArr!$A$1:$A$2</definedName>
    <definedName localSheetId="98" name="activeFlagListArr">[1]activeFlagListArr!$A$1:$A$2</definedName>
    <definedName localSheetId="99" name="activeFlagListArr">[1]activeFlagListArr!$A$1:$A$2</definedName>
    <definedName localSheetId="100" name="activeFlagListArr">[1]activeFlagListArr!$A$1:$A$2</definedName>
    <definedName localSheetId="21" name="activeFlagListArr">[1]activeFlagListArr!$A$1:$A$2</definedName>
    <definedName localSheetId="102" name="activeFlagListArr">[1]activeFlagListArr!$A$1:$A$2</definedName>
    <definedName localSheetId="103" name="activeFlagListArr">[1]activeFlagListArr!$A$1:$A$2</definedName>
    <definedName localSheetId="22" name="activeFlagListArr">[1]activeFlagListArr!$A$1:$A$2</definedName>
    <definedName localSheetId="106" name="activeFlagListArr">[1]activeFlagListArr!$A$1:$A$2</definedName>
    <definedName localSheetId="23" name="activeFlagListArr">[1]activeFlagListArr!$A$1:$A$2</definedName>
    <definedName localSheetId="107" name="activeFlagListArr">[1]activeFlagListArr!$A$1:$A$2</definedName>
    <definedName localSheetId="110" name="activeFlagListArr">[1]activeFlagListArr!$A$1:$A$2</definedName>
    <definedName localSheetId="111" name="activeFlagListArr">[1]activeFlagListArr!$A$1:$A$2</definedName>
    <definedName localSheetId="121" name="activeFlagListArr">[1]activeFlagListArr!$A$1:$A$2</definedName>
    <definedName localSheetId="124" name="activeFlagListArr">[1]activeFlagListArr!$A$1:$A$2</definedName>
    <definedName localSheetId="125" name="activeFlagListArr">[1]activeFlagListArr!$A$1:$A$2</definedName>
    <definedName localSheetId="126" name="activeFlagListArr">[1]activeFlagListArr!$A$1:$A$2</definedName>
    <definedName localSheetId="127" name="activeFlagListArr">[1]activeFlagListArr!$A$1:$A$2</definedName>
    <definedName localSheetId="128" name="activeFlagListArr">[1]activeFlagListArr!$A$1:$A$2</definedName>
    <definedName localSheetId="138" name="activeFlagListArr">[1]activeFlagListArr!$A$1:$A$2</definedName>
    <definedName localSheetId="62" name="activeFlagListArr">[1]activeFlagListArr!$A$1:$A$2</definedName>
    <definedName localSheetId="63" name="activeFlagListArr">[1]activeFlagListArr!$A$1:$A$2</definedName>
    <definedName localSheetId="64" name="activeFlagListArr">[1]activeFlagListArr!$A$1:$A$2</definedName>
    <definedName localSheetId="73" name="activeFlagListArr">[1]activeFlagListArr!$A$1:$A$2</definedName>
    <definedName localSheetId="74" name="activeFlagListArr">[1]activeFlagListArr!$A$1:$A$2</definedName>
    <definedName localSheetId="75" name="activeFlagListArr">[1]activeFlagListArr!$A$1:$A$2</definedName>
    <definedName name="activeFlagListArr">#REF!</definedName>
    <definedName localSheetId="83" name="activeFlagStrArr">[2]activeFlagStrArr!$A$1:$A$2</definedName>
    <definedName localSheetId="84" name="activeFlagStrArr">[2]activeFlagStrArr!$A$1:$A$2</definedName>
    <definedName localSheetId="85" name="activeFlagStrArr">[2]activeFlagStrArr!$A$1:$A$2</definedName>
    <definedName localSheetId="19" name="activeFlagStrArr">[2]activeFlagStrArr!$A$1:$A$2</definedName>
    <definedName localSheetId="91" name="activeFlagStrArr">[2]activeFlagStrArr!$A$1:$A$2</definedName>
    <definedName localSheetId="92" name="activeFlagStrArr">[2]activeFlagStrArr!$A$1:$A$2</definedName>
    <definedName localSheetId="93" name="activeFlagStrArr">[2]activeFlagStrArr!$A$1:$A$2</definedName>
    <definedName localSheetId="94" name="activeFlagStrArr">[2]activeFlagStrArr!$A$1:$A$2</definedName>
    <definedName localSheetId="20" name="activeFlagStrArr">[2]activeFlagStrArr!$A$1:$A$2</definedName>
    <definedName localSheetId="97" name="activeFlagStrArr">[2]activeFlagStrArr!$A$1:$A$2</definedName>
    <definedName localSheetId="98" name="activeFlagStrArr">[2]activeFlagStrArr!$A$1:$A$2</definedName>
    <definedName localSheetId="99" name="activeFlagStrArr">[2]activeFlagStrArr!$A$1:$A$2</definedName>
    <definedName localSheetId="100" name="activeFlagStrArr">[2]activeFlagStrArr!$A$1:$A$2</definedName>
    <definedName localSheetId="21" name="activeFlagStrArr">[2]activeFlagStrArr!$A$1:$A$2</definedName>
    <definedName localSheetId="102" name="activeFlagStrArr">[2]activeFlagStrArr!$A$1:$A$2</definedName>
    <definedName localSheetId="103" name="activeFlagStrArr">[2]activeFlagStrArr!$A$1:$A$2</definedName>
    <definedName localSheetId="22" name="activeFlagStrArr">[2]activeFlagStrArr!$A$1:$A$2</definedName>
    <definedName localSheetId="106" name="activeFlagStrArr">[2]activeFlagStrArr!$A$1:$A$2</definedName>
    <definedName localSheetId="23" name="activeFlagStrArr">[2]activeFlagStrArr!$A$1:$A$2</definedName>
    <definedName localSheetId="107" name="activeFlagStrArr">[2]activeFlagStrArr!$A$1:$A$2</definedName>
    <definedName localSheetId="110" name="activeFlagStrArr">[2]activeFlagStrArr!$A$1:$A$2</definedName>
    <definedName localSheetId="111" name="activeFlagStrArr">[2]activeFlagStrArr!$A$1:$A$2</definedName>
    <definedName localSheetId="121" name="activeFlagStrArr">[2]activeFlagStrArr!$A$1:$A$2</definedName>
    <definedName localSheetId="124" name="activeFlagStrArr">[2]activeFlagStrArr!$A$1:$A$2</definedName>
    <definedName localSheetId="125" name="activeFlagStrArr">[2]activeFlagStrArr!$A$1:$A$2</definedName>
    <definedName localSheetId="126" name="activeFlagStrArr">[2]activeFlagStrArr!$A$1:$A$2</definedName>
    <definedName localSheetId="127" name="activeFlagStrArr">[2]activeFlagStrArr!$A$1:$A$2</definedName>
    <definedName localSheetId="128" name="activeFlagStrArr">[2]activeFlagStrArr!$A$1:$A$2</definedName>
    <definedName localSheetId="138" name="activeFlagStrArr">[2]activeFlagStrArr!$A$1:$A$2</definedName>
    <definedName localSheetId="62" name="activeFlagStrArr">[2]activeFlagStrArr!$A$1:$A$2</definedName>
    <definedName localSheetId="63" name="activeFlagStrArr">[2]activeFlagStrArr!$A$1:$A$2</definedName>
    <definedName localSheetId="64" name="activeFlagStrArr">[2]activeFlagStrArr!$A$1:$A$2</definedName>
    <definedName localSheetId="73" name="activeFlagStrArr">[2]activeFlagStrArr!$A$1:$A$2</definedName>
    <definedName localSheetId="74" name="activeFlagStrArr">[2]activeFlagStrArr!$A$1:$A$2</definedName>
    <definedName localSheetId="75" name="activeFlagStrArr">[2]activeFlagStrArr!$A$1:$A$2</definedName>
    <definedName name="activeFlagStrArr">#REF!</definedName>
    <definedName name="cargoStatus0">#REF!</definedName>
    <definedName name="cargoStatus1">#REF!</definedName>
    <definedName name="cargoStatus2">#REF!</definedName>
    <definedName localSheetId="83" name="CURRENCY_CODE">[3]CURRENCY_CODE!$A$1:$A$13</definedName>
    <definedName localSheetId="84" name="CURRENCY_CODE">[3]CURRENCY_CODE!$A$1:$A$13</definedName>
    <definedName localSheetId="85" name="CURRENCY_CODE">[3]CURRENCY_CODE!$A$1:$A$13</definedName>
    <definedName localSheetId="19" name="CURRENCY_CODE">[3]CURRENCY_CODE!$A$1:$A$13</definedName>
    <definedName localSheetId="91" name="CURRENCY_CODE">[3]CURRENCY_CODE!$A$1:$A$13</definedName>
    <definedName localSheetId="92" name="CURRENCY_CODE">[3]CURRENCY_CODE!$A$1:$A$13</definedName>
    <definedName localSheetId="93" name="CURRENCY_CODE">[3]CURRENCY_CODE!$A$1:$A$13</definedName>
    <definedName localSheetId="94" name="CURRENCY_CODE">[3]CURRENCY_CODE!$A$1:$A$13</definedName>
    <definedName localSheetId="20" name="CURRENCY_CODE">[3]CURRENCY_CODE!$A$1:$A$13</definedName>
    <definedName localSheetId="97" name="CURRENCY_CODE">[3]CURRENCY_CODE!$A$1:$A$13</definedName>
    <definedName localSheetId="98" name="CURRENCY_CODE">[3]CURRENCY_CODE!$A$1:$A$13</definedName>
    <definedName localSheetId="99" name="CURRENCY_CODE">[3]CURRENCY_CODE!$A$1:$A$13</definedName>
    <definedName localSheetId="100" name="CURRENCY_CODE">[3]CURRENCY_CODE!$A$1:$A$13</definedName>
    <definedName localSheetId="21" name="CURRENCY_CODE">[3]CURRENCY_CODE!$A$1:$A$13</definedName>
    <definedName localSheetId="102" name="CURRENCY_CODE">[3]CURRENCY_CODE!$A$1:$A$13</definedName>
    <definedName localSheetId="103" name="CURRENCY_CODE">[3]CURRENCY_CODE!$A$1:$A$13</definedName>
    <definedName localSheetId="22" name="CURRENCY_CODE">[3]CURRENCY_CODE!$A$1:$A$13</definedName>
    <definedName localSheetId="106" name="CURRENCY_CODE">[3]CURRENCY_CODE!$A$1:$A$13</definedName>
    <definedName localSheetId="23" name="CURRENCY_CODE">[3]CURRENCY_CODE!$A$1:$A$13</definedName>
    <definedName localSheetId="107" name="CURRENCY_CODE">[3]CURRENCY_CODE!$A$1:$A$13</definedName>
    <definedName localSheetId="110" name="CURRENCY_CODE">[3]CURRENCY_CODE!$A$1:$A$13</definedName>
    <definedName localSheetId="111" name="CURRENCY_CODE">[3]CURRENCY_CODE!$A$1:$A$13</definedName>
    <definedName localSheetId="121" name="CURRENCY_CODE">[3]CURRENCY_CODE!$A$1:$A$13</definedName>
    <definedName localSheetId="124" name="CURRENCY_CODE">[3]CURRENCY_CODE!$A$1:$A$13</definedName>
    <definedName localSheetId="125" name="CURRENCY_CODE">[3]CURRENCY_CODE!$A$1:$A$13</definedName>
    <definedName localSheetId="126" name="CURRENCY_CODE">[3]CURRENCY_CODE!$A$1:$A$13</definedName>
    <definedName localSheetId="127" name="CURRENCY_CODE">[3]CURRENCY_CODE!$A$1:$A$13</definedName>
    <definedName localSheetId="128" name="CURRENCY_CODE">[3]CURRENCY_CODE!$A$1:$A$13</definedName>
    <definedName localSheetId="138" name="CURRENCY_CODE">[3]CURRENCY_CODE!$A$1:$A$13</definedName>
    <definedName localSheetId="62" name="CURRENCY_CODE">[3]CURRENCY_CODE!$A$1:$A$13</definedName>
    <definedName localSheetId="63" name="CURRENCY_CODE">[3]CURRENCY_CODE!$A$1:$A$13</definedName>
    <definedName localSheetId="64" name="CURRENCY_CODE">[3]CURRENCY_CODE!$A$1:$A$13</definedName>
    <definedName localSheetId="73" name="CURRENCY_CODE">[3]CURRENCY_CODE!$A$1:$A$13</definedName>
    <definedName localSheetId="74" name="CURRENCY_CODE">[3]CURRENCY_CODE!$A$1:$A$13</definedName>
    <definedName localSheetId="75" name="CURRENCY_CODE">[3]CURRENCY_CODE!$A$1:$A$13</definedName>
    <definedName name="CURRENCY_CODE">#REF!</definedName>
    <definedName localSheetId="83" name="findAllUomArr">[1]findAllUomArr!$A$1:$A$29</definedName>
    <definedName localSheetId="84" name="findAllUomArr">[1]findAllUomArr!$A$1:$A$29</definedName>
    <definedName localSheetId="85" name="findAllUomArr">[1]findAllUomArr!$A$1:$A$29</definedName>
    <definedName localSheetId="19" name="findAllUomArr">[1]findAllUomArr!$A$1:$A$29</definedName>
    <definedName localSheetId="91" name="findAllUomArr">[1]findAllUomArr!$A$1:$A$29</definedName>
    <definedName localSheetId="92" name="findAllUomArr">[1]findAllUomArr!$A$1:$A$29</definedName>
    <definedName localSheetId="93" name="findAllUomArr">[1]findAllUomArr!$A$1:$A$29</definedName>
    <definedName localSheetId="94" name="findAllUomArr">[1]findAllUomArr!$A$1:$A$29</definedName>
    <definedName localSheetId="20" name="findAllUomArr">[1]findAllUomArr!$A$1:$A$29</definedName>
    <definedName localSheetId="97" name="findAllUomArr">[1]findAllUomArr!$A$1:$A$29</definedName>
    <definedName localSheetId="98" name="findAllUomArr">[1]findAllUomArr!$A$1:$A$29</definedName>
    <definedName localSheetId="99" name="findAllUomArr">[1]findAllUomArr!$A$1:$A$29</definedName>
    <definedName localSheetId="100" name="findAllUomArr">[1]findAllUomArr!$A$1:$A$29</definedName>
    <definedName localSheetId="21" name="findAllUomArr">[1]findAllUomArr!$A$1:$A$29</definedName>
    <definedName localSheetId="102" name="findAllUomArr">[1]findAllUomArr!$A$1:$A$29</definedName>
    <definedName localSheetId="103" name="findAllUomArr">[1]findAllUomArr!$A$1:$A$29</definedName>
    <definedName localSheetId="22" name="findAllUomArr">[1]findAllUomArr!$A$1:$A$29</definedName>
    <definedName localSheetId="106" name="findAllUomArr">[1]findAllUomArr!$A$1:$A$29</definedName>
    <definedName localSheetId="23" name="findAllUomArr">[1]findAllUomArr!$A$1:$A$29</definedName>
    <definedName localSheetId="107" name="findAllUomArr">[1]findAllUomArr!$A$1:$A$29</definedName>
    <definedName localSheetId="110" name="findAllUomArr">[1]findAllUomArr!$A$1:$A$29</definedName>
    <definedName localSheetId="111" name="findAllUomArr">[1]findAllUomArr!$A$1:$A$29</definedName>
    <definedName localSheetId="121" name="findAllUomArr">[1]findAllUomArr!$A$1:$A$29</definedName>
    <definedName localSheetId="124" name="findAllUomArr">[1]findAllUomArr!$A$1:$A$29</definedName>
    <definedName localSheetId="125" name="findAllUomArr">[1]findAllUomArr!$A$1:$A$29</definedName>
    <definedName localSheetId="126" name="findAllUomArr">[1]findAllUomArr!$A$1:$A$29</definedName>
    <definedName localSheetId="127" name="findAllUomArr">[1]findAllUomArr!$A$1:$A$29</definedName>
    <definedName localSheetId="128" name="findAllUomArr">[1]findAllUomArr!$A$1:$A$29</definedName>
    <definedName localSheetId="138" name="findAllUomArr">[1]findAllUomArr!$A$1:$A$29</definedName>
    <definedName localSheetId="62" name="findAllUomArr">[1]findAllUomArr!$A$1:$A$29</definedName>
    <definedName localSheetId="63" name="findAllUomArr">[1]findAllUomArr!$A$1:$A$29</definedName>
    <definedName localSheetId="64" name="findAllUomArr">[1]findAllUomArr!$A$1:$A$29</definedName>
    <definedName localSheetId="73" name="findAllUomArr">[1]findAllUomArr!$A$1:$A$29</definedName>
    <definedName localSheetId="74" name="findAllUomArr">[1]findAllUomArr!$A$1:$A$29</definedName>
    <definedName localSheetId="75" name="findAllUomArr">[1]findAllUomArr!$A$1:$A$29</definedName>
    <definedName name="findAllUomArr">#REF!</definedName>
    <definedName localSheetId="4" name="PAIRED_FLAG">#REF!</definedName>
    <definedName localSheetId="7" name="PAIRED_FLAG">#REF!</definedName>
    <definedName localSheetId="10" name="PAIRED_FLAG">#REF!</definedName>
    <definedName localSheetId="13" name="PAIRED_FLAG">#REF!</definedName>
    <definedName localSheetId="16" name="PAIRED_FLAG">#REF!</definedName>
    <definedName localSheetId="83" name="PAIRED_FLAG">#REF!</definedName>
    <definedName localSheetId="84" name="PAIRED_FLAG">#REF!</definedName>
    <definedName localSheetId="85" name="PAIRED_FLAG">#REF!</definedName>
    <definedName localSheetId="19" name="PAIRED_FLAG">#REF!</definedName>
    <definedName localSheetId="91" name="PAIRED_FLAG">#REF!</definedName>
    <definedName localSheetId="92" name="PAIRED_FLAG">#REF!</definedName>
    <definedName localSheetId="93" name="PAIRED_FLAG">#REF!</definedName>
    <definedName localSheetId="94" name="PAIRED_FLAG">#REF!</definedName>
    <definedName localSheetId="20" name="PAIRED_FLAG">#REF!</definedName>
    <definedName localSheetId="97" name="PAIRED_FLAG">#REF!</definedName>
    <definedName localSheetId="98" name="PAIRED_FLAG">#REF!</definedName>
    <definedName localSheetId="99" name="PAIRED_FLAG">#REF!</definedName>
    <definedName localSheetId="100" name="PAIRED_FLAG">#REF!</definedName>
    <definedName localSheetId="21" name="PAIRED_FLAG">#REF!</definedName>
    <definedName localSheetId="102" name="PAIRED_FLAG">#REF!</definedName>
    <definedName localSheetId="103" name="PAIRED_FLAG">#REF!</definedName>
    <definedName localSheetId="22" name="PAIRED_FLAG">#REF!</definedName>
    <definedName localSheetId="106" name="PAIRED_FLAG">#REF!</definedName>
    <definedName localSheetId="23" name="PAIRED_FLAG">#REF!</definedName>
    <definedName localSheetId="107" name="PAIRED_FLAG">#REF!</definedName>
    <definedName localSheetId="110" name="PAIRED_FLAG">#REF!</definedName>
    <definedName localSheetId="111" name="PAIRED_FLAG">#REF!</definedName>
    <definedName localSheetId="121" name="PAIRED_FLAG">#REF!</definedName>
    <definedName localSheetId="124" name="PAIRED_FLAG">#REF!</definedName>
    <definedName localSheetId="125" name="PAIRED_FLAG">#REF!</definedName>
    <definedName localSheetId="126" name="PAIRED_FLAG">#REF!</definedName>
    <definedName localSheetId="127" name="PAIRED_FLAG">#REF!</definedName>
    <definedName localSheetId="128" name="PAIRED_FLAG">#REF!</definedName>
    <definedName localSheetId="138" name="PAIRED_FLAG">#REF!</definedName>
    <definedName localSheetId="62" name="PAIRED_FLAG">#REF!</definedName>
    <definedName localSheetId="63" name="PAIRED_FLAG">#REF!</definedName>
    <definedName localSheetId="64" name="PAIRED_FLAG">#REF!</definedName>
    <definedName localSheetId="73" name="PAIRED_FLAG">#REF!</definedName>
    <definedName localSheetId="74" name="PAIRED_FLAG">#REF!</definedName>
    <definedName localSheetId="75" name="PAIRED_FLAG">#REF!</definedName>
    <definedName name="PAIRED_FLAG">#REF!</definedName>
    <definedName localSheetId="4" name="PAIRED_ORDER_FLAG">#REF!</definedName>
    <definedName localSheetId="7" name="PAIRED_ORDER_FLAG">#REF!</definedName>
    <definedName localSheetId="10" name="PAIRED_ORDER_FLAG">#REF!</definedName>
    <definedName localSheetId="13" name="PAIRED_ORDER_FLAG">#REF!</definedName>
    <definedName localSheetId="16" name="PAIRED_ORDER_FLAG">#REF!</definedName>
    <definedName localSheetId="83" name="PAIRED_ORDER_FLAG">#REF!</definedName>
    <definedName localSheetId="84" name="PAIRED_ORDER_FLAG">#REF!</definedName>
    <definedName localSheetId="85" name="PAIRED_ORDER_FLAG">#REF!</definedName>
    <definedName localSheetId="19" name="PAIRED_ORDER_FLAG">#REF!</definedName>
    <definedName localSheetId="91" name="PAIRED_ORDER_FLAG">#REF!</definedName>
    <definedName localSheetId="92" name="PAIRED_ORDER_FLAG">#REF!</definedName>
    <definedName localSheetId="93" name="PAIRED_ORDER_FLAG">#REF!</definedName>
    <definedName localSheetId="94" name="PAIRED_ORDER_FLAG">#REF!</definedName>
    <definedName localSheetId="20" name="PAIRED_ORDER_FLAG">#REF!</definedName>
    <definedName localSheetId="97" name="PAIRED_ORDER_FLAG">#REF!</definedName>
    <definedName localSheetId="98" name="PAIRED_ORDER_FLAG">#REF!</definedName>
    <definedName localSheetId="99" name="PAIRED_ORDER_FLAG">#REF!</definedName>
    <definedName localSheetId="100" name="PAIRED_ORDER_FLAG">#REF!</definedName>
    <definedName localSheetId="21" name="PAIRED_ORDER_FLAG">#REF!</definedName>
    <definedName localSheetId="102" name="PAIRED_ORDER_FLAG">#REF!</definedName>
    <definedName localSheetId="103" name="PAIRED_ORDER_FLAG">#REF!</definedName>
    <definedName localSheetId="22" name="PAIRED_ORDER_FLAG">#REF!</definedName>
    <definedName localSheetId="106" name="PAIRED_ORDER_FLAG">#REF!</definedName>
    <definedName localSheetId="23" name="PAIRED_ORDER_FLAG">#REF!</definedName>
    <definedName localSheetId="107" name="PAIRED_ORDER_FLAG">#REF!</definedName>
    <definedName localSheetId="110" name="PAIRED_ORDER_FLAG">#REF!</definedName>
    <definedName localSheetId="111" name="PAIRED_ORDER_FLAG">#REF!</definedName>
    <definedName localSheetId="121" name="PAIRED_ORDER_FLAG">#REF!</definedName>
    <definedName localSheetId="124" name="PAIRED_ORDER_FLAG">#REF!</definedName>
    <definedName localSheetId="125" name="PAIRED_ORDER_FLAG">#REF!</definedName>
    <definedName localSheetId="126" name="PAIRED_ORDER_FLAG">#REF!</definedName>
    <definedName localSheetId="127" name="PAIRED_ORDER_FLAG">#REF!</definedName>
    <definedName localSheetId="128" name="PAIRED_ORDER_FLAG">#REF!</definedName>
    <definedName localSheetId="138" name="PAIRED_ORDER_FLAG">#REF!</definedName>
    <definedName localSheetId="62" name="PAIRED_ORDER_FLAG">#REF!</definedName>
    <definedName localSheetId="63" name="PAIRED_ORDER_FLAG">#REF!</definedName>
    <definedName localSheetId="64" name="PAIRED_ORDER_FLAG">#REF!</definedName>
    <definedName localSheetId="73" name="PAIRED_ORDER_FLAG">#REF!</definedName>
    <definedName localSheetId="74" name="PAIRED_ORDER_FLAG">#REF!</definedName>
    <definedName localSheetId="75" name="PAIRED_ORDER_FLAG">#REF!</definedName>
    <definedName name="PAIRED_ORDER_FLAG">#REF!</definedName>
    <definedName localSheetId="83" name="pairedPartsFlagStrArr">[2]pairedPartsFlagStrArr!$A$1:$A$2</definedName>
    <definedName localSheetId="84" name="pairedPartsFlagStrArr">[2]pairedPartsFlagStrArr!$A$1:$A$2</definedName>
    <definedName localSheetId="85" name="pairedPartsFlagStrArr">[2]pairedPartsFlagStrArr!$A$1:$A$2</definedName>
    <definedName localSheetId="19" name="pairedPartsFlagStrArr">[2]pairedPartsFlagStrArr!$A$1:$A$2</definedName>
    <definedName localSheetId="91" name="pairedPartsFlagStrArr">[2]pairedPartsFlagStrArr!$A$1:$A$2</definedName>
    <definedName localSheetId="92" name="pairedPartsFlagStrArr">[2]pairedPartsFlagStrArr!$A$1:$A$2</definedName>
    <definedName localSheetId="93" name="pairedPartsFlagStrArr">[2]pairedPartsFlagStrArr!$A$1:$A$2</definedName>
    <definedName localSheetId="94" name="pairedPartsFlagStrArr">[2]pairedPartsFlagStrArr!$A$1:$A$2</definedName>
    <definedName localSheetId="20" name="pairedPartsFlagStrArr">[2]pairedPartsFlagStrArr!$A$1:$A$2</definedName>
    <definedName localSheetId="97" name="pairedPartsFlagStrArr">[2]pairedPartsFlagStrArr!$A$1:$A$2</definedName>
    <definedName localSheetId="98" name="pairedPartsFlagStrArr">[2]pairedPartsFlagStrArr!$A$1:$A$2</definedName>
    <definedName localSheetId="99" name="pairedPartsFlagStrArr">[2]pairedPartsFlagStrArr!$A$1:$A$2</definedName>
    <definedName localSheetId="100" name="pairedPartsFlagStrArr">[2]pairedPartsFlagStrArr!$A$1:$A$2</definedName>
    <definedName localSheetId="21" name="pairedPartsFlagStrArr">[2]pairedPartsFlagStrArr!$A$1:$A$2</definedName>
    <definedName localSheetId="102" name="pairedPartsFlagStrArr">[2]pairedPartsFlagStrArr!$A$1:$A$2</definedName>
    <definedName localSheetId="103" name="pairedPartsFlagStrArr">[2]pairedPartsFlagStrArr!$A$1:$A$2</definedName>
    <definedName localSheetId="22" name="pairedPartsFlagStrArr">[2]pairedPartsFlagStrArr!$A$1:$A$2</definedName>
    <definedName localSheetId="106" name="pairedPartsFlagStrArr">[2]pairedPartsFlagStrArr!$A$1:$A$2</definedName>
    <definedName localSheetId="23" name="pairedPartsFlagStrArr">[2]pairedPartsFlagStrArr!$A$1:$A$2</definedName>
    <definedName localSheetId="107" name="pairedPartsFlagStrArr">[2]pairedPartsFlagStrArr!$A$1:$A$2</definedName>
    <definedName localSheetId="110" name="pairedPartsFlagStrArr">[2]pairedPartsFlagStrArr!$A$1:$A$2</definedName>
    <definedName localSheetId="111" name="pairedPartsFlagStrArr">[2]pairedPartsFlagStrArr!$A$1:$A$2</definedName>
    <definedName localSheetId="121" name="pairedPartsFlagStrArr">[2]pairedPartsFlagStrArr!$A$1:$A$2</definedName>
    <definedName localSheetId="124" name="pairedPartsFlagStrArr">[2]pairedPartsFlagStrArr!$A$1:$A$2</definedName>
    <definedName localSheetId="125" name="pairedPartsFlagStrArr">[2]pairedPartsFlagStrArr!$A$1:$A$2</definedName>
    <definedName localSheetId="126" name="pairedPartsFlagStrArr">[2]pairedPartsFlagStrArr!$A$1:$A$2</definedName>
    <definedName localSheetId="127" name="pairedPartsFlagStrArr">[2]pairedPartsFlagStrArr!$A$1:$A$2</definedName>
    <definedName localSheetId="128" name="pairedPartsFlagStrArr">[2]pairedPartsFlagStrArr!$A$1:$A$2</definedName>
    <definedName localSheetId="138" name="pairedPartsFlagStrArr">[2]pairedPartsFlagStrArr!$A$1:$A$2</definedName>
    <definedName localSheetId="62" name="pairedPartsFlagStrArr">[2]pairedPartsFlagStrArr!$A$1:$A$2</definedName>
    <definedName localSheetId="63" name="pairedPartsFlagStrArr">[2]pairedPartsFlagStrArr!$A$1:$A$2</definedName>
    <definedName localSheetId="64" name="pairedPartsFlagStrArr">[2]pairedPartsFlagStrArr!$A$1:$A$2</definedName>
    <definedName localSheetId="73" name="pairedPartsFlagStrArr">[2]pairedPartsFlagStrArr!$A$1:$A$2</definedName>
    <definedName localSheetId="74" name="pairedPartsFlagStrArr">[2]pairedPartsFlagStrArr!$A$1:$A$2</definedName>
    <definedName localSheetId="75" name="pairedPartsFlagStrArr">[2]pairedPartsFlagStrArr!$A$1:$A$2</definedName>
    <definedName name="pairedPartsFlagStrArr">#REF!</definedName>
    <definedName localSheetId="83" name="partsTypeArr">[1]partsTypeArr!$A$1:$A$4</definedName>
    <definedName localSheetId="84" name="partsTypeArr">[1]partsTypeArr!$A$1:$A$4</definedName>
    <definedName localSheetId="85" name="partsTypeArr">[1]partsTypeArr!$A$1:$A$4</definedName>
    <definedName localSheetId="19" name="partsTypeArr">[1]partsTypeArr!$A$1:$A$4</definedName>
    <definedName localSheetId="91" name="partsTypeArr">[1]partsTypeArr!$A$1:$A$4</definedName>
    <definedName localSheetId="92" name="partsTypeArr">[1]partsTypeArr!$A$1:$A$4</definedName>
    <definedName localSheetId="93" name="partsTypeArr">[1]partsTypeArr!$A$1:$A$4</definedName>
    <definedName localSheetId="94" name="partsTypeArr">[1]partsTypeArr!$A$1:$A$4</definedName>
    <definedName localSheetId="20" name="partsTypeArr">[1]partsTypeArr!$A$1:$A$4</definedName>
    <definedName localSheetId="97" name="partsTypeArr">[1]partsTypeArr!$A$1:$A$4</definedName>
    <definedName localSheetId="98" name="partsTypeArr">[1]partsTypeArr!$A$1:$A$4</definedName>
    <definedName localSheetId="99" name="partsTypeArr">[1]partsTypeArr!$A$1:$A$4</definedName>
    <definedName localSheetId="100" name="partsTypeArr">[1]partsTypeArr!$A$1:$A$4</definedName>
    <definedName localSheetId="21" name="partsTypeArr">[1]partsTypeArr!$A$1:$A$4</definedName>
    <definedName localSheetId="102" name="partsTypeArr">[1]partsTypeArr!$A$1:$A$4</definedName>
    <definedName localSheetId="103" name="partsTypeArr">[1]partsTypeArr!$A$1:$A$4</definedName>
    <definedName localSheetId="22" name="partsTypeArr">[1]partsTypeArr!$A$1:$A$4</definedName>
    <definedName localSheetId="106" name="partsTypeArr">[1]partsTypeArr!$A$1:$A$4</definedName>
    <definedName localSheetId="23" name="partsTypeArr">[1]partsTypeArr!$A$1:$A$4</definedName>
    <definedName localSheetId="107" name="partsTypeArr">[1]partsTypeArr!$A$1:$A$4</definedName>
    <definedName localSheetId="110" name="partsTypeArr">[1]partsTypeArr!$A$1:$A$4</definedName>
    <definedName localSheetId="111" name="partsTypeArr">[1]partsTypeArr!$A$1:$A$4</definedName>
    <definedName localSheetId="121" name="partsTypeArr">[1]partsTypeArr!$A$1:$A$4</definedName>
    <definedName localSheetId="124" name="partsTypeArr">[1]partsTypeArr!$A$1:$A$4</definedName>
    <definedName localSheetId="125" name="partsTypeArr">[1]partsTypeArr!$A$1:$A$4</definedName>
    <definedName localSheetId="126" name="partsTypeArr">[1]partsTypeArr!$A$1:$A$4</definedName>
    <definedName localSheetId="127" name="partsTypeArr">[1]partsTypeArr!$A$1:$A$4</definedName>
    <definedName localSheetId="128" name="partsTypeArr">[1]partsTypeArr!$A$1:$A$4</definedName>
    <definedName localSheetId="138" name="partsTypeArr">[1]partsTypeArr!$A$1:$A$4</definedName>
    <definedName localSheetId="62" name="partsTypeArr">[1]partsTypeArr!$A$1:$A$4</definedName>
    <definedName localSheetId="63" name="partsTypeArr">[1]partsTypeArr!$A$1:$A$4</definedName>
    <definedName localSheetId="64" name="partsTypeArr">[1]partsTypeArr!$A$1:$A$4</definedName>
    <definedName localSheetId="73" name="partsTypeArr">[1]partsTypeArr!$A$1:$A$4</definedName>
    <definedName localSheetId="74" name="partsTypeArr">[1]partsTypeArr!$A$1:$A$4</definedName>
    <definedName localSheetId="75" name="partsTypeArr">[1]partsTypeArr!$A$1:$A$4</definedName>
    <definedName name="partsTypeArr">#REF!</definedName>
    <definedName localSheetId="4" name="REPACKING_TYPE">#REF!</definedName>
    <definedName localSheetId="7" name="REPACKING_TYPE">#REF!</definedName>
    <definedName localSheetId="10" name="REPACKING_TYPE">#REF!</definedName>
    <definedName localSheetId="13" name="REPACKING_TYPE">#REF!</definedName>
    <definedName localSheetId="16" name="REPACKING_TYPE">#REF!</definedName>
    <definedName localSheetId="83" name="REPACKING_TYPE">#REF!</definedName>
    <definedName localSheetId="84" name="REPACKING_TYPE">#REF!</definedName>
    <definedName localSheetId="85" name="REPACKING_TYPE">#REF!</definedName>
    <definedName localSheetId="19" name="REPACKING_TYPE">#REF!</definedName>
    <definedName localSheetId="91" name="REPACKING_TYPE">#REF!</definedName>
    <definedName localSheetId="92" name="REPACKING_TYPE">#REF!</definedName>
    <definedName localSheetId="93" name="REPACKING_TYPE">#REF!</definedName>
    <definedName localSheetId="94" name="REPACKING_TYPE">#REF!</definedName>
    <definedName localSheetId="20" name="REPACKING_TYPE">#REF!</definedName>
    <definedName localSheetId="97" name="REPACKING_TYPE">#REF!</definedName>
    <definedName localSheetId="98" name="REPACKING_TYPE">#REF!</definedName>
    <definedName localSheetId="99" name="REPACKING_TYPE">#REF!</definedName>
    <definedName localSheetId="100" name="REPACKING_TYPE">#REF!</definedName>
    <definedName localSheetId="21" name="REPACKING_TYPE">#REF!</definedName>
    <definedName localSheetId="102" name="REPACKING_TYPE">#REF!</definedName>
    <definedName localSheetId="103" name="REPACKING_TYPE">#REF!</definedName>
    <definedName localSheetId="22" name="REPACKING_TYPE">#REF!</definedName>
    <definedName localSheetId="106" name="REPACKING_TYPE">#REF!</definedName>
    <definedName localSheetId="23" name="REPACKING_TYPE">#REF!</definedName>
    <definedName localSheetId="107" name="REPACKING_TYPE">#REF!</definedName>
    <definedName localSheetId="110" name="REPACKING_TYPE">#REF!</definedName>
    <definedName localSheetId="111" name="REPACKING_TYPE">#REF!</definedName>
    <definedName localSheetId="121" name="REPACKING_TYPE">#REF!</definedName>
    <definedName localSheetId="124" name="REPACKING_TYPE">#REF!</definedName>
    <definedName localSheetId="125" name="REPACKING_TYPE">#REF!</definedName>
    <definedName localSheetId="126" name="REPACKING_TYPE">#REF!</definedName>
    <definedName localSheetId="127" name="REPACKING_TYPE">#REF!</definedName>
    <definedName localSheetId="128" name="REPACKING_TYPE">#REF!</definedName>
    <definedName localSheetId="138" name="REPACKING_TYPE">#REF!</definedName>
    <definedName localSheetId="62" name="REPACKING_TYPE">#REF!</definedName>
    <definedName localSheetId="63" name="REPACKING_TYPE">#REF!</definedName>
    <definedName localSheetId="64" name="REPACKING_TYPE">#REF!</definedName>
    <definedName localSheetId="73" name="REPACKING_TYPE">#REF!</definedName>
    <definedName localSheetId="74" name="REPACKING_TYPE">#REF!</definedName>
    <definedName localSheetId="75" name="REPACKING_TYPE">#REF!</definedName>
    <definedName name="REPACKING_TYPE">#REF!</definedName>
    <definedName localSheetId="83" name="rolledPartsFlagArr">[1]rolledPartsFlagArr!$A$1:$A$2</definedName>
    <definedName localSheetId="84" name="rolledPartsFlagArr">[1]rolledPartsFlagArr!$A$1:$A$2</definedName>
    <definedName localSheetId="85" name="rolledPartsFlagArr">[1]rolledPartsFlagArr!$A$1:$A$2</definedName>
    <definedName localSheetId="19" name="rolledPartsFlagArr">[1]rolledPartsFlagArr!$A$1:$A$2</definedName>
    <definedName localSheetId="91" name="rolledPartsFlagArr">[1]rolledPartsFlagArr!$A$1:$A$2</definedName>
    <definedName localSheetId="92" name="rolledPartsFlagArr">[1]rolledPartsFlagArr!$A$1:$A$2</definedName>
    <definedName localSheetId="93" name="rolledPartsFlagArr">[1]rolledPartsFlagArr!$A$1:$A$2</definedName>
    <definedName localSheetId="94" name="rolledPartsFlagArr">[1]rolledPartsFlagArr!$A$1:$A$2</definedName>
    <definedName localSheetId="20" name="rolledPartsFlagArr">[1]rolledPartsFlagArr!$A$1:$A$2</definedName>
    <definedName localSheetId="97" name="rolledPartsFlagArr">[1]rolledPartsFlagArr!$A$1:$A$2</definedName>
    <definedName localSheetId="98" name="rolledPartsFlagArr">[1]rolledPartsFlagArr!$A$1:$A$2</definedName>
    <definedName localSheetId="99" name="rolledPartsFlagArr">[1]rolledPartsFlagArr!$A$1:$A$2</definedName>
    <definedName localSheetId="100" name="rolledPartsFlagArr">[1]rolledPartsFlagArr!$A$1:$A$2</definedName>
    <definedName localSheetId="21" name="rolledPartsFlagArr">[1]rolledPartsFlagArr!$A$1:$A$2</definedName>
    <definedName localSheetId="102" name="rolledPartsFlagArr">[1]rolledPartsFlagArr!$A$1:$A$2</definedName>
    <definedName localSheetId="103" name="rolledPartsFlagArr">[1]rolledPartsFlagArr!$A$1:$A$2</definedName>
    <definedName localSheetId="22" name="rolledPartsFlagArr">[1]rolledPartsFlagArr!$A$1:$A$2</definedName>
    <definedName localSheetId="106" name="rolledPartsFlagArr">[1]rolledPartsFlagArr!$A$1:$A$2</definedName>
    <definedName localSheetId="23" name="rolledPartsFlagArr">[1]rolledPartsFlagArr!$A$1:$A$2</definedName>
    <definedName localSheetId="107" name="rolledPartsFlagArr">[1]rolledPartsFlagArr!$A$1:$A$2</definedName>
    <definedName localSheetId="110" name="rolledPartsFlagArr">[1]rolledPartsFlagArr!$A$1:$A$2</definedName>
    <definedName localSheetId="111" name="rolledPartsFlagArr">[1]rolledPartsFlagArr!$A$1:$A$2</definedName>
    <definedName localSheetId="121" name="rolledPartsFlagArr">[1]rolledPartsFlagArr!$A$1:$A$2</definedName>
    <definedName localSheetId="124" name="rolledPartsFlagArr">[1]rolledPartsFlagArr!$A$1:$A$2</definedName>
    <definedName localSheetId="125" name="rolledPartsFlagArr">[1]rolledPartsFlagArr!$A$1:$A$2</definedName>
    <definedName localSheetId="126" name="rolledPartsFlagArr">[1]rolledPartsFlagArr!$A$1:$A$2</definedName>
    <definedName localSheetId="127" name="rolledPartsFlagArr">[1]rolledPartsFlagArr!$A$1:$A$2</definedName>
    <definedName localSheetId="128" name="rolledPartsFlagArr">[1]rolledPartsFlagArr!$A$1:$A$2</definedName>
    <definedName localSheetId="138" name="rolledPartsFlagArr">[1]rolledPartsFlagArr!$A$1:$A$2</definedName>
    <definedName localSheetId="62" name="rolledPartsFlagArr">[1]rolledPartsFlagArr!$A$1:$A$2</definedName>
    <definedName localSheetId="63" name="rolledPartsFlagArr">[1]rolledPartsFlagArr!$A$1:$A$2</definedName>
    <definedName localSheetId="64" name="rolledPartsFlagArr">[1]rolledPartsFlagArr!$A$1:$A$2</definedName>
    <definedName localSheetId="73" name="rolledPartsFlagArr">[1]rolledPartsFlagArr!$A$1:$A$2</definedName>
    <definedName localSheetId="74" name="rolledPartsFlagArr">[1]rolledPartsFlagArr!$A$1:$A$2</definedName>
    <definedName localSheetId="75" name="rolledPartsFlagArr">[1]rolledPartsFlagArr!$A$1:$A$2</definedName>
    <definedName name="rolledPartsFlagArr">#REF!</definedName>
    <definedName localSheetId="83" name="rolledPartsUomArr">[1]rolledPartsUomArr!$A$1:$A$29</definedName>
    <definedName localSheetId="84" name="rolledPartsUomArr">[1]rolledPartsUomArr!$A$1:$A$29</definedName>
    <definedName localSheetId="85" name="rolledPartsUomArr">[1]rolledPartsUomArr!$A$1:$A$29</definedName>
    <definedName localSheetId="19" name="rolledPartsUomArr">[1]rolledPartsUomArr!$A$1:$A$29</definedName>
    <definedName localSheetId="91" name="rolledPartsUomArr">[1]rolledPartsUomArr!$A$1:$A$29</definedName>
    <definedName localSheetId="92" name="rolledPartsUomArr">[1]rolledPartsUomArr!$A$1:$A$29</definedName>
    <definedName localSheetId="93" name="rolledPartsUomArr">[1]rolledPartsUomArr!$A$1:$A$29</definedName>
    <definedName localSheetId="94" name="rolledPartsUomArr">[1]rolledPartsUomArr!$A$1:$A$29</definedName>
    <definedName localSheetId="20" name="rolledPartsUomArr">[1]rolledPartsUomArr!$A$1:$A$29</definedName>
    <definedName localSheetId="97" name="rolledPartsUomArr">[1]rolledPartsUomArr!$A$1:$A$29</definedName>
    <definedName localSheetId="98" name="rolledPartsUomArr">[1]rolledPartsUomArr!$A$1:$A$29</definedName>
    <definedName localSheetId="99" name="rolledPartsUomArr">[1]rolledPartsUomArr!$A$1:$A$29</definedName>
    <definedName localSheetId="100" name="rolledPartsUomArr">[1]rolledPartsUomArr!$A$1:$A$29</definedName>
    <definedName localSheetId="21" name="rolledPartsUomArr">[1]rolledPartsUomArr!$A$1:$A$29</definedName>
    <definedName localSheetId="102" name="rolledPartsUomArr">[1]rolledPartsUomArr!$A$1:$A$29</definedName>
    <definedName localSheetId="103" name="rolledPartsUomArr">[1]rolledPartsUomArr!$A$1:$A$29</definedName>
    <definedName localSheetId="22" name="rolledPartsUomArr">[1]rolledPartsUomArr!$A$1:$A$29</definedName>
    <definedName localSheetId="106" name="rolledPartsUomArr">[1]rolledPartsUomArr!$A$1:$A$29</definedName>
    <definedName localSheetId="23" name="rolledPartsUomArr">[1]rolledPartsUomArr!$A$1:$A$29</definedName>
    <definedName localSheetId="107" name="rolledPartsUomArr">[1]rolledPartsUomArr!$A$1:$A$29</definedName>
    <definedName localSheetId="110" name="rolledPartsUomArr">[1]rolledPartsUomArr!$A$1:$A$29</definedName>
    <definedName localSheetId="111" name="rolledPartsUomArr">[1]rolledPartsUomArr!$A$1:$A$29</definedName>
    <definedName localSheetId="121" name="rolledPartsUomArr">[1]rolledPartsUomArr!$A$1:$A$29</definedName>
    <definedName localSheetId="124" name="rolledPartsUomArr">[1]rolledPartsUomArr!$A$1:$A$29</definedName>
    <definedName localSheetId="125" name="rolledPartsUomArr">[1]rolledPartsUomArr!$A$1:$A$29</definedName>
    <definedName localSheetId="126" name="rolledPartsUomArr">[1]rolledPartsUomArr!$A$1:$A$29</definedName>
    <definedName localSheetId="127" name="rolledPartsUomArr">[1]rolledPartsUomArr!$A$1:$A$29</definedName>
    <definedName localSheetId="128" name="rolledPartsUomArr">[1]rolledPartsUomArr!$A$1:$A$29</definedName>
    <definedName localSheetId="138" name="rolledPartsUomArr">[1]rolledPartsUomArr!$A$1:$A$29</definedName>
    <definedName localSheetId="62" name="rolledPartsUomArr">[1]rolledPartsUomArr!$A$1:$A$29</definedName>
    <definedName localSheetId="63" name="rolledPartsUomArr">[1]rolledPartsUomArr!$A$1:$A$29</definedName>
    <definedName localSheetId="64" name="rolledPartsUomArr">[1]rolledPartsUomArr!$A$1:$A$29</definedName>
    <definedName localSheetId="73" name="rolledPartsUomArr">[1]rolledPartsUomArr!$A$1:$A$29</definedName>
    <definedName localSheetId="74" name="rolledPartsUomArr">[1]rolledPartsUomArr!$A$1:$A$29</definedName>
    <definedName localSheetId="75" name="rolledPartsUomArr">[1]rolledPartsUomArr!$A$1:$A$29</definedName>
    <definedName name="rolledPartsUomArr">#REF!</definedName>
    <definedName localSheetId="4" name="UOM_CODE">#REF!</definedName>
    <definedName localSheetId="7" name="UOM_CODE">#REF!</definedName>
    <definedName localSheetId="10" name="UOM_CODE">#REF!</definedName>
    <definedName localSheetId="13" name="UOM_CODE">#REF!</definedName>
    <definedName localSheetId="16" name="UOM_CODE">#REF!</definedName>
    <definedName localSheetId="83" name="UOM_CODE">#REF!</definedName>
    <definedName localSheetId="84" name="UOM_CODE">#REF!</definedName>
    <definedName localSheetId="85" name="UOM_CODE">#REF!</definedName>
    <definedName localSheetId="19" name="UOM_CODE">#REF!</definedName>
    <definedName localSheetId="91" name="UOM_CODE">#REF!</definedName>
    <definedName localSheetId="92" name="UOM_CODE">#REF!</definedName>
    <definedName localSheetId="93" name="UOM_CODE">#REF!</definedName>
    <definedName localSheetId="94" name="UOM_CODE">#REF!</definedName>
    <definedName localSheetId="20" name="UOM_CODE">#REF!</definedName>
    <definedName localSheetId="97" name="UOM_CODE">#REF!</definedName>
    <definedName localSheetId="98" name="UOM_CODE">#REF!</definedName>
    <definedName localSheetId="99" name="UOM_CODE">#REF!</definedName>
    <definedName localSheetId="100" name="UOM_CODE">#REF!</definedName>
    <definedName localSheetId="21" name="UOM_CODE">#REF!</definedName>
    <definedName localSheetId="102" name="UOM_CODE">#REF!</definedName>
    <definedName localSheetId="103" name="UOM_CODE">#REF!</definedName>
    <definedName localSheetId="22" name="UOM_CODE">#REF!</definedName>
    <definedName localSheetId="106" name="UOM_CODE">#REF!</definedName>
    <definedName localSheetId="23" name="UOM_CODE">#REF!</definedName>
    <definedName localSheetId="107" name="UOM_CODE">#REF!</definedName>
    <definedName localSheetId="110" name="UOM_CODE">#REF!</definedName>
    <definedName localSheetId="111" name="UOM_CODE">#REF!</definedName>
    <definedName localSheetId="121" name="UOM_CODE">#REF!</definedName>
    <definedName localSheetId="124" name="UOM_CODE">#REF!</definedName>
    <definedName localSheetId="125" name="UOM_CODE">#REF!</definedName>
    <definedName localSheetId="126" name="UOM_CODE">#REF!</definedName>
    <definedName localSheetId="127" name="UOM_CODE">#REF!</definedName>
    <definedName localSheetId="128" name="UOM_CODE">#REF!</definedName>
    <definedName localSheetId="138" name="UOM_CODE">#REF!</definedName>
    <definedName localSheetId="62" name="UOM_CODE">#REF!</definedName>
    <definedName localSheetId="63" name="UOM_CODE">#REF!</definedName>
    <definedName localSheetId="64" name="UOM_CODE">#REF!</definedName>
    <definedName localSheetId="73" name="UOM_CODE">#REF!</definedName>
    <definedName localSheetId="74" name="UOM_CODE">#REF!</definedName>
    <definedName localSheetId="75" name="UOM_CODE">#REF!</definedName>
    <definedName name="UOM_CODE">#REF!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i="156" l="1" r="I1"/>
  <c i="156" r="A2" s="1"/>
  <c i="150" r="C2"/>
  <c i="149" r="C2"/>
  <c i="146" r="J3"/>
  <c i="146" r="J2"/>
  <c i="146" r="C2"/>
  <c i="153" r="J3"/>
  <c i="153" r="J2"/>
  <c i="151" r="C2"/>
  <c i="151" r="M2"/>
  <c i="52" r="B5"/>
  <c i="151" r="L2"/>
  <c i="52" r="A5"/>
  <c i="156" l="1" r="H2"/>
  <c i="156" r="G2"/>
  <c i="156" r="F2"/>
  <c i="156" r="E2"/>
  <c i="156" r="D2"/>
  <c i="156" r="C2"/>
  <c i="156" r="B2"/>
  <c i="156" r="B3"/>
  <c i="144" l="1" r="B10"/>
  <c i="144" r="B11"/>
  <c i="144" r="B9"/>
  <c i="144" r="B8"/>
  <c i="144" r="B7"/>
  <c i="144" r="B6"/>
  <c i="144" r="B5"/>
  <c i="144" r="B4"/>
  <c i="144" r="B3"/>
  <c i="144" r="B2"/>
  <c i="143" r="B9"/>
  <c i="143" r="B8"/>
  <c i="143" r="B7"/>
  <c i="143" r="B6"/>
  <c i="143" r="B5"/>
  <c i="143" r="B4"/>
  <c i="143" r="B3"/>
  <c i="143" r="B2"/>
  <c i="142" r="A3"/>
  <c i="142" r="A4"/>
  <c i="142" r="A5"/>
  <c i="142" r="A6"/>
  <c i="142" r="A7"/>
  <c i="142" r="A2"/>
  <c i="141" r="F9"/>
  <c i="141" r="D9"/>
  <c i="141" r="C9"/>
  <c i="141" r="B9"/>
  <c i="141" r="F8"/>
  <c i="141" r="D8"/>
  <c i="141" r="C8"/>
  <c i="141" r="F7"/>
  <c i="141" r="D7"/>
  <c i="141" r="C7"/>
  <c i="141" r="F6"/>
  <c i="141" r="D6"/>
  <c i="141" r="C6"/>
  <c i="141" r="B3"/>
  <c i="141" r="B4"/>
  <c i="141" r="B5"/>
  <c i="141" r="B6"/>
  <c i="141" r="B7"/>
  <c i="141" r="B8"/>
  <c i="141" r="B2"/>
  <c i="141" r="F5"/>
  <c i="141" r="D5"/>
  <c i="141" r="C5"/>
  <c i="141" r="F4"/>
  <c i="141" r="D4"/>
  <c i="141" r="C4"/>
  <c i="141" r="F3"/>
  <c i="141" r="D3"/>
  <c i="141" r="C3"/>
  <c i="141" r="F2"/>
  <c i="141" r="D2"/>
  <c i="141" r="C2"/>
  <c i="139" r="C3"/>
  <c i="139" r="C4"/>
  <c i="139" r="C5"/>
  <c i="139" r="C6"/>
  <c i="139" r="C7"/>
  <c i="139" r="C2"/>
  <c i="139" r="B3"/>
  <c i="139" r="B4"/>
  <c i="139" r="B5"/>
  <c i="139" r="B6"/>
  <c i="139" r="B7"/>
  <c i="139" r="B2"/>
  <c i="139" r="A3"/>
  <c i="139" r="A4"/>
  <c i="139" r="A5"/>
  <c i="139" r="A6"/>
  <c i="139" r="A7"/>
  <c i="139" r="A2"/>
  <c i="140" r="B4"/>
  <c i="140" r="A4"/>
  <c i="140" r="B3"/>
  <c i="140" r="A3"/>
  <c i="140" r="B2"/>
  <c i="140" r="A2"/>
  <c i="137" r="C7"/>
  <c i="137" r="B7"/>
  <c i="137" r="A7"/>
  <c i="137" r="C6"/>
  <c i="137" r="B6"/>
  <c i="137" r="A6"/>
  <c i="137" r="C5"/>
  <c i="137" r="B5"/>
  <c i="137" r="A5"/>
  <c i="137" r="C4"/>
  <c i="137" r="B4"/>
  <c i="137" r="A4"/>
  <c i="137" r="C3"/>
  <c i="137" r="B3"/>
  <c i="137" r="A3"/>
  <c i="137" r="C2"/>
  <c i="137" r="B2"/>
  <c i="137" r="A2"/>
  <c i="135" r="D9"/>
  <c i="135" r="D8"/>
  <c i="135" r="D7"/>
  <c i="135" r="D6"/>
  <c i="135" r="D5"/>
  <c i="135" r="D4"/>
  <c i="135" r="D3"/>
  <c i="135" r="D2"/>
  <c i="134" r="B4"/>
  <c i="134" r="B3"/>
  <c i="134" r="B2"/>
  <c i="133" r="B2"/>
  <c i="132" r="B2"/>
  <c i="131" r="B3"/>
  <c i="131" r="B2"/>
  <c i="127" r="B8"/>
  <c i="127" r="B7"/>
  <c i="127" r="B6"/>
  <c i="127" r="B5"/>
  <c i="127" r="B4"/>
  <c i="127" r="B3"/>
  <c i="127" r="B2"/>
  <c i="126" r="B3"/>
  <c i="126" r="B4"/>
  <c i="126" r="B5"/>
  <c i="126" r="B2"/>
  <c i="125" r="B5"/>
  <c i="125" r="B4"/>
  <c i="125" r="B3"/>
  <c i="125" r="B2"/>
  <c i="125" r="B9"/>
  <c i="125" r="B8"/>
  <c i="125" r="B7"/>
  <c i="125" r="B6"/>
  <c i="124" r="B3"/>
  <c i="124" r="B4"/>
  <c i="124" r="B2"/>
  <c i="124" r="B8"/>
  <c i="124" r="B5"/>
  <c i="124" r="B7"/>
  <c i="124" r="B6"/>
  <c i="123" r="A3"/>
  <c i="123" r="A2"/>
  <c i="115" r="N5"/>
  <c i="115" r="N4"/>
  <c i="115" r="N3"/>
  <c i="115" r="N2"/>
  <c i="115" r="M5"/>
  <c i="115" r="M4"/>
  <c i="115" r="M3"/>
  <c i="115" r="M2"/>
  <c i="120" r="B4"/>
  <c i="120" r="B3"/>
  <c i="120" r="B2"/>
  <c i="121" r="C3"/>
  <c i="121" r="C4"/>
  <c i="121" r="C5"/>
  <c i="121" r="C6"/>
  <c i="121" r="C7"/>
  <c i="121" r="C2"/>
  <c i="121" r="B3"/>
  <c i="121" r="B4"/>
  <c i="121" r="B5"/>
  <c i="121" r="B6"/>
  <c i="121" r="B7"/>
  <c i="121" r="B2"/>
  <c i="121" r="A3"/>
  <c i="121" r="A4"/>
  <c i="121" r="A5"/>
  <c i="121" r="A6"/>
  <c i="121" r="A7"/>
  <c i="121" r="A2"/>
  <c i="120" r="A4"/>
  <c i="120" r="A3"/>
  <c i="120" r="A2"/>
  <c i="119" r="B4"/>
  <c i="119" r="B3"/>
  <c i="119" r="B2"/>
  <c i="119" r="A4"/>
  <c i="119" r="A3"/>
  <c i="119" r="A2"/>
  <c i="118" r="B3"/>
  <c i="118" r="B4"/>
  <c i="118" r="B2"/>
  <c i="118" r="A4"/>
  <c i="118" r="A3"/>
  <c i="118" r="A2"/>
  <c i="117" r="A2"/>
  <c i="117" r="B3"/>
  <c i="117" r="B4"/>
  <c i="117" r="B2"/>
  <c i="117" r="A4"/>
  <c i="117" r="A3"/>
  <c i="115" r="D2"/>
  <c i="115" r="D5"/>
  <c i="115" r="D4"/>
  <c i="115" r="D3"/>
  <c i="114" r="B5"/>
  <c i="114" r="B4"/>
  <c i="114" r="B3"/>
  <c i="114" r="B2"/>
  <c i="113" r="B5"/>
  <c i="113" r="B4"/>
  <c i="113" r="B3"/>
  <c i="113" r="B2"/>
  <c i="112" r="B5"/>
  <c i="112" r="B4"/>
  <c i="112" r="B3"/>
  <c i="112" r="B2"/>
  <c i="111" r="B3"/>
  <c i="111" r="B2"/>
  <c i="111" r="B4"/>
  <c i="111" r="B5"/>
  <c i="111" r="F4"/>
  <c i="111" r="D4"/>
  <c i="111" r="C4"/>
  <c i="111" r="F5"/>
  <c i="111" r="D5"/>
  <c i="111" r="C5"/>
  <c i="111" r="F3"/>
  <c i="111" r="D3"/>
  <c i="111" r="C3"/>
  <c i="111" r="F2"/>
  <c i="111" r="D2"/>
  <c i="111" r="C2"/>
  <c i="110" r="A3"/>
  <c i="110" r="A2"/>
  <c i="109" r="B5"/>
  <c i="109" r="B4"/>
  <c i="109" r="B3"/>
  <c i="109" r="B2"/>
  <c i="108" r="B5"/>
  <c i="108" r="B4"/>
  <c i="108" r="B3"/>
  <c i="108" r="B2"/>
  <c i="106" r="D5"/>
  <c i="106" r="D4"/>
  <c i="106" r="D3"/>
  <c i="106" r="D2"/>
  <c i="105" r="B4"/>
  <c i="105" r="B3"/>
  <c i="105" r="B2"/>
  <c i="104" r="B4"/>
  <c i="104" r="B3"/>
  <c i="104" r="B2"/>
  <c i="103" r="B4"/>
  <c i="103" r="B3"/>
  <c i="103" r="B2"/>
  <c i="102" r="B2"/>
  <c i="101" r="B2"/>
  <c i="100" r="B3"/>
  <c i="100" r="B2"/>
  <c i="99" r="B4"/>
  <c i="99" r="A4"/>
  <c i="99" r="B3"/>
  <c i="99" r="A3"/>
  <c i="99" r="B2"/>
  <c i="99" r="A2"/>
  <c i="98" r="B4"/>
  <c i="98" r="A4"/>
  <c i="98" r="B3"/>
  <c i="98" r="A3"/>
  <c i="98" r="B2"/>
  <c i="98" r="A2"/>
  <c i="97" r="B4"/>
  <c i="97" r="A4"/>
  <c i="97" r="B3"/>
  <c i="97" r="A3"/>
  <c i="97" r="B2"/>
  <c i="97" r="A2"/>
  <c i="96" r="B4"/>
  <c i="96" r="A4"/>
  <c i="96" r="B3"/>
  <c i="96" r="A3"/>
  <c i="96" r="B2"/>
  <c i="96" r="A2"/>
  <c i="95" r="B4"/>
  <c i="95" r="B3"/>
  <c i="95" r="B2"/>
  <c i="94" r="B2"/>
  <c i="93" r="B2"/>
  <c i="92" r="B3"/>
  <c i="92" r="B2"/>
  <c i="91" r="B2"/>
  <c i="90" r="B2"/>
  <c i="89" r="B3"/>
  <c i="89" r="B2"/>
  <c i="86" r="B3"/>
  <c i="86" r="B2"/>
  <c i="88" r="B2"/>
  <c i="87" r="B2"/>
  <c i="85" r="B2"/>
  <c i="84" r="B2"/>
  <c i="29" r="B2"/>
  <c i="83" r="A3"/>
  <c i="83" r="A2"/>
  <c i="82" r="F3"/>
  <c i="82" r="D3"/>
  <c i="82" r="C3"/>
  <c i="82" r="F4"/>
  <c i="82" r="D4"/>
  <c i="82" r="C4"/>
  <c i="82" r="F2"/>
  <c i="82" r="D2"/>
  <c i="82" r="C2"/>
  <c i="82" r="B3"/>
  <c i="82" r="B4"/>
  <c i="82" r="B2"/>
  <c i="81" r="B3"/>
  <c i="81" r="B4"/>
  <c i="81" r="B2"/>
  <c i="79" r="D4"/>
  <c i="79" r="D3"/>
  <c i="79" r="D2"/>
  <c i="44" r="K4"/>
  <c i="44" r="L4"/>
  <c i="61" r="A3"/>
  <c i="61" r="A2"/>
  <c i="75" r="B4"/>
  <c i="75" r="A4"/>
  <c i="75" r="B3"/>
  <c i="75" r="A3"/>
  <c i="75" r="B2"/>
  <c i="75" r="A2"/>
  <c i="74" r="B4"/>
  <c i="74" r="A4"/>
  <c i="74" r="B3"/>
  <c i="74" r="A3"/>
  <c i="74" r="B2"/>
  <c i="74" r="A2"/>
  <c i="73" r="B4"/>
  <c i="73" r="A4"/>
  <c i="73" r="B3"/>
  <c i="73" r="A3"/>
  <c i="73" r="B2"/>
  <c i="73" r="A2"/>
  <c i="72" r="B4"/>
  <c i="72" r="A4"/>
  <c i="72" r="B3"/>
  <c i="72" r="A3"/>
  <c i="72" r="B2"/>
  <c i="72" r="A2"/>
  <c i="71" r="B4"/>
  <c i="71" r="A4"/>
  <c i="71" r="B3"/>
  <c i="71" r="A3"/>
  <c i="71" r="B2"/>
  <c i="71" r="A2"/>
  <c i="70" r="B5"/>
  <c i="70" r="B4"/>
  <c i="70" r="B3"/>
  <c i="70" r="B2"/>
  <c i="68" r="C5"/>
  <c i="68" r="F5"/>
  <c i="68" r="F4"/>
  <c i="68" r="F3"/>
  <c i="68" r="F2"/>
  <c i="68" r="D2"/>
  <c i="68" r="D5"/>
  <c i="68" r="D4"/>
  <c i="68" r="D3"/>
  <c i="68" r="C4"/>
  <c i="68" r="C3"/>
  <c i="68" r="C2"/>
  <c i="56" r="A5"/>
  <c i="67" r="B4"/>
  <c i="67" r="B3"/>
  <c i="67" r="B2"/>
  <c i="67" r="A4"/>
  <c i="67" r="A3"/>
  <c i="67" r="A2"/>
  <c i="66" r="B4"/>
  <c i="66" r="B3"/>
  <c i="66" r="B2"/>
  <c i="65" r="B4"/>
  <c i="65" r="B3"/>
  <c i="65" r="B2"/>
  <c i="66" r="A4"/>
  <c i="66" r="A3"/>
  <c i="66" r="A2"/>
  <c i="65" r="A4"/>
  <c i="65" r="A3"/>
  <c i="65" r="A2"/>
  <c i="64" r="B3"/>
  <c i="64" r="B4"/>
  <c i="64" r="B2"/>
  <c i="64" r="A4"/>
  <c i="64" r="A3"/>
  <c i="64" r="A2"/>
  <c i="63" r="B3"/>
  <c i="63" r="B4"/>
  <c i="63" r="B2"/>
  <c i="63" r="A4"/>
  <c i="63" r="A3"/>
  <c i="63" r="A2"/>
  <c i="62" r="A4"/>
  <c i="62" r="A3"/>
  <c i="62" r="A2"/>
  <c i="62" r="B3"/>
  <c i="62" r="B4"/>
  <c i="62" r="B2"/>
  <c i="60" r="B3"/>
  <c i="60" r="B2"/>
  <c i="57" r="C1"/>
  <c i="57" r="A2" s="1"/>
  <c i="58" r="D5"/>
  <c i="58" r="D4"/>
  <c i="58" r="D3"/>
  <c i="58" r="D2"/>
  <c i="38" r="B1"/>
  <c i="38" r="A2" s="1"/>
  <c i="121" r="D2"/>
  <c i="56" r="B5"/>
  <c i="56" r="A1"/>
  <c i="137" l="1" r="D2"/>
  <c i="137" r="D4"/>
  <c i="137" r="D6"/>
  <c i="137" r="D3"/>
  <c i="137" r="D5"/>
  <c i="137" r="D7"/>
  <c i="121" r="D7"/>
  <c i="121" r="D6"/>
  <c i="121" r="D5"/>
  <c i="121" r="D4"/>
  <c i="121" r="D3"/>
  <c i="57" r="B2"/>
  <c i="34" r="A2"/>
  <c i="36" r="A2" s="1"/>
  <c i="54" r="G1"/>
  <c i="54" r="A2" s="1"/>
  <c i="52" r="A1"/>
  <c i="50" r="B3"/>
  <c i="50" r="B4"/>
  <c i="50" r="B5"/>
  <c i="50" r="B6"/>
  <c i="50" r="B7"/>
  <c i="50" r="B2"/>
  <c i="50" r="R7"/>
  <c i="50" r="P7"/>
  <c i="50" r="N7"/>
  <c i="50" r="K7"/>
  <c i="50" r="J7"/>
  <c i="50" r="H7"/>
  <c i="50" r="G7"/>
  <c i="50" r="F7"/>
  <c i="50" r="C7"/>
  <c i="50" r="A7"/>
  <c i="50" r="P6"/>
  <c i="50" r="R6"/>
  <c i="50" r="K6"/>
  <c i="50" r="J6"/>
  <c i="50" r="G6"/>
  <c i="50" r="F6"/>
  <c i="50" r="C6"/>
  <c i="50" r="A6"/>
  <c i="50" r="R5"/>
  <c i="50" r="P5"/>
  <c i="50" r="N5"/>
  <c i="50" r="K5"/>
  <c i="50" r="J5"/>
  <c i="50" r="H5"/>
  <c i="50" r="G5"/>
  <c i="50" r="F5"/>
  <c i="50" r="C5"/>
  <c i="50" r="A5"/>
  <c i="50" r="R4"/>
  <c i="50" r="P4"/>
  <c i="50" r="N4"/>
  <c i="50" r="K4"/>
  <c i="50" r="J4"/>
  <c i="50" r="H4"/>
  <c i="50" r="G4"/>
  <c i="50" r="F4"/>
  <c i="50" r="C4"/>
  <c i="50" r="A4"/>
  <c i="50" r="P3"/>
  <c i="50" r="N3"/>
  <c i="50" r="R3" s="1"/>
  <c i="50" r="K3"/>
  <c i="50" r="J3"/>
  <c i="50" r="H3"/>
  <c i="50" r="G3"/>
  <c i="50" r="F3"/>
  <c i="50" r="C3"/>
  <c i="50" r="A3"/>
  <c i="50" r="P2"/>
  <c i="50" r="N2"/>
  <c i="50" r="R2" s="1"/>
  <c i="50" r="K2"/>
  <c i="50" r="J2"/>
  <c i="50" r="H2"/>
  <c i="50" r="G2"/>
  <c i="50" r="F2"/>
  <c i="50" r="C2"/>
  <c i="50" r="A2"/>
  <c i="49" r="P2"/>
  <c i="49" r="P3"/>
  <c i="49" r="P4"/>
  <c i="49" r="N4"/>
  <c i="49" r="K4"/>
  <c i="49" r="I4"/>
  <c i="49" r="H4"/>
  <c i="49" r="G4"/>
  <c i="49" r="B4"/>
  <c i="49" r="A4"/>
  <c i="49" r="N3"/>
  <c i="49" r="K3"/>
  <c i="49" r="I3"/>
  <c i="49" r="H3"/>
  <c i="49" r="G3"/>
  <c i="49" r="B3"/>
  <c i="49" r="A3"/>
  <c i="49" r="N2"/>
  <c i="49" r="K2"/>
  <c i="49" r="I2"/>
  <c i="49" r="H2"/>
  <c i="49" r="G2"/>
  <c i="49" r="B2"/>
  <c i="49" r="A2"/>
  <c i="48" r="H4"/>
  <c i="48" r="G4"/>
  <c i="48" r="B4"/>
  <c i="48" r="A4"/>
  <c i="48" r="N3"/>
  <c i="48" r="P3" s="1"/>
  <c i="48" r="I3"/>
  <c i="48" r="H3"/>
  <c i="48" r="G3"/>
  <c i="48" r="B3"/>
  <c i="48" r="A3"/>
  <c i="48" r="N2"/>
  <c i="48" r="P2" s="1"/>
  <c i="48" r="I2"/>
  <c i="48" r="H2"/>
  <c i="48" r="G2"/>
  <c i="48" r="B2"/>
  <c i="48" r="A2"/>
  <c i="47" r="S7"/>
  <c i="47" r="S5"/>
  <c i="47" r="S4"/>
  <c i="47" r="Q3"/>
  <c i="47" r="Q4"/>
  <c i="47" r="Q5"/>
  <c i="47" r="Q6"/>
  <c i="47" r="Q7"/>
  <c i="47" r="Q2"/>
  <c i="47" r="O2"/>
  <c i="47" r="S2" s="1"/>
  <c i="47" r="O3"/>
  <c i="47" r="S3" s="1"/>
  <c i="47" r="O4"/>
  <c i="47" r="O5"/>
  <c i="47" r="O6"/>
  <c i="47" r="O7"/>
  <c i="47" r="J3"/>
  <c i="47" r="J4"/>
  <c i="47" r="J5"/>
  <c i="47" r="J6"/>
  <c i="47" r="J7"/>
  <c i="47" r="J2"/>
  <c i="47" r="I3"/>
  <c i="47" r="I4"/>
  <c i="47" r="I5"/>
  <c i="47" r="I6"/>
  <c i="47" r="I7"/>
  <c i="47" r="I2"/>
  <c i="47" r="H3"/>
  <c i="47" r="H4"/>
  <c i="47" r="H5"/>
  <c i="47" r="H7"/>
  <c i="47" r="H2"/>
  <c i="47" r="G3"/>
  <c i="47" r="G4"/>
  <c i="47" r="G5"/>
  <c i="47" r="G6"/>
  <c i="47" r="G7"/>
  <c i="47" r="G2"/>
  <c i="47" r="F3"/>
  <c i="47" r="F4"/>
  <c i="47" r="F5"/>
  <c i="47" r="F6"/>
  <c i="47" r="F7"/>
  <c i="47" r="F2"/>
  <c i="47" r="D7"/>
  <c i="47" r="D6"/>
  <c i="47" r="D5"/>
  <c i="47" r="D4"/>
  <c i="47" r="D3"/>
  <c i="47" r="D2"/>
  <c i="47" r="C3"/>
  <c i="47" r="C4"/>
  <c i="47" r="C5"/>
  <c i="47" r="C6"/>
  <c i="47" r="C7"/>
  <c i="47" r="C2"/>
  <c i="47" r="B3"/>
  <c i="47" r="B4"/>
  <c i="47" r="B5"/>
  <c i="47" r="B6"/>
  <c i="47" r="B7"/>
  <c i="47" r="B2"/>
  <c i="47" r="A3"/>
  <c i="47" r="A4"/>
  <c i="47" r="A5"/>
  <c i="47" r="A6"/>
  <c i="47" r="A7"/>
  <c i="47" r="A2"/>
  <c i="46" r="O3"/>
  <c i="46" r="O4"/>
  <c i="46" r="O2"/>
  <c i="46" r="K3"/>
  <c i="46" r="K2"/>
  <c i="46" r="J2"/>
  <c i="46" r="J3"/>
  <c i="46" r="C3"/>
  <c i="46" r="C4"/>
  <c i="46" r="C2"/>
  <c i="46" r="B4"/>
  <c i="46" r="B3"/>
  <c i="46" r="B2"/>
  <c i="45" r="C3"/>
  <c i="45" r="C4"/>
  <c i="45" r="C2"/>
  <c i="45" r="B4"/>
  <c i="45" r="B3"/>
  <c i="45" r="B2"/>
  <c i="45" r="P4"/>
  <c i="45" r="O4"/>
  <c i="45" r="K4"/>
  <c i="45" r="J4"/>
  <c i="45" r="O3"/>
  <c i="45" r="K3"/>
  <c i="45" r="J3"/>
  <c i="45" r="O2"/>
  <c i="45" r="K2"/>
  <c i="45" r="J2"/>
  <c i="152" r="C2"/>
  <c i="36" r="B2"/>
  <c i="44" r="C3"/>
  <c i="44" r="C4"/>
  <c i="44" r="C2"/>
  <c i="44" r="Q4"/>
  <c i="44" r="P4"/>
  <c i="44" r="P3"/>
  <c i="44" r="L3"/>
  <c i="44" r="K3"/>
  <c i="44" r="P2"/>
  <c i="44" r="L2"/>
  <c i="44" r="K2"/>
  <c i="43" r="P3"/>
  <c i="43" r="L3"/>
  <c i="43" r="K3"/>
  <c i="43" r="P2"/>
  <c i="43" r="L2"/>
  <c i="43" r="K2"/>
  <c i="43" r="C3"/>
  <c i="43" r="C4"/>
  <c i="43" r="C2"/>
  <c i="42" r="C4"/>
  <c i="42" r="P3"/>
  <c i="42" r="L3"/>
  <c i="42" r="K3"/>
  <c i="42" r="C3"/>
  <c i="42" r="P2"/>
  <c i="42" r="L2"/>
  <c i="42" r="K2"/>
  <c i="42" r="C2"/>
  <c i="41" r="C2"/>
  <c i="41" r="P4"/>
  <c i="41" r="Q4"/>
  <c i="41" r="P3"/>
  <c i="41" r="P2"/>
  <c i="41" r="K4"/>
  <c i="41" r="K3"/>
  <c i="41" r="K2"/>
  <c i="41" r="L2"/>
  <c i="41" r="L4"/>
  <c i="41" r="L3"/>
  <c i="41" r="C4"/>
  <c i="41" r="C3"/>
  <c i="139" l="1" r="D6"/>
  <c i="139" r="D7"/>
  <c i="139" r="D4"/>
  <c i="139" r="D5"/>
  <c i="139" r="D2"/>
  <c i="139" r="D3"/>
  <c i="135" r="AA2"/>
  <c i="135" r="AA3"/>
  <c i="135" r="AA5"/>
  <c i="135" r="AA4"/>
  <c i="120" r="D3"/>
  <c i="120" r="D4"/>
  <c i="120" r="D2"/>
  <c i="48" r="D2"/>
  <c i="98" r="D4"/>
  <c i="98" r="D3"/>
  <c i="98" r="D2"/>
  <c i="66" r="D4"/>
  <c i="75" r="D4"/>
  <c i="75" r="D3"/>
  <c i="75" r="D2"/>
  <c i="66" r="D2"/>
  <c i="66" r="D3"/>
  <c i="54" r="E2"/>
  <c i="54" r="F2"/>
  <c i="54" r="C2"/>
  <c i="54" r="D2"/>
  <c i="54" r="B2"/>
  <c i="50" r="D7"/>
  <c i="50" r="D6"/>
  <c i="50" r="D5"/>
  <c i="50" r="D4"/>
  <c i="50" r="D3"/>
  <c i="50" r="D2"/>
  <c i="49" r="D4"/>
  <c i="49" r="D3"/>
  <c i="49" r="D2"/>
  <c i="48" r="D4"/>
  <c i="48" r="D3"/>
  <c i="150" r="B2"/>
  <c i="149" r="B2"/>
  <c i="148" r="B2"/>
  <c i="147" r="B2"/>
  <c i="146" r="B3"/>
  <c i="146" r="B2"/>
  <c i="1" r="F3"/>
  <c i="27" r="T2"/>
  <c i="27" r="V2"/>
  <c i="27" r="K2"/>
  <c i="25" r="Q2"/>
  <c i="25" r="V2"/>
  <c i="25" r="H2"/>
  <c i="23" r="Y2"/>
  <c i="18" r="V2"/>
  <c i="23" r="S2"/>
  <c i="23" r="K2"/>
  <c i="18" r="Q2"/>
  <c i="18" r="H2"/>
  <c i="12" r="T2"/>
  <c i="12" r="K2"/>
  <c i="153" l="1" r="B3"/>
  <c i="153" r="B2"/>
  <c i="117" r="D4"/>
  <c i="143" r="A3"/>
  <c i="135" r="V2"/>
  <c i="135" r="Q2"/>
  <c i="135" r="C4"/>
  <c i="136" r="A2" s="1"/>
  <c i="125" r="A6"/>
  <c i="115" r="C5"/>
  <c i="116" r="A3" s="1"/>
  <c i="114" r="A4"/>
  <c i="106" r="E3"/>
  <c i="106" r="E2"/>
  <c i="106" r="S3"/>
  <c i="106" r="C5"/>
  <c i="143" r="A2"/>
  <c i="135" r="Q9"/>
  <c i="135" r="E9"/>
  <c i="141" r="A9" s="1"/>
  <c i="135" r="C3"/>
  <c i="125" r="A3"/>
  <c i="115" r="S5"/>
  <c i="115" r="C4"/>
  <c i="116" r="A2" s="1"/>
  <c i="114" r="A3"/>
  <c i="106" r="S5"/>
  <c i="106" r="C4"/>
  <c i="107" r="A3" s="1"/>
  <c i="115" r="X2"/>
  <c i="115" r="S2"/>
  <c i="115" r="C3"/>
  <c i="143" r="A9"/>
  <c i="135" r="C9"/>
  <c i="136" r="A7" s="1"/>
  <c i="135" r="Q8"/>
  <c i="135" r="E8"/>
  <c i="141" r="A8" s="1"/>
  <c i="135" r="C2"/>
  <c i="125" r="A4"/>
  <c i="143" r="A8"/>
  <c i="135" r="V9"/>
  <c i="135" r="Q7"/>
  <c i="135" r="E7"/>
  <c i="141" r="A7" s="1"/>
  <c i="125" r="A5"/>
  <c i="115" r="X3"/>
  <c i="115" r="C2"/>
  <c i="106" r="S2"/>
  <c i="106" r="C3"/>
  <c i="143" r="A7"/>
  <c i="135" r="V8"/>
  <c i="135" r="Q6"/>
  <c i="135" r="E6"/>
  <c i="141" r="A6" s="1"/>
  <c i="135" r="C8"/>
  <c i="136" r="A6" s="1"/>
  <c i="125" r="A2"/>
  <c i="115" r="X4"/>
  <c i="115" r="E4"/>
  <c i="114" r="A2"/>
  <c i="106" r="N5"/>
  <c i="106" r="C2"/>
  <c i="107" r="A2" s="1"/>
  <c i="143" r="A6"/>
  <c i="135" r="V7"/>
  <c i="135" r="Q5"/>
  <c i="135" r="E4"/>
  <c i="135" r="C7"/>
  <c i="136" r="A5" s="1"/>
  <c i="125" r="A9"/>
  <c i="115" r="S4"/>
  <c i="115" r="E3"/>
  <c i="106" r="N4"/>
  <c i="143" r="A5"/>
  <c i="135" r="V4"/>
  <c i="135" r="Q4"/>
  <c i="135" r="E3"/>
  <c i="135" r="C6"/>
  <c i="136" r="A4" s="1"/>
  <c i="125" r="A8"/>
  <c i="115" r="S3"/>
  <c i="115" r="E2"/>
  <c i="143" r="A4"/>
  <c i="135" r="V3"/>
  <c i="135" r="Q3"/>
  <c i="135" r="E2"/>
  <c i="135" r="C5"/>
  <c i="136" r="A3" s="1"/>
  <c i="125" r="A7"/>
  <c i="114" r="A5"/>
  <c i="106" r="N2"/>
  <c i="106" r="N3"/>
  <c i="140" r="D4"/>
  <c i="140" r="D3"/>
  <c i="140" r="D2"/>
  <c i="135" r="AA8"/>
  <c i="135" r="AA9"/>
  <c i="135" r="AA6"/>
  <c i="135" r="AA7"/>
  <c i="119" r="D4"/>
  <c i="119" r="D2"/>
  <c i="119" r="D3"/>
  <c i="118" r="D3"/>
  <c i="118" r="D4"/>
  <c i="118" r="D2"/>
  <c i="117" r="D2"/>
  <c i="117" r="D3"/>
  <c i="115" r="AC4"/>
  <c i="115" r="AC5"/>
  <c i="115" r="AC2"/>
  <c i="115" r="AC3"/>
  <c i="106" r="X4"/>
  <c i="106" r="X5"/>
  <c i="106" r="X2"/>
  <c i="106" r="X3"/>
  <c i="99" r="D4"/>
  <c i="99" r="D3"/>
  <c i="99" r="D2"/>
  <c i="96" r="D4"/>
  <c i="96" r="D3"/>
  <c i="96" r="D2"/>
  <c i="97" r="D4"/>
  <c i="97" r="D3"/>
  <c i="97" r="D2"/>
  <c i="79" r="X4"/>
  <c i="79" r="X5"/>
  <c i="79" r="X2"/>
  <c i="79" r="X3"/>
  <c i="23" r="H2"/>
  <c i="23" r="J2" s="1"/>
  <c i="23" r="P2" s="1"/>
  <c i="58" r="S3"/>
  <c i="58" r="E3"/>
  <c i="131" r="A2" s="1"/>
  <c i="79" r="N5"/>
  <c i="70" r="A2"/>
  <c i="70" r="A3"/>
  <c i="58" r="S2"/>
  <c i="58" r="E2"/>
  <c i="132" r="A2" s="1"/>
  <c i="79" r="N4"/>
  <c i="58" r="C5"/>
  <c i="59" r="A3" s="1"/>
  <c i="58" r="N5"/>
  <c i="79" r="E4"/>
  <c i="79" r="N3"/>
  <c i="58" r="C4"/>
  <c i="58" r="N4"/>
  <c i="79" r="E3"/>
  <c i="134" r="A2" s="1"/>
  <c i="79" r="N2"/>
  <c i="58" r="C3"/>
  <c i="58" r="N3"/>
  <c i="79" r="E2"/>
  <c i="134" r="A4" s="1"/>
  <c i="58" r="C2"/>
  <c i="59" r="A2" s="1"/>
  <c i="58" r="N2"/>
  <c i="79" r="S5"/>
  <c i="79" r="C5"/>
  <c i="79" r="C2"/>
  <c i="58" r="E5"/>
  <c i="131" r="A3" s="1"/>
  <c i="79" r="S4"/>
  <c i="79" r="C4"/>
  <c i="70" r="A5"/>
  <c i="58" r="S5"/>
  <c i="58" r="E4"/>
  <c i="133" r="A2" s="1"/>
  <c i="79" r="S2"/>
  <c i="79" r="C3"/>
  <c i="70" r="A4"/>
  <c i="67" r="D4"/>
  <c i="74" r="D4"/>
  <c i="74" r="D3"/>
  <c i="74" r="D2"/>
  <c i="72" r="D2"/>
  <c i="72" r="D4"/>
  <c i="72" r="D3"/>
  <c i="73" r="D2"/>
  <c i="73" r="D4"/>
  <c i="73" r="D3"/>
  <c i="71" r="D4"/>
  <c i="71" r="D3"/>
  <c i="71" r="D2"/>
  <c i="67" r="D2"/>
  <c i="67" r="D3"/>
  <c i="65" r="D4"/>
  <c i="65" r="D2"/>
  <c i="65" r="D3"/>
  <c i="64" r="D4"/>
  <c i="63" r="D4"/>
  <c i="64" r="D2"/>
  <c i="64" r="D3"/>
  <c i="63" r="D2"/>
  <c i="63" r="D3"/>
  <c i="62" r="D4"/>
  <c i="62" r="D2"/>
  <c i="62" r="D3"/>
  <c i="58" r="X4"/>
  <c i="58" r="X5"/>
  <c i="58" r="X2"/>
  <c i="58" r="X3"/>
  <c i="1" r="F5"/>
  <c i="6" r="B2"/>
  <c i="23" l="1" r="I2"/>
  <c i="108" r="A3"/>
  <c i="112" r="A3"/>
  <c i="127" r="A7"/>
  <c i="111" r="A4"/>
  <c i="109" r="A3"/>
  <c i="144" r="A7"/>
  <c i="113" r="A3"/>
  <c i="124" r="A7"/>
  <c i="141" r="A2"/>
  <c i="144" r="A9"/>
  <c i="141" r="A3"/>
  <c i="144" r="A10"/>
  <c i="124" r="A4"/>
  <c i="144" r="A4"/>
  <c i="126" r="A4"/>
  <c i="127" r="A4"/>
  <c i="141" r="A4"/>
  <c i="144" r="A11"/>
  <c i="124" r="A2"/>
  <c i="127" r="A2"/>
  <c i="144" r="A2"/>
  <c i="126" r="A2"/>
  <c i="124" r="A3"/>
  <c i="127" r="A3"/>
  <c i="126" r="A3"/>
  <c i="144" r="A3"/>
  <c i="108" r="A2"/>
  <c i="111" r="A5"/>
  <c i="109" r="A2"/>
  <c i="144" r="A6"/>
  <c i="113" r="A2"/>
  <c i="127" r="A6"/>
  <c i="112" r="A2"/>
  <c i="124" r="A6"/>
  <c i="105" r="A2"/>
  <c i="105" r="A4"/>
  <c i="100" r="A2"/>
  <c i="100" r="A3"/>
  <c i="103" r="A2"/>
  <c i="104" r="A2"/>
  <c i="103" r="A4"/>
  <c i="104" r="A4"/>
  <c i="93" r="A2"/>
  <c i="101" r="A2"/>
  <c i="94" r="A2"/>
  <c i="102" r="A2"/>
  <c i="92" r="A3"/>
  <c i="95" r="A4"/>
  <c i="95" r="A2"/>
  <c i="92" r="A2"/>
  <c i="87" r="A2"/>
  <c i="90" r="A2"/>
  <c i="88" r="A2"/>
  <c i="91" r="A2"/>
  <c i="86" r="A2"/>
  <c i="89" r="A2"/>
  <c i="86" r="A3"/>
  <c i="89" r="A3"/>
  <c i="85" r="A2"/>
  <c i="84" r="A2"/>
  <c i="80" r="A2"/>
  <c i="80" r="A3"/>
  <c i="81" r="A3"/>
  <c i="82" r="A3"/>
  <c i="81" r="A4"/>
  <c i="82" r="A4"/>
  <c i="68" r="A3"/>
  <c i="76" r="A5"/>
  <c i="76" r="A4"/>
  <c i="76" r="A3"/>
  <c i="68" r="A5"/>
  <c i="68" r="A4"/>
  <c i="60" r="A2"/>
  <c i="68" r="A2"/>
  <c i="60" r="A3"/>
  <c i="76" r="A2"/>
  <c i="28" r="C3"/>
  <c i="28" r="C2"/>
  <c i="1" r="F4"/>
  <c i="1" r="G3"/>
  <c i="1" r="E3"/>
  <c i="1" r="C3"/>
  <c i="1" r="D3"/>
  <c i="30" l="1" r="F4"/>
  <c i="28" r="F2"/>
  <c i="30" r="F5"/>
  <c i="28" r="F3"/>
  <c i="18" r="E2"/>
  <c i="18" r="W2" s="1"/>
  <c i="1" r="D5"/>
  <c i="25" r="E2"/>
  <c i="25" r="G2" s="1"/>
  <c i="25" r="M2" s="1"/>
  <c i="1" r="E5"/>
  <c i="27" r="H2"/>
  <c i="27" r="I2" s="1"/>
  <c i="1" r="G5"/>
  <c i="12" r="H2"/>
  <c i="12" r="V2" s="1"/>
  <c i="1" r="C5"/>
  <c i="1" r="C4"/>
  <c i="1" r="D4"/>
  <c i="3" r="A2"/>
  <c i="18" r="F2"/>
  <c i="1" r="E4"/>
  <c i="1" r="G4"/>
  <c i="22" r="C4"/>
  <c i="22" r="C3"/>
  <c i="22" r="C2"/>
  <c i="23" r="C2"/>
  <c i="147" r="C2" s="1"/>
  <c i="9" r="B2"/>
  <c i="8" r="B2"/>
  <c i="7" r="B2"/>
  <c i="5" r="B2"/>
  <c i="33" l="1" r="F2"/>
  <c i="29" r="A2"/>
  <c i="27" r="J2"/>
  <c i="27" r="P2" s="1"/>
  <c i="25" r="W2"/>
  <c i="33" r="F5"/>
  <c i="30" r="F2"/>
  <c i="33" r="F3"/>
  <c i="30" r="F3"/>
  <c i="32" r="C2"/>
  <c i="30" r="C5"/>
  <c i="30" r="C2"/>
  <c i="30" r="C3"/>
  <c i="30" r="C4"/>
  <c i="33" r="C3"/>
  <c i="33" r="C2"/>
  <c i="33" r="C6"/>
  <c i="33" r="C5"/>
  <c i="33" r="C4"/>
  <c i="18" r="G2"/>
  <c i="18" r="M2" s="1"/>
  <c i="25" r="F2"/>
  <c i="31" r="C4"/>
  <c i="31" r="C2"/>
  <c i="31" r="C3"/>
  <c i="33" r="F6"/>
  <c i="33" r="F4"/>
  <c i="31" r="F3"/>
  <c i="31" r="F2"/>
  <c i="32" r="F2"/>
  <c i="31" r="F4"/>
  <c i="12" r="Y2"/>
  <c i="12" r="Z2"/>
  <c i="12" r="J2"/>
  <c i="12" r="P2" s="1"/>
  <c i="12" r="I2"/>
  <c i="18" r="C2"/>
  <c i="153" r="C2" s="1"/>
  <c i="17" r="C4"/>
  <c i="17" r="C2"/>
  <c i="17" r="C3"/>
  <c i="24" r="C3"/>
  <c i="24" r="C2"/>
  <c i="24" r="C4"/>
  <c i="25" r="C2"/>
  <c i="13" r="D6"/>
  <c i="12" r="C2"/>
  <c i="13" r="D7"/>
  <c i="13" r="D5"/>
  <c i="13" r="D3"/>
  <c i="13" r="D4"/>
  <c i="13" r="D2"/>
  <c i="27" r="C2"/>
  <c i="148" r="C2" s="1"/>
  <c i="26" r="C4"/>
  <c i="26" r="C3"/>
  <c i="26" r="C2"/>
  <c i="152" l="1" r="B2"/>
  <c i="151" r="B2"/>
  <c i="153" r="C3"/>
  <c i="146" r="C3"/>
</calcChain>
</file>

<file path=xl/sharedStrings.xml><?xml version="1.0" encoding="utf-8"?>
<sst xmlns="http://schemas.openxmlformats.org/spreadsheetml/2006/main" count="5271" uniqueCount="532">
  <si>
    <t>No</t>
  </si>
  <si>
    <t>UnitPartsNo</t>
  </si>
  <si>
    <t>PartsNo</t>
  </si>
  <si>
    <t>UnitPartsDescription</t>
  </si>
  <si>
    <t>PartsRefNo</t>
  </si>
  <si>
    <t>BackNo</t>
  </si>
  <si>
    <t>HSCode</t>
  </si>
  <si>
    <t>UOMCode</t>
  </si>
  <si>
    <t>PairedParts</t>
  </si>
  <si>
    <t>UnitPartsNoOfPairedParts</t>
  </si>
  <si>
    <t>PairedOrderFlag</t>
  </si>
  <si>
    <t>OrderLot</t>
  </si>
  <si>
    <t>SPQ</t>
  </si>
  <si>
    <t>M3</t>
  </si>
  <si>
    <t>NetWeight</t>
  </si>
  <si>
    <t>GrossWeight</t>
  </si>
  <si>
    <t>SellerPartsNo</t>
  </si>
  <si>
    <t>Paired Parts</t>
  </si>
  <si>
    <t>No Paired Order</t>
  </si>
  <si>
    <t>b00001</t>
  </si>
  <si>
    <t>HSCode.001</t>
  </si>
  <si>
    <t>PC</t>
  </si>
  <si>
    <t>No Paired Parts</t>
  </si>
  <si>
    <t>b00003</t>
  </si>
  <si>
    <t>HSCode.003</t>
  </si>
  <si>
    <t>b00004</t>
  </si>
  <si>
    <t>HSCode.004</t>
  </si>
  <si>
    <t>b00005</t>
  </si>
  <si>
    <t>HSCode.005</t>
  </si>
  <si>
    <t>ROL</t>
  </si>
  <si>
    <t>Description</t>
  </si>
  <si>
    <t>RequestNo</t>
  </si>
  <si>
    <t>TC007_AutoInt</t>
  </si>
  <si>
    <t>S1</t>
  </si>
  <si>
    <t>b00006</t>
  </si>
  <si>
    <t>HSCode.006</t>
  </si>
  <si>
    <t>Paired Order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</si>
  <si>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</si>
  <si>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</si>
  <si>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</si>
  <si>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</si>
  <si>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</si>
  <si>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</si>
  <si>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</si>
  <si>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</si>
  <si>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</si>
  <si>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</si>
  <si>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</si>
  <si>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</si>
  <si>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</si>
  <si>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</si>
  <si>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</si>
  <si>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</si>
  <si>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</si>
  <si>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</si>
  <si>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</si>
  <si>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</si>
  <si>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</si>
  <si>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</si>
  <si>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</si>
  <si>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</si>
  <si>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</si>
  <si>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Truck</t>
  </si>
  <si>
    <t>MY</t>
  </si>
  <si>
    <t>MY-PNA-DC</t>
  </si>
  <si>
    <t>MON,WED,FRI,</t>
  </si>
  <si>
    <t>1st Week,2nd Week,3rd Week,</t>
  </si>
  <si>
    <t>PK</t>
  </si>
  <si>
    <t>PK-CUS-DC</t>
  </si>
  <si>
    <t>PK-CUS-POC</t>
  </si>
  <si>
    <t>Sea</t>
  </si>
  <si>
    <t>SG</t>
  </si>
  <si>
    <t>SG-TTAP-DC</t>
  </si>
  <si>
    <t>SGSIN</t>
  </si>
  <si>
    <t>CNTW</t>
  </si>
  <si>
    <t>CNTAIWAN</t>
  </si>
  <si>
    <t>KLANG</t>
  </si>
  <si>
    <t>FirstETD</t>
  </si>
  <si>
    <t>LastEDT</t>
  </si>
  <si>
    <t>MY-ELA-SUP</t>
  </si>
  <si>
    <t>Jun 12, 2023</t>
  </si>
  <si>
    <t>Dec 31, 2024</t>
  </si>
  <si>
    <t>BU1</t>
  </si>
  <si>
    <t>BU2</t>
  </si>
  <si>
    <t>BU3</t>
  </si>
  <si>
    <t>DC1</t>
  </si>
  <si>
    <t>DC2</t>
  </si>
  <si>
    <t>DC3</t>
  </si>
  <si>
    <t>Customer</t>
  </si>
  <si>
    <t>PK-CUS-TTAP</t>
  </si>
  <si>
    <t>SG-TTAP</t>
  </si>
  <si>
    <t>MY-PNA-BU</t>
  </si>
  <si>
    <t>Supplier1</t>
  </si>
  <si>
    <t>CNTW-SUP-POC</t>
  </si>
  <si>
    <t>B1</t>
  </si>
  <si>
    <t>B2</t>
  </si>
  <si>
    <t>B3</t>
  </si>
  <si>
    <t>S2</t>
  </si>
  <si>
    <t>b00002</t>
    <phoneticPr fontId="6" type="noConversion"/>
  </si>
  <si>
    <t>HSCode.002</t>
    <phoneticPr fontId="6" type="noConversion"/>
  </si>
  <si>
    <t>PKDC1</t>
  </si>
  <si>
    <t>SGDC2</t>
  </si>
  <si>
    <t>MYDC3</t>
  </si>
  <si>
    <t>PKCUS</t>
  </si>
  <si>
    <t>PKTTAP</t>
  </si>
  <si>
    <t>SGTTAP</t>
  </si>
  <si>
    <t>MYELASUP</t>
  </si>
  <si>
    <t>CNTWSUP</t>
  </si>
  <si>
    <t>MYPNA</t>
  </si>
  <si>
    <t>CUS</t>
  </si>
  <si>
    <t>SP1</t>
  </si>
  <si>
    <t>SP2</t>
  </si>
  <si>
    <t>SGDC2-PKDC1</t>
  </si>
  <si>
    <t>CNTW-SGDC2</t>
  </si>
  <si>
    <t>ContractNo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</si>
  <si>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</si>
  <si>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</si>
  <si>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</si>
  <si>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</si>
  <si>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</si>
  <si>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</si>
  <si>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</si>
  <si>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Currency</t>
  </si>
  <si>
    <t>PriceBasis</t>
  </si>
  <si>
    <t>RouteDescription</t>
  </si>
  <si>
    <t>CustomsFlag</t>
  </si>
  <si>
    <t>ContractRouteCode</t>
  </si>
  <si>
    <t>Firm</t>
  </si>
  <si>
    <t>Weekly</t>
  </si>
  <si>
    <t>Basis Order</t>
  </si>
  <si>
    <t>N</t>
  </si>
  <si>
    <t>Seller Parts No</t>
  </si>
  <si>
    <t>Parts No</t>
  </si>
  <si>
    <t>Parts Description</t>
  </si>
  <si>
    <t>Contract No</t>
  </si>
  <si>
    <t>Repacking Type</t>
  </si>
  <si>
    <t>Safety Stock Days</t>
  </si>
  <si>
    <t>Safety Stock Percentage</t>
  </si>
  <si>
    <t>Fluctuation Ratio</t>
  </si>
  <si>
    <t>Forecast Fluctuation Ratio</t>
  </si>
  <si>
    <t>Seller UOM Code</t>
  </si>
  <si>
    <t>UOM Exchange Rate</t>
  </si>
  <si>
    <t>Order Lot</t>
  </si>
  <si>
    <t>Net Weight</t>
  </si>
  <si>
    <t>Gross Weight</t>
  </si>
  <si>
    <t>Unit Price</t>
  </si>
  <si>
    <t>Inner Repacking</t>
  </si>
  <si>
    <t>USD</t>
  </si>
  <si>
    <t>Outer Repacking</t>
  </si>
  <si>
    <t>Non Repacking</t>
  </si>
  <si>
    <t>Next Seller</t>
  </si>
  <si>
    <t>SG-TTAP</t>
    <phoneticPr fontId="6" type="noConversion"/>
  </si>
  <si>
    <t>MY-PNA-BU</t>
    <phoneticPr fontId="6" type="noConversion"/>
  </si>
  <si>
    <t>PKDC1-PKCUS</t>
  </si>
  <si>
    <t>PaymentTermDescription</t>
  </si>
  <si>
    <t>TermsType</t>
  </si>
  <si>
    <t>FromMonth</t>
  </si>
  <si>
    <t>Days</t>
  </si>
  <si>
    <t>FromDay</t>
  </si>
  <si>
    <t>By Invoice Date</t>
  </si>
  <si>
    <t>ShipperDC</t>
  </si>
  <si>
    <t>AutoDIFlag</t>
  </si>
  <si>
    <t>InputPaymentTerm</t>
  </si>
  <si>
    <t>BU2 Description</t>
  </si>
  <si>
    <t>BU3 Description</t>
  </si>
  <si>
    <t>SGD</t>
  </si>
  <si>
    <t>CNTW-SUP-POC</t>
    <phoneticPr fontId="6" type="noConversion"/>
  </si>
  <si>
    <t>DeliveryTo</t>
  </si>
  <si>
    <t>Y</t>
  </si>
  <si>
    <t>ExportCustomParty</t>
  </si>
  <si>
    <t>ImportCustomParty</t>
  </si>
  <si>
    <t>HSCodeFlag</t>
  </si>
  <si>
    <t>SP2 Description</t>
  </si>
  <si>
    <t>R-PK-CUS-TTAP-2310027</t>
  </si>
  <si>
    <t>CNY</t>
  </si>
  <si>
    <t>ConfirmOrderLeadTime</t>
  </si>
  <si>
    <t>LeadTime</t>
  </si>
  <si>
    <t>DeliveryPlanStartDate</t>
  </si>
  <si>
    <t>ReceiveDC</t>
  </si>
  <si>
    <t>MY-ELA-SUP</t>
    <phoneticPr fontId="6" type="noConversion"/>
  </si>
  <si>
    <t>Basis Latest</t>
  </si>
  <si>
    <t>MYDC3-PKDC1</t>
  </si>
  <si>
    <t>SP1 Description</t>
  </si>
  <si>
    <t>MYR</t>
  </si>
  <si>
    <t>Price Basis</t>
  </si>
  <si>
    <t>MYELA-MYDC3</t>
  </si>
  <si>
    <t>By Free</t>
  </si>
  <si>
    <t>Code</t>
  </si>
  <si>
    <t>Contract Short Code:</t>
  </si>
  <si>
    <t>Contract No:</t>
  </si>
  <si>
    <t>BU1 to CUS Contract</t>
  </si>
  <si>
    <t>BU2 to BU1 Contract</t>
  </si>
  <si>
    <t>BU3 to BU1 Contract</t>
  </si>
  <si>
    <t>Sup2 to BU2 Contract</t>
  </si>
  <si>
    <t>Sup1-BU3 Contract</t>
  </si>
  <si>
    <t>*please change the fields in yellow only</t>
  </si>
  <si>
    <t>**field in grey is pre-determined and auto-generated by formula</t>
  </si>
  <si>
    <t>Company</t>
  </si>
  <si>
    <t>Role</t>
  </si>
  <si>
    <t>ShortForm</t>
  </si>
  <si>
    <t>Supplier2</t>
  </si>
  <si>
    <t>←−−</t>
  </si>
  <si>
    <t>−−→</t>
  </si>
  <si>
    <t>supplier_code</t>
  </si>
  <si>
    <t>supplier_name</t>
  </si>
  <si>
    <t>status_name</t>
  </si>
  <si>
    <t>customer_code</t>
  </si>
  <si>
    <t>status_role</t>
  </si>
  <si>
    <t>contract_id</t>
  </si>
  <si>
    <t>CNTW-SUP by Upload</t>
  </si>
  <si>
    <t>EXP Shipping</t>
  </si>
  <si>
    <t>Cargo Status Setting:</t>
  </si>
  <si>
    <r>
      <t>Business Route</t>
    </r>
    <r>
      <rPr>
        <sz val="10"/>
        <color theme="1"/>
        <rFont val="Calibri"/>
        <family val="2"/>
        <scheme val="minor"/>
      </rPr>
      <t xml:space="preserve"> (from left to right)</t>
    </r>
  </si>
  <si>
    <r>
      <t xml:space="preserve">   Logistic Route</t>
    </r>
    <r>
      <rPr>
        <sz val="10"/>
        <color theme="1"/>
        <rFont val="Calibri"/>
        <family val="2"/>
        <scheme val="minor"/>
      </rPr>
      <t xml:space="preserve"> (from right to left)</t>
    </r>
  </si>
  <si>
    <t>InboundDate_1</t>
  </si>
  <si>
    <t>TOYOTA TSUSHO ASIA PACIFIC PTE. LTD.</t>
  </si>
  <si>
    <t>IMP Shipping</t>
  </si>
  <si>
    <t>ELAMP PRECISION IND (M) SB</t>
  </si>
  <si>
    <t>PNA Technologies Sdn Bhd</t>
  </si>
  <si>
    <t>InboundDate_2</t>
  </si>
  <si>
    <t>CO_number</t>
  </si>
  <si>
    <t>BU1_SO</t>
  </si>
  <si>
    <t>BU1_PO</t>
  </si>
  <si>
    <t>BU2_SO</t>
  </si>
  <si>
    <t>BU2_PO</t>
  </si>
  <si>
    <t>BU3_SO</t>
  </si>
  <si>
    <t>BU3_PO</t>
  </si>
  <si>
    <t>SUP1_SO</t>
  </si>
  <si>
    <t>SUP2_SO</t>
  </si>
  <si>
    <t>Fluctuation</t>
  </si>
  <si>
    <t>POParts No</t>
  </si>
  <si>
    <t>SupplierCode</t>
  </si>
  <si>
    <t>ColorCode</t>
  </si>
  <si>
    <t>PairedPartsNo</t>
  </si>
  <si>
    <t>OldFirm</t>
  </si>
  <si>
    <t>NewFirm</t>
  </si>
  <si>
    <t>LastOrderForecast_1</t>
  </si>
  <si>
    <t>ReasonForFluctuation</t>
  </si>
  <si>
    <t>OldInboundDate_1</t>
  </si>
  <si>
    <t>N/A</t>
  </si>
  <si>
    <t>No.</t>
  </si>
  <si>
    <t>OldInboundDate_2</t>
  </si>
  <si>
    <t>SOParts No</t>
  </si>
  <si>
    <t>EXP Customs</t>
  </si>
  <si>
    <t>IMP Customs</t>
  </si>
  <si>
    <t>Inbound_Date1_Qty</t>
  </si>
  <si>
    <t>Forecast_N+1</t>
  </si>
  <si>
    <t>ContractID</t>
  </si>
  <si>
    <t>PartNo</t>
  </si>
  <si>
    <t>Date</t>
  </si>
  <si>
    <t>PurchaseOrderNo</t>
  </si>
  <si>
    <t>OrderQty</t>
  </si>
  <si>
    <t>UnitPrice</t>
  </si>
  <si>
    <t>Status</t>
  </si>
  <si>
    <t>DeliveredQty</t>
  </si>
  <si>
    <t>InTransitQty</t>
  </si>
  <si>
    <t>ReceiverInboundedQty</t>
  </si>
  <si>
    <t>PlanQty1</t>
  </si>
  <si>
    <t>Plan Status1</t>
  </si>
  <si>
    <t>PlanQty2</t>
  </si>
  <si>
    <t>Plan Status2</t>
  </si>
  <si>
    <t>EstimatedQty</t>
  </si>
  <si>
    <t>Received</t>
  </si>
  <si>
    <t>Cancelled</t>
  </si>
  <si>
    <t>OK</t>
  </si>
  <si>
    <t>SalesOrderNo</t>
  </si>
  <si>
    <t>Supplier</t>
  </si>
  <si>
    <t>Shipper</t>
  </si>
  <si>
    <t>InboundedQty</t>
  </si>
  <si>
    <t>Inbound Plan Status</t>
  </si>
  <si>
    <t>Inbound Plan Qty</t>
  </si>
  <si>
    <t>Inbound Plan Qty_1</t>
  </si>
  <si>
    <t>Inbound Plan Status_1</t>
  </si>
  <si>
    <t>Inbound Plan Qty_2</t>
  </si>
  <si>
    <t>Inbound Plan Status_2</t>
  </si>
  <si>
    <t>ForceCompletedQty</t>
  </si>
  <si>
    <t>Inbound Qty 1</t>
  </si>
  <si>
    <t>Inbound Qty 2</t>
  </si>
  <si>
    <t>OutboundDate_1</t>
  </si>
  <si>
    <t>OutboundDate_2</t>
  </si>
  <si>
    <t>Sup1 RequestNo</t>
  </si>
  <si>
    <t>Sup2 RequestNo</t>
  </si>
  <si>
    <t>CO</t>
  </si>
  <si>
    <t>PK-CUS-s1-001</t>
  </si>
  <si>
    <t>PK-CUS-s1-002</t>
  </si>
  <si>
    <t>PK-CUS-s1-003</t>
  </si>
  <si>
    <t>PK-CUS-s1-004</t>
  </si>
  <si>
    <t>PK-CUS-s1-005</t>
  </si>
  <si>
    <t>PK-CUS-s1-006</t>
  </si>
  <si>
    <t>s1001</t>
  </si>
  <si>
    <t>s1002</t>
  </si>
  <si>
    <t>s1003</t>
  </si>
  <si>
    <t>s1004</t>
  </si>
  <si>
    <t>s1005</t>
  </si>
  <si>
    <t>s1006</t>
  </si>
  <si>
    <t>PK-TTAP-s1-001</t>
  </si>
  <si>
    <t>PK-TTAP-s1-002</t>
  </si>
  <si>
    <t>PK-TTAP-s1-003</t>
  </si>
  <si>
    <t>PK-TTAP-s1-004</t>
  </si>
  <si>
    <t>PK-TTAP-s1-005</t>
  </si>
  <si>
    <t>PK-TTAP-s1-006</t>
  </si>
  <si>
    <t>SG-TTAP-s1-001</t>
  </si>
  <si>
    <t>SG-TTAP-s1-002</t>
  </si>
  <si>
    <t>SG-TTAP-s1-005</t>
  </si>
  <si>
    <t>CNTW-SUP-POC-s1-001</t>
  </si>
  <si>
    <t>CNTW-SUP-POC-s1-002</t>
  </si>
  <si>
    <t>CNTW-SUP-POC-s1-005</t>
  </si>
  <si>
    <t>MY-PNA-BU-s1-003</t>
  </si>
  <si>
    <t>MY-PNA-BU-s1-004</t>
  </si>
  <si>
    <t>MY-PNA-BU-s1-006</t>
  </si>
  <si>
    <t>MY-ELA-SUP-s1-003</t>
  </si>
  <si>
    <t>MY-ELA-SUP-s1-004</t>
  </si>
  <si>
    <t>MY-ELA-SUP-s1-006</t>
  </si>
  <si>
    <t>Outbound Date</t>
  </si>
  <si>
    <t>UOM</t>
  </si>
  <si>
    <t>Outbound Qty</t>
  </si>
  <si>
    <t>Shipping Mode</t>
  </si>
  <si>
    <t>Outbound Type</t>
  </si>
  <si>
    <t>Receiver</t>
  </si>
  <si>
    <t>Outer Package Type</t>
  </si>
  <si>
    <t>Inner Package Type</t>
  </si>
  <si>
    <t>Seller Code</t>
  </si>
  <si>
    <t>Seller Parts Description</t>
  </si>
  <si>
    <t>SRBQ</t>
  </si>
  <si>
    <t>Remaining Qty Available</t>
  </si>
  <si>
    <t>Outbound No</t>
  </si>
  <si>
    <t>Booking No</t>
  </si>
  <si>
    <t>Outbound</t>
  </si>
  <si>
    <t>Buyer</t>
  </si>
  <si>
    <t>CAIU9500009</t>
  </si>
  <si>
    <t>MY-ELA-C-230704001</t>
  </si>
  <si>
    <t>TCLU4249350</t>
  </si>
  <si>
    <t>Container No</t>
  </si>
  <si>
    <t>PALLET-1</t>
  </si>
  <si>
    <t>PALLET2</t>
  </si>
  <si>
    <t>PALLET3</t>
  </si>
  <si>
    <t>Outer Package No</t>
  </si>
  <si>
    <t>Inner Package No</t>
  </si>
  <si>
    <t>OP M3</t>
  </si>
  <si>
    <t>OP Net Weight</t>
  </si>
  <si>
    <t>OP Gross Weight</t>
  </si>
  <si>
    <t>IP M3</t>
  </si>
  <si>
    <t>IP Net Weight</t>
  </si>
  <si>
    <t>IP Gross Weight</t>
  </si>
  <si>
    <t>Sales Order No</t>
  </si>
  <si>
    <t>OutboundRefNo</t>
  </si>
  <si>
    <t>OutboundNo</t>
  </si>
  <si>
    <t>BookingNo</t>
  </si>
  <si>
    <t>ContainerNo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</si>
  <si>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</si>
  <si>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</si>
  <si>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</si>
  <si>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</si>
  <si>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</si>
  <si>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</si>
  <si>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</si>
  <si>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</si>
  <si>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</si>
  <si>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</si>
  <si>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</si>
  <si>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</si>
  <si>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</si>
  <si>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</si>
  <si>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</si>
  <si>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</si>
  <si>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</si>
  <si>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</si>
  <si>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</si>
  <si>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InvoiceNo</t>
  </si>
  <si>
    <t>Unit Parts No</t>
  </si>
  <si>
    <t>Back No</t>
  </si>
  <si>
    <t>Purchase Order No</t>
  </si>
  <si>
    <t>Order Qty</t>
  </si>
  <si>
    <t>Delivered Qty</t>
  </si>
  <si>
    <t>InTransit Qty</t>
  </si>
  <si>
    <t>Receiver Inbounded Qty</t>
  </si>
  <si>
    <t>Plan Qty 1</t>
  </si>
  <si>
    <t>Plan Status 1</t>
  </si>
  <si>
    <t>Plan Qty 2</t>
  </si>
  <si>
    <t>Plan Status 2</t>
  </si>
  <si>
    <t>Completed</t>
  </si>
  <si>
    <t>Supplier Code</t>
  </si>
  <si>
    <t>Processing</t>
  </si>
  <si>
    <t>Inbounded Qty</t>
  </si>
  <si>
    <t>Inbound Plan Qty 1</t>
  </si>
  <si>
    <t>Inbound Plan Status 1</t>
  </si>
  <si>
    <t>Inbound Plan Qty 2</t>
  </si>
  <si>
    <t>Inbound Plan Status 2</t>
  </si>
  <si>
    <t>Estimated Inbound Qty</t>
  </si>
  <si>
    <t>Estimated Qty</t>
  </si>
  <si>
    <t>Force Completed Qty</t>
  </si>
  <si>
    <t>ATD</t>
  </si>
  <si>
    <t>ETA</t>
  </si>
  <si>
    <t>BL Date</t>
  </si>
  <si>
    <t>Vessel Name</t>
  </si>
  <si>
    <t>Cargo Status</t>
  </si>
  <si>
    <t>B-230705002</t>
  </si>
  <si>
    <t>Vessel Name-2</t>
  </si>
  <si>
    <t>V-230705002</t>
  </si>
  <si>
    <t>B-230705001</t>
  </si>
  <si>
    <t>Vessel Name-1</t>
  </si>
  <si>
    <t>V-230705001</t>
  </si>
  <si>
    <t>Voyage No</t>
  </si>
  <si>
    <t>BL No</t>
  </si>
  <si>
    <t>color: rgb(136, 136, 136);</t>
  </si>
  <si>
    <t>Inbound Date</t>
  </si>
  <si>
    <t>Inbound No</t>
  </si>
  <si>
    <t>CAIU9492794</t>
  </si>
  <si>
    <t>Gate in (Gate In to Outbound Terminal)</t>
  </si>
  <si>
    <t>REAL-TIME</t>
  </si>
  <si>
    <t>Arrival (vessel Arrival at Transhipment Port)</t>
  </si>
  <si>
    <t>ContractRouteID</t>
  </si>
  <si>
    <t>Empty container pick-up (Empty Container Release to Shipper)</t>
  </si>
  <si>
    <t>Loaded (Loaded on vessel at Port of Loading)</t>
  </si>
  <si>
    <t>Departure (vessel Departure from Port of Loading)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</si>
  <si>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</si>
  <si>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</si>
  <si>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</si>
  <si>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</si>
  <si>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</si>
  <si>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</si>
  <si>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</si>
  <si>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Gate out (Empty Container Release to Shipper)</t>
  </si>
  <si>
    <t>ELA2310011</t>
  </si>
  <si>
    <t>ELA2310012</t>
  </si>
  <si>
    <t>o-MY-PNA-DC-231024001</t>
  </si>
  <si>
    <t>o-MY-PNA-DC-231024002</t>
  </si>
  <si>
    <t>Exp clearance in progress</t>
  </si>
  <si>
    <t>Exp clearance completed</t>
  </si>
  <si>
    <t>Imp clearance in progress</t>
  </si>
  <si>
    <t>Imp clearance completed</t>
  </si>
  <si>
    <t>Estimated Inbound Qty 1</t>
  </si>
  <si>
    <t>Estimated Inbound Qty 2</t>
  </si>
  <si>
    <t>o-MY-ELA-SUP-231024001</t>
  </si>
  <si>
    <t>o-MY-ELA-SUP-231024002</t>
  </si>
  <si>
    <t>PNA2310006</t>
  </si>
  <si>
    <t>PNA2310007</t>
  </si>
  <si>
    <t>ONEU1162511</t>
  </si>
  <si>
    <t>CNTW-SUP-C-230704001</t>
  </si>
  <si>
    <t>o-CNTW-SUP-POC-231024001</t>
  </si>
  <si>
    <t>o-CNTW-SUP-POC-231024002</t>
  </si>
  <si>
    <t>TW12310001</t>
  </si>
  <si>
    <t>TW12310002</t>
  </si>
  <si>
    <t>ETD</t>
  </si>
  <si>
    <t>CAJU9500009</t>
  </si>
  <si>
    <t>CN M3</t>
  </si>
  <si>
    <t>CN Net Weight</t>
  </si>
  <si>
    <t>CN Gross Weight</t>
  </si>
  <si>
    <t>PALLET1</t>
  </si>
  <si>
    <t/>
  </si>
  <si>
    <t>10.001</t>
  </si>
  <si>
    <t>Plan Qty 3</t>
  </si>
  <si>
    <t>Plan Status 3</t>
  </si>
  <si>
    <t>Plan Qty 4</t>
  </si>
  <si>
    <t>Plan Status 4</t>
  </si>
  <si>
    <t>o-SG-TTAP-DC-231030001</t>
  </si>
  <si>
    <t>o-SG-TTAP-DC-231030002</t>
  </si>
  <si>
    <t>TTAP2310017</t>
  </si>
  <si>
    <t>TTAP2310018</t>
  </si>
  <si>
    <t>PALLET-2</t>
  </si>
  <si>
    <t>PALLET-3</t>
  </si>
  <si>
    <t>b00002</t>
  </si>
  <si>
    <t>Seller Back No</t>
  </si>
  <si>
    <t>o-PK-CUS-DC-231031001</t>
  </si>
  <si>
    <t>o-PK-CUS-DC-231031002</t>
  </si>
  <si>
    <t>o-PK-CUS-DC-231031003</t>
  </si>
  <si>
    <t>o-PK-CUS-DC-231031004</t>
  </si>
  <si>
    <t>o-PK-CUS-DC-231031005</t>
  </si>
  <si>
    <t>o-PK-CUS-DC-231031006</t>
  </si>
  <si>
    <t>Inbound Plan Qty 3</t>
  </si>
  <si>
    <t>Inbound Plan Status 3</t>
  </si>
  <si>
    <t>Inbound Plan Qty 4</t>
  </si>
  <si>
    <t>Inbound Plan Status 4</t>
  </si>
  <si>
    <t>V-1</t>
  </si>
  <si>
    <t>V-2</t>
  </si>
  <si>
    <t>Vessel-1</t>
  </si>
  <si>
    <t>Vessel-2</t>
  </si>
  <si>
    <t>BL-1</t>
  </si>
  <si>
    <t>BL-2</t>
  </si>
  <si>
    <t>PK12310014</t>
  </si>
  <si>
    <t>PK12310015</t>
  </si>
  <si>
    <t>PK12310016</t>
  </si>
  <si>
    <t>PK12310017</t>
  </si>
  <si>
    <t>PK12310018</t>
  </si>
  <si>
    <t>PK12310019</t>
  </si>
  <si>
    <t>01</t>
  </si>
  <si>
    <t>CustomerPartsNo</t>
  </si>
  <si>
    <t>LastOrderForecast1</t>
  </si>
  <si>
    <t>Old_InboundDate</t>
  </si>
  <si>
    <t>New_InboundDate_1</t>
  </si>
  <si>
    <t>New_InboundDate_2</t>
  </si>
  <si>
    <t>OrderNo</t>
  </si>
  <si>
    <t>OrderType</t>
  </si>
  <si>
    <t>Seller</t>
  </si>
  <si>
    <t>OrderDate</t>
  </si>
  <si>
    <t>Regular</t>
  </si>
  <si>
    <t>rcOB101-2310001-02</t>
  </si>
  <si>
    <t>CustContractNo</t>
  </si>
  <si>
    <t>ContractRouteNo</t>
  </si>
  <si>
    <t>FirmQty1</t>
  </si>
  <si>
    <t>FirmQty2</t>
  </si>
  <si>
    <t>FirmQty3</t>
  </si>
  <si>
    <t>FirmQty4</t>
  </si>
  <si>
    <t>FirmQty5</t>
  </si>
  <si>
    <t>FirmQty6</t>
  </si>
  <si>
    <t>SpotOrderReason</t>
  </si>
  <si>
    <t>InboundDate1</t>
  </si>
  <si>
    <t>InboundDate2</t>
  </si>
  <si>
    <t>inboundQty1</t>
  </si>
  <si>
    <t>inboundQty2</t>
  </si>
  <si>
    <t>inboundQty3</t>
  </si>
  <si>
    <t>inboundQty4</t>
  </si>
  <si>
    <t>Just for testing :)</t>
  </si>
  <si>
    <t>SalesOrder</t>
  </si>
  <si>
    <t>Confirmed</t>
  </si>
  <si>
    <t>FirmQTY</t>
  </si>
  <si>
    <t>sFS25-2310001</t>
  </si>
  <si>
    <t>C</t>
  </si>
  <si>
    <t>R-PK-CUS-POC-2311001</t>
  </si>
  <si>
    <t>CR-PK-CUS-POC-2311001</t>
  </si>
  <si>
    <t>R-PK-CUS-TTAP-2311002</t>
  </si>
  <si>
    <t>R-MY-PNA-BU-2311001</t>
  </si>
  <si>
    <t>cCB101-2311001</t>
  </si>
  <si>
    <t>sCB101-2311001</t>
  </si>
  <si>
    <t>pCB201-2311001</t>
  </si>
  <si>
    <t>pCB301-2311001</t>
  </si>
  <si>
    <t>sCB201-2311001</t>
  </si>
  <si>
    <t>pCS201-2311001</t>
  </si>
  <si>
    <t>sCB301-2311001</t>
  </si>
  <si>
    <t>pCS101-2311001</t>
  </si>
  <si>
    <t>sCS101-2311001</t>
  </si>
  <si>
    <t>sCS201-2311001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</si>
</sst>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#,##0.0000"/>
    <numFmt numFmtId="165" formatCode="#,##0;[Red]#,##0"/>
    <numFmt numFmtId="166" formatCode="#,##0.00000"/>
    <numFmt numFmtId="167" formatCode="0.000_ "/>
    <numFmt numFmtId="168" formatCode="#,##0_ "/>
    <numFmt numFmtId="169" formatCode="dd\ mmm\ yyyy"/>
    <numFmt numFmtId="170" formatCode="_-* #,##0_-;\-* #,##0_-;_-* &quot;-&quot;??_-;_-@_-"/>
    <numFmt numFmtId="171" formatCode="d\ mmm\ yyyy"/>
    <numFmt numFmtId="172" formatCode="0.00_ "/>
    <numFmt numFmtId="173" formatCode="#,##0.000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borderId="0" fillId="0" fontId="0" numFmtId="0"/>
    <xf applyAlignment="0" applyBorder="0" applyFill="0" applyNumberFormat="0" applyProtection="0" borderId="0" fillId="0" fontId="2" numFmtId="0"/>
    <xf borderId="0" fillId="0" fontId="5" numFmtId="0">
      <alignment vertical="center"/>
    </xf>
    <xf borderId="0" fillId="0" fontId="5" numFmtId="0">
      <alignment vertical="center"/>
    </xf>
    <xf borderId="0" fillId="0" fontId="13" numFmtId="0"/>
    <xf applyAlignment="0" applyBorder="0" applyFill="0" applyFont="0" applyProtection="0" borderId="0" fillId="0" fontId="5" numFmtId="43"/>
    <xf borderId="0" fillId="0" fontId="13" numFmtId="0"/>
  </cellStyleXfs>
  <cellXfs count="90">
    <xf borderId="0" fillId="0" fontId="0" numFmtId="0" xfId="0"/>
    <xf applyAlignment="1" applyFont="1" borderId="0" fillId="0" fontId="1" numFmtId="0" xfId="0">
      <alignment horizontal="center" vertical="center"/>
    </xf>
    <xf applyFont="1" borderId="0" fillId="0" fontId="1" numFmtId="0" xfId="0"/>
    <xf applyFont="1" applyNumberFormat="1" borderId="0" fillId="0" fontId="1" numFmtId="49" xfId="0"/>
    <xf applyAlignment="1" applyFont="1" borderId="0" fillId="0" fontId="3" numFmtId="0" xfId="0">
      <alignment horizontal="center" vertical="center"/>
    </xf>
    <xf applyAlignment="1" applyFont="1" borderId="0" fillId="0" fontId="1" numFmtId="0" xfId="0">
      <alignment horizontal="center"/>
    </xf>
    <xf applyAlignment="1" applyFont="1" borderId="0" fillId="0" fontId="4" numFmtId="0" xfId="0">
      <alignment horizontal="center" vertical="center"/>
    </xf>
    <xf borderId="0" fillId="0" fontId="5" numFmtId="0" xfId="2">
      <alignment vertical="center"/>
    </xf>
    <xf applyAlignment="1" applyFont="1" borderId="0" fillId="0" fontId="1" numFmtId="0" xfId="0">
      <alignment horizontal="left" vertical="center"/>
    </xf>
    <xf applyAlignment="1" applyFont="1" borderId="0" fillId="0" fontId="1" numFmtId="0" xfId="0">
      <alignment horizontal="left"/>
    </xf>
    <xf applyAlignment="1" applyFont="1" borderId="0" fillId="0" fontId="1" numFmtId="0" xfId="0">
      <alignment vertical="center"/>
    </xf>
    <xf applyAlignment="1" applyFont="1" applyNumberFormat="1" borderId="0" fillId="0" fontId="1" numFmtId="49" xfId="0">
      <alignment horizontal="left"/>
    </xf>
    <xf applyAlignment="1" applyFont="1" applyNumberFormat="1" borderId="0" fillId="0" fontId="4" numFmtId="3" xfId="0">
      <alignment horizontal="right" vertical="center"/>
    </xf>
    <xf applyAlignment="1" applyFont="1" applyNumberFormat="1" borderId="0" fillId="0" fontId="4" numFmtId="164" xfId="0">
      <alignment horizontal="right" vertical="center"/>
    </xf>
    <xf applyAlignment="1" applyFont="1" applyNumberFormat="1" borderId="0" fillId="0" fontId="4" numFmtId="4" xfId="0">
      <alignment horizontal="right" vertical="center"/>
    </xf>
    <xf applyFont="1" borderId="0" fillId="0" fontId="7" numFmtId="0" xfId="0"/>
    <xf applyAlignment="1" applyFont="1" borderId="0" fillId="0" fontId="1" numFmtId="0" xfId="0">
      <alignment horizontal="left" wrapText="1"/>
    </xf>
    <xf applyAlignment="1" applyFont="1" applyNumberFormat="1" borderId="0" fillId="0" fontId="1" numFmtId="165" xfId="0">
      <alignment horizontal="right" vertical="center"/>
    </xf>
    <xf applyAlignment="1" applyFont="1" applyNumberFormat="1" borderId="0" fillId="0" fontId="4" numFmtId="166" xfId="0">
      <alignment horizontal="right" vertical="center"/>
    </xf>
    <xf applyAlignment="1" applyFont="1" applyNumberFormat="1" borderId="0" fillId="0" fontId="1" numFmtId="167" xfId="0">
      <alignment horizontal="right" vertical="center"/>
    </xf>
    <xf applyAlignment="1" applyFont="1" applyNumberFormat="1" borderId="0" fillId="0" fontId="1" numFmtId="49" xfId="0">
      <alignment horizontal="left" vertical="center"/>
    </xf>
    <xf applyAlignment="1" applyFont="1" applyNumberFormat="1" borderId="0" fillId="0" fontId="1" numFmtId="1" xfId="0">
      <alignment horizontal="right" vertical="center"/>
    </xf>
    <xf applyAlignment="1" applyFont="1" borderId="0" fillId="0" fontId="1" numFmtId="0" xfId="0">
      <alignment horizontal="right" vertical="center"/>
    </xf>
    <xf applyAlignment="1" applyFont="1" applyNumberFormat="1" borderId="0" fillId="0" fontId="1" numFmtId="165" xfId="0">
      <alignment horizontal="center" vertical="center"/>
    </xf>
    <xf applyAlignment="1" applyFont="1" applyNumberFormat="1" borderId="0" fillId="0" fontId="1" numFmtId="49" xfId="0">
      <alignment horizontal="right"/>
    </xf>
    <xf applyFill="1" applyFont="1" borderId="0" fillId="6" fontId="1" numFmtId="0" xfId="0"/>
    <xf applyFill="1" borderId="0" fillId="6" fontId="0" numFmtId="0" xfId="0"/>
    <xf applyAlignment="1" applyFill="1" applyFont="1" applyNumberFormat="1" borderId="0" fillId="6" fontId="1" numFmtId="49" xfId="0">
      <alignment horizontal="right"/>
    </xf>
    <xf applyFill="1" applyFont="1" applyNumberFormat="1" borderId="0" fillId="2" fontId="1" numFmtId="49" xfId="0"/>
    <xf applyFill="1" applyFont="1" borderId="0" fillId="4" fontId="1" numFmtId="0" xfId="0"/>
    <xf applyFont="1" applyNumberFormat="1" borderId="0" fillId="0" fontId="9" numFmtId="49" xfId="0"/>
    <xf applyFont="1" borderId="0" fillId="0" fontId="9" numFmtId="0" xfId="0"/>
    <xf applyFont="1" borderId="0" fillId="0" fontId="9" numFmtId="0" xfId="2">
      <alignment vertical="center"/>
    </xf>
    <xf applyAlignment="1" applyFont="1" borderId="0" fillId="0" fontId="9" numFmtId="0" xfId="2">
      <alignment vertical="center" wrapText="1"/>
    </xf>
    <xf applyAlignment="1" applyFont="1" borderId="0" fillId="0" fontId="9" numFmtId="0" xfId="0">
      <alignment horizontal="center" vertical="center"/>
    </xf>
    <xf applyFont="1" borderId="0" fillId="0" fontId="10" numFmtId="0" xfId="0"/>
    <xf applyFont="1" borderId="0" fillId="0" fontId="11" numFmtId="0" xfId="0"/>
    <xf applyAlignment="1" applyBorder="1" applyFill="1" applyFont="1" borderId="1" fillId="3" fontId="1" numFmtId="0" xfId="0">
      <alignment horizontal="center" vertical="center"/>
    </xf>
    <xf applyAlignment="1" applyBorder="1" applyFill="1" applyFont="1" borderId="2" fillId="3" fontId="1" numFmtId="0" xfId="0">
      <alignment horizontal="center" vertical="center"/>
    </xf>
    <xf applyAlignment="1" applyFont="1" borderId="0" fillId="0" fontId="12" numFmtId="0" xfId="0">
      <alignment horizontal="center"/>
    </xf>
    <xf applyAlignment="1" applyBorder="1" applyFill="1" applyFont="1" borderId="2" fillId="5" fontId="1" numFmtId="0" xfId="0">
      <alignment horizontal="center" vertical="center"/>
    </xf>
    <xf applyAlignment="1" applyBorder="1" applyFill="1" applyFont="1" borderId="1" fillId="5" fontId="1" numFmtId="0" xfId="0">
      <alignment horizontal="center" vertical="center"/>
    </xf>
    <xf applyAlignment="1" applyFont="1" borderId="0" fillId="0" fontId="11" numFmtId="0" xfId="0">
      <alignment horizontal="left" vertical="center"/>
    </xf>
    <xf applyAlignment="1" applyFont="1" borderId="0" fillId="0" fontId="11" numFmtId="0" xfId="0">
      <alignment horizontal="center" vertical="center"/>
    </xf>
    <xf applyAlignment="1" applyFont="1" borderId="0" fillId="0" fontId="1" numFmtId="0" xfId="0">
      <alignment wrapText="1"/>
    </xf>
    <xf applyAlignment="1" applyFont="1" applyNumberFormat="1" borderId="0" fillId="0" fontId="4" numFmtId="49" xfId="4">
      <alignment horizontal="left" vertical="center" wrapText="1"/>
    </xf>
    <xf applyFont="1" borderId="0" fillId="0" fontId="14" numFmtId="0" xfId="0"/>
    <xf applyNumberFormat="1" borderId="0" fillId="0" fontId="0" numFmtId="169" xfId="0"/>
    <xf applyFont="1" applyNumberFormat="1" applyProtection="1" borderId="0" fillId="0" fontId="1" numFmtId="168" xfId="3">
      <alignment vertical="center"/>
      <protection locked="0"/>
    </xf>
    <xf applyFont="1" applyNumberFormat="1" borderId="0" fillId="0" fontId="1" numFmtId="169" xfId="0"/>
    <xf applyFont="1" applyNumberFormat="1" borderId="0" fillId="0" fontId="0" numFmtId="170" xfId="5"/>
    <xf applyAlignment="1" applyFill="1" borderId="0" fillId="3" fontId="0" numFmtId="0" xfId="0">
      <alignment horizontal="center"/>
    </xf>
    <xf applyNumberFormat="1" borderId="0" fillId="0" fontId="0" numFmtId="49" xfId="0"/>
    <xf applyAlignment="1" borderId="0" fillId="0" fontId="0" numFmtId="0" xfId="0">
      <alignment wrapText="1"/>
    </xf>
    <xf applyNumberFormat="1" borderId="0" fillId="0" fontId="0" numFmtId="3" xfId="0"/>
    <xf applyFont="1" borderId="0" fillId="0" fontId="0" numFmtId="43" xfId="5"/>
    <xf applyAlignment="1" applyFont="1" applyNumberFormat="1" applyProtection="1" borderId="0" fillId="0" fontId="4" numFmtId="169" xfId="4">
      <alignment horizontal="center" vertical="center" wrapText="1"/>
      <protection locked="0"/>
    </xf>
    <xf applyAlignment="1" applyFont="1" borderId="0" fillId="0" fontId="1" numFmtId="0" xfId="0">
      <alignment vertical="top"/>
    </xf>
    <xf applyFont="1" borderId="0" fillId="0" fontId="3" numFmtId="0" xfId="0"/>
    <xf applyAlignment="1" applyFont="1" borderId="0" fillId="0" fontId="3" numFmtId="0" xfId="0">
      <alignment wrapText="1"/>
    </xf>
    <xf applyAlignment="1" applyNumberFormat="1" borderId="0" fillId="0" fontId="0" numFmtId="171" xfId="0">
      <alignment horizontal="left"/>
    </xf>
    <xf applyAlignment="1" applyFont="1" applyNumberFormat="1" applyProtection="1" borderId="0" fillId="0" fontId="1" numFmtId="3" xfId="3">
      <alignment vertical="center" wrapText="1"/>
      <protection locked="0"/>
    </xf>
    <xf applyFont="1" applyNumberFormat="1" applyProtection="1" borderId="0" fillId="0" fontId="1" numFmtId="3" xfId="3">
      <alignment vertical="center"/>
      <protection locked="0"/>
    </xf>
    <xf applyAlignment="1" applyFont="1" applyNumberFormat="1" borderId="0" fillId="0" fontId="1" numFmtId="172" xfId="0">
      <alignment horizontal="right" vertical="center"/>
    </xf>
    <xf applyAlignment="1" applyFont="1" borderId="0" fillId="0" fontId="4" numFmtId="0" xfId="3">
      <alignment horizontal="left" vertical="center"/>
    </xf>
    <xf applyAlignment="1" applyFont="1" applyNumberFormat="1" applyProtection="1" borderId="0" fillId="0" fontId="4" numFmtId="167" xfId="6">
      <alignment horizontal="right" vertical="center"/>
      <protection locked="0"/>
    </xf>
    <xf applyAlignment="1" applyFont="1" applyNumberFormat="1" applyProtection="1" borderId="0" fillId="0" fontId="4" numFmtId="173" xfId="6">
      <alignment horizontal="left" vertical="center"/>
      <protection locked="0"/>
    </xf>
    <xf applyAlignment="1" applyFont="1" borderId="0" fillId="0" fontId="15" numFmtId="0" xfId="0">
      <alignment horizontal="right" vertical="center"/>
    </xf>
    <xf applyFont="1" borderId="0" fillId="0" fontId="16" numFmtId="0" xfId="0"/>
    <xf applyAlignment="1" applyFont="1" borderId="0" fillId="0" fontId="16" numFmtId="0" xfId="0">
      <alignment horizontal="left" vertical="center"/>
    </xf>
    <xf applyAlignment="1" applyFont="1" borderId="0" fillId="0" fontId="16" numFmtId="0" xfId="0">
      <alignment vertical="center"/>
    </xf>
    <xf applyAlignment="1" applyFont="1" applyProtection="1" borderId="0" fillId="0" fontId="15" numFmtId="0" xfId="6">
      <alignment vertical="center"/>
      <protection locked="0"/>
    </xf>
    <xf applyAlignment="1" applyFont="1" borderId="0" fillId="0" fontId="15" numFmtId="0" xfId="3">
      <alignment horizontal="left" vertical="center"/>
    </xf>
    <xf applyAlignment="1" applyFont="1" borderId="0" fillId="0" fontId="16" numFmtId="0" xfId="0">
      <alignment horizontal="right" vertical="center"/>
    </xf>
    <xf applyAlignment="1" applyFont="1" applyProtection="1" borderId="0" fillId="0" fontId="4" numFmtId="0" xfId="6">
      <alignment horizontal="left" vertical="center"/>
      <protection locked="0"/>
    </xf>
    <xf applyAlignment="1" borderId="0" fillId="0" fontId="0" numFmtId="0" xfId="0">
      <alignment horizontal="center"/>
    </xf>
    <xf applyAlignment="1" applyBorder="1" applyFont="1" borderId="3" fillId="0" fontId="17" numFmtId="0" xfId="0">
      <alignment horizontal="center" vertical="center"/>
    </xf>
    <xf applyAlignment="1" applyBorder="1" applyFont="1" borderId="4" fillId="0" fontId="17" numFmtId="0" xfId="0">
      <alignment horizontal="center" vertical="center"/>
    </xf>
    <xf applyAlignment="1" applyBorder="1" applyFont="1" borderId="5" fillId="0" fontId="17" numFmtId="0" xfId="0">
      <alignment horizontal="center" vertical="center"/>
    </xf>
    <xf applyAlignment="1" applyBorder="1" borderId="6" fillId="0" fontId="0" numFmtId="0" xfId="0">
      <alignment horizontal="center" vertical="center"/>
    </xf>
    <xf applyAlignment="1" applyBorder="1" borderId="7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9" fillId="0" fontId="0" numFmtId="0" xfId="0">
      <alignment horizontal="center" vertical="center"/>
    </xf>
    <xf applyAlignment="1" applyBorder="1" applyFont="1" borderId="10" fillId="0" fontId="17" numFmtId="0" xfId="0">
      <alignment horizontal="center" vertical="center"/>
    </xf>
    <xf applyAlignment="1" applyBorder="1" borderId="11" fillId="0" fontId="0" numFmtId="0" xfId="0">
      <alignment horizontal="center" vertical="center"/>
    </xf>
    <xf applyAlignment="1" applyBorder="1" borderId="8" fillId="0" fontId="0" numFmtId="0" xfId="0">
      <alignment horizontal="center" vertical="center" wrapText="1"/>
    </xf>
    <xf applyAlignment="1" applyBorder="1" borderId="7" fillId="0" fontId="0" numFmtId="0" xfId="0">
      <alignment horizontal="center" vertical="center" wrapText="1"/>
    </xf>
    <xf applyAlignment="1" applyBorder="1" applyNumberFormat="1" borderId="7" fillId="0" fontId="0" numFmtId="171" xfId="0">
      <alignment horizontal="center" vertical="center"/>
    </xf>
    <xf applyAlignment="1" applyBorder="1" applyFill="1" applyFont="1" borderId="1" fillId="3" fontId="1" numFmtId="0" xfId="0">
      <alignment horizontal="center" vertical="center"/>
    </xf>
    <xf applyAlignment="1" borderId="0" fillId="0" fontId="0" numFmtId="0" xfId="0">
      <alignment horizontal="center"/>
    </xf>
  </cellXfs>
  <cellStyles count="7">
    <cellStyle builtinId="3" name="Comma" xfId="5"/>
    <cellStyle name="Hyperlink 2" xfId="1" xr:uid="{5DDC284F-6DE0-4840-BBBF-4F7780A81C17}"/>
    <cellStyle builtinId="0" name="Normal" xfId="0"/>
    <cellStyle name="Normal 2" xfId="2" xr:uid="{B7213C7D-E029-46F8-828C-024E4283D935}"/>
    <cellStyle name="Normal 2 2" xfId="6" xr:uid="{932292EB-6B04-4FEC-8BA6-46C549172F91}"/>
    <cellStyle name="Normal 6 2" xfId="4" xr:uid="{966AEB45-5942-4F32-92C4-BAD55B237D99}"/>
    <cellStyle name="常规 2" xfId="3" xr:uid="{89E06330-DA94-459B-835A-8373A5A8B485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00" Target="worksheets/sheet100.xml" Type="http://schemas.openxmlformats.org/officeDocument/2006/relationships/worksheet"/><Relationship Id="rId101" Target="worksheets/sheet101.xml" Type="http://schemas.openxmlformats.org/officeDocument/2006/relationships/worksheet"/><Relationship Id="rId102" Target="worksheets/sheet102.xml" Type="http://schemas.openxmlformats.org/officeDocument/2006/relationships/worksheet"/><Relationship Id="rId103" Target="worksheets/sheet103.xml" Type="http://schemas.openxmlformats.org/officeDocument/2006/relationships/worksheet"/><Relationship Id="rId104" Target="worksheets/sheet104.xml" Type="http://schemas.openxmlformats.org/officeDocument/2006/relationships/worksheet"/><Relationship Id="rId105" Target="worksheets/sheet105.xml" Type="http://schemas.openxmlformats.org/officeDocument/2006/relationships/worksheet"/><Relationship Id="rId106" Target="worksheets/sheet106.xml" Type="http://schemas.openxmlformats.org/officeDocument/2006/relationships/worksheet"/><Relationship Id="rId107" Target="worksheets/sheet107.xml" Type="http://schemas.openxmlformats.org/officeDocument/2006/relationships/worksheet"/><Relationship Id="rId108" Target="worksheets/sheet108.xml" Type="http://schemas.openxmlformats.org/officeDocument/2006/relationships/worksheet"/><Relationship Id="rId109" Target="worksheets/sheet109.xml" Type="http://schemas.openxmlformats.org/officeDocument/2006/relationships/worksheet"/><Relationship Id="rId11" Target="worksheets/sheet11.xml" Type="http://schemas.openxmlformats.org/officeDocument/2006/relationships/worksheet"/><Relationship Id="rId110" Target="worksheets/sheet110.xml" Type="http://schemas.openxmlformats.org/officeDocument/2006/relationships/worksheet"/><Relationship Id="rId111" Target="worksheets/sheet111.xml" Type="http://schemas.openxmlformats.org/officeDocument/2006/relationships/worksheet"/><Relationship Id="rId112" Target="worksheets/sheet112.xml" Type="http://schemas.openxmlformats.org/officeDocument/2006/relationships/worksheet"/><Relationship Id="rId113" Target="worksheets/sheet113.xml" Type="http://schemas.openxmlformats.org/officeDocument/2006/relationships/worksheet"/><Relationship Id="rId114" Target="worksheets/sheet114.xml" Type="http://schemas.openxmlformats.org/officeDocument/2006/relationships/worksheet"/><Relationship Id="rId115" Target="worksheets/sheet115.xml" Type="http://schemas.openxmlformats.org/officeDocument/2006/relationships/worksheet"/><Relationship Id="rId116" Target="worksheets/sheet116.xml" Type="http://schemas.openxmlformats.org/officeDocument/2006/relationships/worksheet"/><Relationship Id="rId117" Target="worksheets/sheet117.xml" Type="http://schemas.openxmlformats.org/officeDocument/2006/relationships/worksheet"/><Relationship Id="rId118" Target="worksheets/sheet118.xml" Type="http://schemas.openxmlformats.org/officeDocument/2006/relationships/worksheet"/><Relationship Id="rId119" Target="worksheets/sheet119.xml" Type="http://schemas.openxmlformats.org/officeDocument/2006/relationships/worksheet"/><Relationship Id="rId12" Target="worksheets/sheet12.xml" Type="http://schemas.openxmlformats.org/officeDocument/2006/relationships/worksheet"/><Relationship Id="rId120" Target="worksheets/sheet120.xml" Type="http://schemas.openxmlformats.org/officeDocument/2006/relationships/worksheet"/><Relationship Id="rId121" Target="worksheets/sheet121.xml" Type="http://schemas.openxmlformats.org/officeDocument/2006/relationships/worksheet"/><Relationship Id="rId122" Target="worksheets/sheet122.xml" Type="http://schemas.openxmlformats.org/officeDocument/2006/relationships/worksheet"/><Relationship Id="rId123" Target="worksheets/sheet123.xml" Type="http://schemas.openxmlformats.org/officeDocument/2006/relationships/worksheet"/><Relationship Id="rId124" Target="worksheets/sheet124.xml" Type="http://schemas.openxmlformats.org/officeDocument/2006/relationships/worksheet"/><Relationship Id="rId125" Target="worksheets/sheet125.xml" Type="http://schemas.openxmlformats.org/officeDocument/2006/relationships/worksheet"/><Relationship Id="rId126" Target="worksheets/sheet126.xml" Type="http://schemas.openxmlformats.org/officeDocument/2006/relationships/worksheet"/><Relationship Id="rId127" Target="worksheets/sheet127.xml" Type="http://schemas.openxmlformats.org/officeDocument/2006/relationships/worksheet"/><Relationship Id="rId128" Target="worksheets/sheet128.xml" Type="http://schemas.openxmlformats.org/officeDocument/2006/relationships/worksheet"/><Relationship Id="rId129" Target="worksheets/sheet129.xml" Type="http://schemas.openxmlformats.org/officeDocument/2006/relationships/worksheet"/><Relationship Id="rId13" Target="worksheets/sheet13.xml" Type="http://schemas.openxmlformats.org/officeDocument/2006/relationships/worksheet"/><Relationship Id="rId130" Target="worksheets/sheet130.xml" Type="http://schemas.openxmlformats.org/officeDocument/2006/relationships/worksheet"/><Relationship Id="rId131" Target="worksheets/sheet131.xml" Type="http://schemas.openxmlformats.org/officeDocument/2006/relationships/worksheet"/><Relationship Id="rId132" Target="worksheets/sheet132.xml" Type="http://schemas.openxmlformats.org/officeDocument/2006/relationships/worksheet"/><Relationship Id="rId133" Target="worksheets/sheet133.xml" Type="http://schemas.openxmlformats.org/officeDocument/2006/relationships/worksheet"/><Relationship Id="rId134" Target="worksheets/sheet134.xml" Type="http://schemas.openxmlformats.org/officeDocument/2006/relationships/worksheet"/><Relationship Id="rId135" Target="worksheets/sheet135.xml" Type="http://schemas.openxmlformats.org/officeDocument/2006/relationships/worksheet"/><Relationship Id="rId136" Target="worksheets/sheet136.xml" Type="http://schemas.openxmlformats.org/officeDocument/2006/relationships/worksheet"/><Relationship Id="rId137" Target="worksheets/sheet137.xml" Type="http://schemas.openxmlformats.org/officeDocument/2006/relationships/worksheet"/><Relationship Id="rId138" Target="worksheets/sheet138.xml" Type="http://schemas.openxmlformats.org/officeDocument/2006/relationships/worksheet"/><Relationship Id="rId139" Target="worksheets/sheet139.xml" Type="http://schemas.openxmlformats.org/officeDocument/2006/relationships/worksheet"/><Relationship Id="rId14" Target="worksheets/sheet14.xml" Type="http://schemas.openxmlformats.org/officeDocument/2006/relationships/worksheet"/><Relationship Id="rId140" Target="externalLinks/externalLink1.xml" Type="http://schemas.openxmlformats.org/officeDocument/2006/relationships/externalLink"/><Relationship Id="rId141" Target="externalLinks/externalLink2.xml" Type="http://schemas.openxmlformats.org/officeDocument/2006/relationships/externalLink"/><Relationship Id="rId142" Target="externalLinks/externalLink3.xml" Type="http://schemas.openxmlformats.org/officeDocument/2006/relationships/externalLink"/><Relationship Id="rId143" Target="theme/theme1.xml" Type="http://schemas.openxmlformats.org/officeDocument/2006/relationships/theme"/><Relationship Id="rId144" Target="styles.xml" Type="http://schemas.openxmlformats.org/officeDocument/2006/relationships/styles"/><Relationship Id="rId145" Target="sharedStrings.xml" Type="http://schemas.openxmlformats.org/officeDocument/2006/relationships/sharedStrings"/><Relationship Id="rId146" Target="calcChain.xml" Type="http://schemas.openxmlformats.org/officeDocument/2006/relationships/calcChain"/><Relationship Id="rId147" Target="../customXml/item1.xml" Type="http://schemas.openxmlformats.org/officeDocument/2006/relationships/customXml"/><Relationship Id="rId148" Target="../customXml/item2.xml" Type="http://schemas.openxmlformats.org/officeDocument/2006/relationships/customXml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50.xml" Type="http://schemas.openxmlformats.org/officeDocument/2006/relationships/worksheet"/><Relationship Id="rId51" Target="worksheets/sheet51.xml" Type="http://schemas.openxmlformats.org/officeDocument/2006/relationships/worksheet"/><Relationship Id="rId52" Target="worksheets/sheet52.xml" Type="http://schemas.openxmlformats.org/officeDocument/2006/relationships/worksheet"/><Relationship Id="rId53" Target="worksheets/sheet53.xml" Type="http://schemas.openxmlformats.org/officeDocument/2006/relationships/worksheet"/><Relationship Id="rId54" Target="worksheets/sheet54.xml" Type="http://schemas.openxmlformats.org/officeDocument/2006/relationships/worksheet"/><Relationship Id="rId55" Target="worksheets/sheet55.xml" Type="http://schemas.openxmlformats.org/officeDocument/2006/relationships/worksheet"/><Relationship Id="rId56" Target="worksheets/sheet56.xml" Type="http://schemas.openxmlformats.org/officeDocument/2006/relationships/worksheet"/><Relationship Id="rId57" Target="worksheets/sheet57.xml" Type="http://schemas.openxmlformats.org/officeDocument/2006/relationships/worksheet"/><Relationship Id="rId58" Target="worksheets/sheet58.xml" Type="http://schemas.openxmlformats.org/officeDocument/2006/relationships/worksheet"/><Relationship Id="rId59" Target="worksheets/sheet59.xml" Type="http://schemas.openxmlformats.org/officeDocument/2006/relationships/worksheet"/><Relationship Id="rId6" Target="worksheets/sheet6.xml" Type="http://schemas.openxmlformats.org/officeDocument/2006/relationships/worksheet"/><Relationship Id="rId60" Target="worksheets/sheet60.xml" Type="http://schemas.openxmlformats.org/officeDocument/2006/relationships/worksheet"/><Relationship Id="rId61" Target="worksheets/sheet61.xml" Type="http://schemas.openxmlformats.org/officeDocument/2006/relationships/worksheet"/><Relationship Id="rId62" Target="worksheets/sheet62.xml" Type="http://schemas.openxmlformats.org/officeDocument/2006/relationships/worksheet"/><Relationship Id="rId63" Target="worksheets/sheet63.xml" Type="http://schemas.openxmlformats.org/officeDocument/2006/relationships/worksheet"/><Relationship Id="rId64" Target="worksheets/sheet64.xml" Type="http://schemas.openxmlformats.org/officeDocument/2006/relationships/worksheet"/><Relationship Id="rId65" Target="worksheets/sheet65.xml" Type="http://schemas.openxmlformats.org/officeDocument/2006/relationships/worksheet"/><Relationship Id="rId66" Target="worksheets/sheet66.xml" Type="http://schemas.openxmlformats.org/officeDocument/2006/relationships/worksheet"/><Relationship Id="rId67" Target="worksheets/sheet67.xml" Type="http://schemas.openxmlformats.org/officeDocument/2006/relationships/worksheet"/><Relationship Id="rId68" Target="worksheets/sheet68.xml" Type="http://schemas.openxmlformats.org/officeDocument/2006/relationships/worksheet"/><Relationship Id="rId69" Target="worksheets/sheet69.xml" Type="http://schemas.openxmlformats.org/officeDocument/2006/relationships/worksheet"/><Relationship Id="rId7" Target="worksheets/sheet7.xml" Type="http://schemas.openxmlformats.org/officeDocument/2006/relationships/worksheet"/><Relationship Id="rId70" Target="worksheets/sheet70.xml" Type="http://schemas.openxmlformats.org/officeDocument/2006/relationships/worksheet"/><Relationship Id="rId71" Target="worksheets/sheet71.xml" Type="http://schemas.openxmlformats.org/officeDocument/2006/relationships/worksheet"/><Relationship Id="rId72" Target="worksheets/sheet72.xml" Type="http://schemas.openxmlformats.org/officeDocument/2006/relationships/worksheet"/><Relationship Id="rId73" Target="worksheets/sheet73.xml" Type="http://schemas.openxmlformats.org/officeDocument/2006/relationships/worksheet"/><Relationship Id="rId74" Target="worksheets/sheet74.xml" Type="http://schemas.openxmlformats.org/officeDocument/2006/relationships/worksheet"/><Relationship Id="rId75" Target="worksheets/sheet75.xml" Type="http://schemas.openxmlformats.org/officeDocument/2006/relationships/worksheet"/><Relationship Id="rId76" Target="worksheets/sheet76.xml" Type="http://schemas.openxmlformats.org/officeDocument/2006/relationships/worksheet"/><Relationship Id="rId77" Target="worksheets/sheet77.xml" Type="http://schemas.openxmlformats.org/officeDocument/2006/relationships/worksheet"/><Relationship Id="rId78" Target="worksheets/sheet78.xml" Type="http://schemas.openxmlformats.org/officeDocument/2006/relationships/worksheet"/><Relationship Id="rId79" Target="worksheets/sheet79.xml" Type="http://schemas.openxmlformats.org/officeDocument/2006/relationships/worksheet"/><Relationship Id="rId8" Target="worksheets/sheet8.xml" Type="http://schemas.openxmlformats.org/officeDocument/2006/relationships/worksheet"/><Relationship Id="rId80" Target="worksheets/sheet80.xml" Type="http://schemas.openxmlformats.org/officeDocument/2006/relationships/worksheet"/><Relationship Id="rId81" Target="worksheets/sheet81.xml" Type="http://schemas.openxmlformats.org/officeDocument/2006/relationships/worksheet"/><Relationship Id="rId82" Target="worksheets/sheet82.xml" Type="http://schemas.openxmlformats.org/officeDocument/2006/relationships/worksheet"/><Relationship Id="rId83" Target="worksheets/sheet83.xml" Type="http://schemas.openxmlformats.org/officeDocument/2006/relationships/worksheet"/><Relationship Id="rId84" Target="worksheets/sheet84.xml" Type="http://schemas.openxmlformats.org/officeDocument/2006/relationships/worksheet"/><Relationship Id="rId85" Target="worksheets/sheet85.xml" Type="http://schemas.openxmlformats.org/officeDocument/2006/relationships/worksheet"/><Relationship Id="rId86" Target="worksheets/sheet86.xml" Type="http://schemas.openxmlformats.org/officeDocument/2006/relationships/worksheet"/><Relationship Id="rId87" Target="worksheets/sheet87.xml" Type="http://schemas.openxmlformats.org/officeDocument/2006/relationships/worksheet"/><Relationship Id="rId88" Target="worksheets/sheet88.xml" Type="http://schemas.openxmlformats.org/officeDocument/2006/relationships/worksheet"/><Relationship Id="rId89" Target="worksheets/sheet89.xml" Type="http://schemas.openxmlformats.org/officeDocument/2006/relationships/worksheet"/><Relationship Id="rId9" Target="worksheets/sheet9.xml" Type="http://schemas.openxmlformats.org/officeDocument/2006/relationships/worksheet"/><Relationship Id="rId90" Target="worksheets/sheet90.xml" Type="http://schemas.openxmlformats.org/officeDocument/2006/relationships/worksheet"/><Relationship Id="rId91" Target="worksheets/sheet91.xml" Type="http://schemas.openxmlformats.org/officeDocument/2006/relationships/worksheet"/><Relationship Id="rId92" Target="worksheets/sheet92.xml" Type="http://schemas.openxmlformats.org/officeDocument/2006/relationships/worksheet"/><Relationship Id="rId93" Target="worksheets/sheet93.xml" Type="http://schemas.openxmlformats.org/officeDocument/2006/relationships/worksheet"/><Relationship Id="rId94" Target="worksheets/sheet94.xml" Type="http://schemas.openxmlformats.org/officeDocument/2006/relationships/worksheet"/><Relationship Id="rId95" Target="worksheets/sheet95.xml" Type="http://schemas.openxmlformats.org/officeDocument/2006/relationships/worksheet"/><Relationship Id="rId96" Target="worksheets/sheet96.xml" Type="http://schemas.openxmlformats.org/officeDocument/2006/relationships/worksheet"/><Relationship Id="rId97" Target="worksheets/sheet97.xml" Type="http://schemas.openxmlformats.org/officeDocument/2006/relationships/worksheet"/><Relationship Id="rId98" Target="worksheets/sheet98.xml" Type="http://schemas.openxmlformats.org/officeDocument/2006/relationships/worksheet"/><Relationship Id="rId99" Target="worksheets/sheet9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huawe/Downloads/Tested%20-%20Working/10.0%20-%20TC1%20-%20Admin%20-%20Create%20Global%20Partsx.xlsx" TargetMode="External" Type="http://schemas.openxmlformats.org/officeDocument/2006/relationships/externalLinkPath"/><Relationship Id="rId2" Target="file:///C:/Users/huawe/Downloads/Tested%20-%20Working/10.0%20-%20TC1%20-%20Admin%20-%20Create%20Global%20Partsx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Users/huawe/Downloads/Tested%20-%20Working/10.0%20-%20TC2%20-%20Customer%20-%20Create%20Unit%20Parts.xlsx" TargetMode="External" Type="http://schemas.openxmlformats.org/officeDocument/2006/relationships/externalLinkPath"/><Relationship Id="rId2" Target="file:///C:/Users/huawe/Downloads/Tested%20-%20Working/10.0%20-%20TC2%20-%20Customer%20-%20Create%20Unit%20Parts.xlsx" TargetMode="External" Type="http://schemas.openxmlformats.org/officeDocument/2006/relationships/externalLinkPath"/></Relationships>
</file>

<file path=xl/externalLinks/_rels/externalLink3.xml.rels><?xml version="1.0" encoding="UTF-8" standalone="no"?><Relationships xmlns="http://schemas.openxmlformats.org/package/2006/relationships"><Relationship Id="rId1" Target="/Users/huawe/Downloads/Tested%20-%20Working/10.0%20-%20TC7%20-%20BU%20-%20Upload%20Contract%20Parts%20Info%20L3.xlsx" TargetMode="External" Type="http://schemas.openxmlformats.org/officeDocument/2006/relationships/externalLinkPath"/><Relationship Id="rId2" Target="file:///C:/Users/huawe/Downloads/Tested%20-%20Working/10.0%20-%20TC7%20-%20BU%20-%20Upload%20Contract%20Parts%20Info%20L3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Parts"/>
      <sheetName val="rolledPartsFlagArr"/>
      <sheetName val="partsTypeArr"/>
      <sheetName val="activeFlagListArr"/>
      <sheetName val="findAllUomArr"/>
      <sheetName val="rolledPartsUomArr"/>
    </sheetNames>
    <sheetDataSet>
      <sheetData sheetId="0"/>
      <sheetData sheetId="1">
        <row r="1">
          <cell r="A1" t="str">
            <v>Not Roll Parts</v>
          </cell>
        </row>
        <row r="2">
          <cell r="A2" t="str">
            <v>Roll Parts</v>
          </cell>
        </row>
      </sheetData>
      <sheetData sheetId="2">
        <row r="1">
          <cell r="A1" t="str">
            <v>SVP</v>
          </cell>
        </row>
        <row r="2">
          <cell r="A2" t="str">
            <v>After Market</v>
          </cell>
        </row>
        <row r="3">
          <cell r="A3" t="str">
            <v>Spot</v>
          </cell>
        </row>
        <row r="4">
          <cell r="A4" t="str">
            <v>Trial</v>
          </cell>
        </row>
      </sheetData>
      <sheetData sheetId="3">
        <row r="1">
          <cell r="A1" t="str">
            <v>Active</v>
          </cell>
        </row>
        <row r="2">
          <cell r="A2" t="str">
            <v>Inactive</v>
          </cell>
        </row>
      </sheetData>
      <sheetData sheetId="4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  <sheetData sheetId="5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nit Parts"/>
      <sheetName val="rolledPartsUomArr"/>
      <sheetName val="pairedPartsFlagStrArr"/>
      <sheetName val="pairedOrderFlagStrArr"/>
      <sheetName val="activeFlagStrArr"/>
    </sheetNames>
    <sheetDataSet>
      <sheetData sheetId="0"/>
      <sheetData sheetId="1"/>
      <sheetData sheetId="2">
        <row r="1">
          <cell r="A1" t="str">
            <v>No Paired Parts</v>
          </cell>
        </row>
        <row r="2">
          <cell r="A2" t="str">
            <v>Paired Parts</v>
          </cell>
        </row>
      </sheetData>
      <sheetData sheetId="3"/>
      <sheetData sheetId="4">
        <row r="1">
          <cell r="A1" t="str">
            <v>Active</v>
          </cell>
        </row>
        <row r="2">
          <cell r="A2" t="str">
            <v>Inactive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quest Contract Detail"/>
      <sheetName val="REPACKING_TYPE"/>
      <sheetName val="UOM_CODE"/>
      <sheetName val="CURRENCY_CODE"/>
    </sheetNames>
    <sheetDataSet>
      <sheetData sheetId="0"/>
      <sheetData sheetId="1"/>
      <sheetData sheetId="2"/>
      <sheetData sheetId="3">
        <row r="1">
          <cell r="A1" t="str">
            <v>MYR</v>
          </cell>
        </row>
        <row r="2">
          <cell r="A2" t="str">
            <v>USD</v>
          </cell>
        </row>
        <row r="3">
          <cell r="A3" t="str">
            <v>MMK</v>
          </cell>
        </row>
        <row r="4">
          <cell r="A4" t="str">
            <v>USD3</v>
          </cell>
        </row>
        <row r="5">
          <cell r="A5" t="str">
            <v>INR</v>
          </cell>
        </row>
        <row r="6">
          <cell r="A6" t="str">
            <v>VND</v>
          </cell>
        </row>
        <row r="7">
          <cell r="A7" t="str">
            <v>CNY</v>
          </cell>
        </row>
        <row r="8">
          <cell r="A8" t="str">
            <v>THB</v>
          </cell>
        </row>
        <row r="9">
          <cell r="A9" t="str">
            <v>SGD</v>
          </cell>
        </row>
        <row r="10">
          <cell r="A10" t="str">
            <v>JPY</v>
          </cell>
        </row>
        <row r="11">
          <cell r="A11" t="str">
            <v>IDR</v>
          </cell>
        </row>
        <row r="12">
          <cell r="A12" t="str">
            <v>PHP</v>
          </cell>
        </row>
        <row r="13">
          <cell r="A13" t="str">
            <v>CNY2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4.xml.rels><?xml version="1.0" encoding="UTF-8" standalone="no"?><Relationships xmlns="http://schemas.openxmlformats.org/package/2006/relationships"><Relationship Id="rId1" Target="../printerSettings/printerSettings22.bin" Type="http://schemas.openxmlformats.org/officeDocument/2006/relationships/printerSettings"/></Relationships>
</file>

<file path=xl/worksheets/_rels/sheet115.xml.rels><?xml version="1.0" encoding="UTF-8" standalone="no"?><Relationships xmlns="http://schemas.openxmlformats.org/package/2006/relationships"><Relationship Id="rId1" Target="../printerSettings/printerSettings23.bin" Type="http://schemas.openxmlformats.org/officeDocument/2006/relationships/printerSettings"/></Relationships>
</file>

<file path=xl/worksheets/_rels/sheet116.xml.rels><?xml version="1.0" encoding="UTF-8" standalone="no"?><Relationships xmlns="http://schemas.openxmlformats.org/package/2006/relationships"><Relationship Id="rId1" Target="../printerSettings/printerSettings24.bin" Type="http://schemas.openxmlformats.org/officeDocument/2006/relationships/printerSettings"/></Relationships>
</file>

<file path=xl/worksheets/_rels/sheet117.xml.rels><?xml version="1.0" encoding="UTF-8" standalone="no"?><Relationships xmlns="http://schemas.openxmlformats.org/package/2006/relationships"><Relationship Id="rId1" Target="../printerSettings/printerSettings25.bin" Type="http://schemas.openxmlformats.org/officeDocument/2006/relationships/printerSettings"/></Relationships>
</file>

<file path=xl/worksheets/_rels/sheet118.xml.rels><?xml version="1.0" encoding="UTF-8" standalone="no"?><Relationships xmlns="http://schemas.openxmlformats.org/package/2006/relationships"><Relationship Id="rId1" Target="../printerSettings/printerSettings26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32.xml.rels><?xml version="1.0" encoding="UTF-8" standalone="no"?><Relationships xmlns="http://schemas.openxmlformats.org/package/2006/relationships"><Relationship Id="rId1" Target="../printerSettings/printerSettings27.bin" Type="http://schemas.openxmlformats.org/officeDocument/2006/relationships/printerSettings"/></Relationships>
</file>

<file path=xl/worksheets/_rels/sheet133.xml.rels><?xml version="1.0" encoding="UTF-8" standalone="no"?><Relationships xmlns="http://schemas.openxmlformats.org/package/2006/relationships"><Relationship Id="rId1" Target="../printerSettings/printerSettings28.bin" Type="http://schemas.openxmlformats.org/officeDocument/2006/relationships/printerSettings"/></Relationships>
</file>

<file path=xl/worksheets/_rels/sheet134.xml.rels><?xml version="1.0" encoding="UTF-8" standalone="no"?><Relationships xmlns="http://schemas.openxmlformats.org/package/2006/relationships"><Relationship Id="rId1" Target="../printerSettings/printerSettings29.bin" Type="http://schemas.openxmlformats.org/officeDocument/2006/relationships/printerSettings"/></Relationships>
</file>

<file path=xl/worksheets/_rels/sheet135.xml.rels><?xml version="1.0" encoding="UTF-8" standalone="no"?><Relationships xmlns="http://schemas.openxmlformats.org/package/2006/relationships"><Relationship Id="rId1" Target="../printerSettings/printerSettings30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6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66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67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68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69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70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71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78.xml.rels><?xml version="1.0" encoding="UTF-8" standalone="no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79.xml.rels><?xml version="1.0" encoding="UTF-8" standalone="no"?><Relationships xmlns="http://schemas.openxmlformats.org/package/2006/relationships"><Relationship Id="rId1" Target="../printerSettings/printerSettings15.bin" Type="http://schemas.openxmlformats.org/officeDocument/2006/relationships/printerSettings"/></Relationships>
</file>

<file path=xl/worksheets/_rels/sheet80.xml.rels><?xml version="1.0" encoding="UTF-8" standalone="no"?><Relationships xmlns="http://schemas.openxmlformats.org/package/2006/relationships"><Relationship Id="rId1" Target="../printerSettings/printerSettings16.bin" Type="http://schemas.openxmlformats.org/officeDocument/2006/relationships/printerSettings"/></Relationships>
</file>

<file path=xl/worksheets/_rels/sheet81.xml.rels><?xml version="1.0" encoding="UTF-8" standalone="no"?><Relationships xmlns="http://schemas.openxmlformats.org/package/2006/relationships"><Relationship Id="rId1" Target="../printerSettings/printerSettings17.bin" Type="http://schemas.openxmlformats.org/officeDocument/2006/relationships/printerSettings"/></Relationships>
</file>

<file path=xl/worksheets/_rels/sheet82.xml.rels><?xml version="1.0" encoding="UTF-8" standalone="no"?><Relationships xmlns="http://schemas.openxmlformats.org/package/2006/relationships"><Relationship Id="rId1" Target="../printerSettings/printerSettings18.bin" Type="http://schemas.openxmlformats.org/officeDocument/2006/relationships/printerSettings"/></Relationships>
</file>

<file path=xl/worksheets/_rels/sheet89.xml.rels><?xml version="1.0" encoding="UTF-8" standalone="no"?><Relationships xmlns="http://schemas.openxmlformats.org/package/2006/relationships"><Relationship Id="rId1" Target="../printerSettings/printerSettings19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90.xml.rels><?xml version="1.0" encoding="UTF-8" standalone="no"?><Relationships xmlns="http://schemas.openxmlformats.org/package/2006/relationships"><Relationship Id="rId1" Target="../printerSettings/printerSettings20.bin" Type="http://schemas.openxmlformats.org/officeDocument/2006/relationships/printerSettings"/></Relationships>
</file>

<file path=xl/worksheets/_rels/sheet91.xml.rels><?xml version="1.0" encoding="UTF-8" standalone="no"?><Relationships xmlns="http://schemas.openxmlformats.org/package/2006/relationships"><Relationship Id="rId1" Target="../printerSettings/printerSettings2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workbookViewId="0">
      <selection activeCell="C30" sqref="C30"/>
    </sheetView>
  </sheetViews>
  <sheetFormatPr defaultRowHeight="14.4" x14ac:dyDescent="0.3"/>
  <cols>
    <col min="1" max="1" customWidth="true" width="20.77734375" collapsed="true"/>
    <col min="2" max="2" customWidth="true" width="21.109375" collapsed="true"/>
    <col min="3" max="7" customWidth="true" width="30.77734375" collapsed="true"/>
  </cols>
  <sheetData>
    <row r="1" spans="1:7" x14ac:dyDescent="0.3">
      <c r="A1" s="25" t="s">
        <v>32</v>
      </c>
      <c r="B1" s="25" t="s">
        <v>187</v>
      </c>
      <c r="C1" s="26" t="s">
        <v>190</v>
      </c>
      <c r="D1" s="26" t="s">
        <v>191</v>
      </c>
      <c r="E1" s="26" t="s">
        <v>192</v>
      </c>
      <c r="F1" s="26" t="s">
        <v>193</v>
      </c>
      <c r="G1" s="26" t="s">
        <v>194</v>
      </c>
    </row>
    <row r="2" spans="1:7" x14ac:dyDescent="0.3">
      <c r="A2" s="28" t="s">
        <v>485</v>
      </c>
      <c r="B2" s="28" t="s">
        <v>517</v>
      </c>
      <c r="C2" s="29" t="s">
        <v>94</v>
      </c>
      <c r="D2" s="29" t="s">
        <v>95</v>
      </c>
      <c r="E2" s="29" t="s">
        <v>96</v>
      </c>
      <c r="F2" s="29" t="s">
        <v>97</v>
      </c>
      <c r="G2" s="29" t="s">
        <v>33</v>
      </c>
    </row>
    <row r="3" spans="1:7" x14ac:dyDescent="0.3">
      <c r="A3" s="3"/>
      <c r="B3" s="27" t="s">
        <v>188</v>
      </c>
      <c r="C3" s="29" t="str">
        <f>B2&amp;C2&amp;"-"&amp;A2</f>
        <v>CB1-01</v>
      </c>
      <c r="D3" s="29" t="str">
        <f>B2&amp;D2&amp;"-"&amp;A2</f>
        <v>CB2-01</v>
      </c>
      <c r="E3" s="29" t="str">
        <f>B2&amp;E2&amp;"-"&amp;A2</f>
        <v>CB3-01</v>
      </c>
      <c r="F3" s="29" t="str">
        <f>B2&amp;F2&amp;"-"&amp;A2</f>
        <v>CS2-01</v>
      </c>
      <c r="G3" s="29" t="str">
        <f>B2&amp;G2&amp;"-"&amp;A2</f>
        <v>CS1-01</v>
      </c>
    </row>
    <row r="4" spans="1:7" x14ac:dyDescent="0.3">
      <c r="A4" s="3"/>
      <c r="B4" s="27" t="s">
        <v>189</v>
      </c>
      <c r="C4" s="29" t="str">
        <f>"PKTTAP-PKCUS-"&amp;C3</f>
        <v>PKTTAP-PKCUS-CB1-01</v>
      </c>
      <c r="D4" s="29" t="str">
        <f>"SGTTAP-PKTTAP-"&amp;D3</f>
        <v>SGTTAP-PKTTAP-CB2-01</v>
      </c>
      <c r="E4" s="29" t="str">
        <f>"MYPNA-PKTTAP-"&amp;E3</f>
        <v>MYPNA-PKTTAP-CB3-01</v>
      </c>
      <c r="F4" s="29" t="str">
        <f>"CNTWSUP-SGTTAP-"&amp;F3</f>
        <v>CNTWSUP-SGTTAP-CS2-01</v>
      </c>
      <c r="G4" s="29" t="str">
        <f>"MYELASUP-MYPNA-"&amp;G3</f>
        <v>MYELASUP-MYPNA-CS1-01</v>
      </c>
    </row>
    <row r="5" spans="1:7" x14ac:dyDescent="0.3">
      <c r="A5" s="3"/>
      <c r="B5" s="27" t="s">
        <v>211</v>
      </c>
      <c r="C5" s="29" t="str">
        <f>"CSS-"&amp;C3</f>
        <v>CSS-CB1-01</v>
      </c>
      <c r="D5" s="29" t="str">
        <f ref="D5:G5" si="0" t="shared">"CSS-"&amp;D3</f>
        <v>CSS-CB2-01</v>
      </c>
      <c r="E5" s="29" t="str">
        <f si="0" t="shared"/>
        <v>CSS-CB3-01</v>
      </c>
      <c r="F5" s="29" t="str">
        <f si="0" t="shared"/>
        <v>CSS-CS2-01</v>
      </c>
      <c r="G5" s="29" t="str">
        <f si="0" t="shared"/>
        <v>CSS-CS1-01</v>
      </c>
    </row>
    <row r="6" spans="1:7" x14ac:dyDescent="0.3">
      <c r="A6" s="3"/>
      <c r="B6" s="24"/>
      <c r="C6" s="2"/>
      <c r="D6" s="2"/>
      <c r="E6" s="2"/>
      <c r="F6" s="2"/>
      <c r="G6" s="2"/>
    </row>
    <row r="7" spans="1:7" x14ac:dyDescent="0.3">
      <c r="A7" s="30" t="s">
        <v>195</v>
      </c>
      <c r="B7" s="24"/>
      <c r="C7" s="2"/>
      <c r="F7" s="2"/>
      <c r="G7" s="2"/>
    </row>
    <row r="8" spans="1:7" x14ac:dyDescent="0.3">
      <c r="A8" s="30" t="s">
        <v>196</v>
      </c>
      <c r="B8" s="24"/>
      <c r="C8" s="2"/>
      <c r="F8" s="2"/>
      <c r="G8" s="2"/>
    </row>
    <row r="9" spans="1:7" x14ac:dyDescent="0.3">
      <c r="A9" s="30"/>
      <c r="B9" s="24"/>
      <c r="C9" s="2"/>
      <c r="F9" s="2"/>
      <c r="G9" s="2"/>
    </row>
    <row r="10" spans="1:7" x14ac:dyDescent="0.3">
      <c r="A10" s="35" t="s">
        <v>197</v>
      </c>
      <c r="B10" s="35" t="s">
        <v>198</v>
      </c>
      <c r="C10" s="35" t="s">
        <v>199</v>
      </c>
      <c r="D10" s="36" t="s">
        <v>212</v>
      </c>
      <c r="E10" s="2"/>
      <c r="F10" s="2"/>
      <c r="G10" s="2"/>
    </row>
    <row r="11" spans="1:7" x14ac:dyDescent="0.3">
      <c r="A11" s="32" t="s">
        <v>69</v>
      </c>
      <c r="B11" s="33" t="s">
        <v>88</v>
      </c>
      <c r="C11" s="31" t="s">
        <v>103</v>
      </c>
      <c r="D11" s="88" t="s">
        <v>109</v>
      </c>
      <c r="E11" s="88" t="s">
        <v>82</v>
      </c>
      <c r="F11" s="38" t="s">
        <v>83</v>
      </c>
      <c r="G11" s="37" t="s">
        <v>111</v>
      </c>
    </row>
    <row r="12" spans="1:7" x14ac:dyDescent="0.3">
      <c r="A12" s="32" t="s">
        <v>89</v>
      </c>
      <c r="B12" s="32" t="s">
        <v>82</v>
      </c>
      <c r="C12" s="31" t="s">
        <v>104</v>
      </c>
      <c r="D12" s="88"/>
      <c r="E12" s="88"/>
      <c r="F12" s="39" t="s">
        <v>202</v>
      </c>
      <c r="G12" s="39" t="s">
        <v>202</v>
      </c>
    </row>
    <row r="13" spans="1:7" x14ac:dyDescent="0.3">
      <c r="A13" s="32" t="s">
        <v>90</v>
      </c>
      <c r="B13" s="32" t="s">
        <v>83</v>
      </c>
      <c r="C13" s="31" t="s">
        <v>105</v>
      </c>
      <c r="D13" s="88"/>
      <c r="E13" s="88"/>
      <c r="F13" s="40" t="s">
        <v>84</v>
      </c>
      <c r="G13" s="41" t="s">
        <v>110</v>
      </c>
    </row>
    <row r="14" spans="1:7" x14ac:dyDescent="0.3">
      <c r="A14" s="32" t="s">
        <v>91</v>
      </c>
      <c r="B14" s="32" t="s">
        <v>84</v>
      </c>
      <c r="C14" s="31" t="s">
        <v>108</v>
      </c>
      <c r="D14" s="1"/>
      <c r="E14" s="1"/>
      <c r="F14" s="1"/>
      <c r="G14" s="1"/>
    </row>
    <row r="15" spans="1:7" x14ac:dyDescent="0.3">
      <c r="A15" s="32" t="s">
        <v>79</v>
      </c>
      <c r="B15" s="32" t="s">
        <v>92</v>
      </c>
      <c r="C15" s="31" t="s">
        <v>106</v>
      </c>
      <c r="D15" s="42" t="s">
        <v>213</v>
      </c>
      <c r="E15" s="2"/>
      <c r="F15" s="2"/>
      <c r="G15" s="2"/>
    </row>
    <row r="16" spans="1:7" x14ac:dyDescent="0.3">
      <c r="A16" s="32" t="s">
        <v>93</v>
      </c>
      <c r="B16" s="32" t="s">
        <v>200</v>
      </c>
      <c r="C16" s="31" t="s">
        <v>107</v>
      </c>
      <c r="D16" s="88" t="s">
        <v>109</v>
      </c>
      <c r="E16" s="88" t="s">
        <v>85</v>
      </c>
      <c r="F16" s="38" t="s">
        <v>86</v>
      </c>
      <c r="G16" s="37" t="s">
        <v>111</v>
      </c>
    </row>
    <row r="17" spans="1:7" x14ac:dyDescent="0.3">
      <c r="A17" s="32" t="s">
        <v>68</v>
      </c>
      <c r="B17" s="32" t="s">
        <v>85</v>
      </c>
      <c r="C17" s="31" t="s">
        <v>100</v>
      </c>
      <c r="D17" s="88"/>
      <c r="E17" s="88"/>
      <c r="F17" s="43" t="s">
        <v>201</v>
      </c>
      <c r="G17" s="43" t="s">
        <v>201</v>
      </c>
    </row>
    <row r="18" spans="1:7" x14ac:dyDescent="0.3">
      <c r="A18" s="32" t="s">
        <v>72</v>
      </c>
      <c r="B18" s="32" t="s">
        <v>86</v>
      </c>
      <c r="C18" s="31" t="s">
        <v>101</v>
      </c>
      <c r="D18" s="88"/>
      <c r="E18" s="88"/>
      <c r="F18" s="40" t="s">
        <v>87</v>
      </c>
      <c r="G18" s="41" t="s">
        <v>110</v>
      </c>
    </row>
    <row r="19" spans="1:7" x14ac:dyDescent="0.3">
      <c r="A19" s="32" t="s">
        <v>64</v>
      </c>
      <c r="B19" s="32" t="s">
        <v>87</v>
      </c>
      <c r="C19" s="31" t="s">
        <v>102</v>
      </c>
      <c r="D19" s="31"/>
      <c r="E19" s="31"/>
      <c r="F19" s="31"/>
      <c r="G19" s="31"/>
    </row>
    <row r="20" spans="1:7" x14ac:dyDescent="0.3">
      <c r="E20" s="34"/>
      <c r="F20" s="34"/>
      <c r="G20" s="34"/>
    </row>
    <row r="21" spans="1:7" x14ac:dyDescent="0.3">
      <c r="F21" s="34"/>
    </row>
    <row r="22" spans="1:7" x14ac:dyDescent="0.3">
      <c r="F22" s="34"/>
    </row>
  </sheetData>
  <mergeCells count="4">
    <mergeCell ref="D16:D18"/>
    <mergeCell ref="E16:E18"/>
    <mergeCell ref="E11:E13"/>
    <mergeCell ref="D11:D13"/>
  </mergeCells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BDCA-F7C1-463C-AE89-9DF0BC88D279}">
  <dimension ref="A1:X6"/>
  <sheetViews>
    <sheetView workbookViewId="0" zoomScale="90" zoomScaleNormal="90">
      <selection activeCell="B15" sqref="B15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21" customWidth="true" width="15.77734375" collapsed="true"/>
    <col min="22" max="22" customWidth="true" width="25.77734375" collapsed="true"/>
    <col min="23" max="23" customWidth="true" width="15.77734375" collapsed="true"/>
  </cols>
  <sheetData>
    <row r="1" spans="1:23" x14ac:dyDescent="0.3">
      <c r="A1" t="s">
        <v>0</v>
      </c>
      <c r="B1" t="s">
        <v>31</v>
      </c>
      <c r="C1" t="s">
        <v>114</v>
      </c>
      <c r="D1" t="s">
        <v>167</v>
      </c>
      <c r="E1" t="s">
        <v>119</v>
      </c>
      <c r="F1" t="s">
        <v>120</v>
      </c>
      <c r="G1" t="s">
        <v>162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121</v>
      </c>
      <c r="N1" t="s">
        <v>122</v>
      </c>
      <c r="O1" t="s">
        <v>123</v>
      </c>
      <c r="P1" t="s">
        <v>160</v>
      </c>
      <c r="Q1" t="s">
        <v>37</v>
      </c>
      <c r="R1" t="s">
        <v>125</v>
      </c>
      <c r="S1" t="s">
        <v>169</v>
      </c>
      <c r="T1" t="s">
        <v>170</v>
      </c>
      <c r="U1" t="s">
        <v>171</v>
      </c>
      <c r="V1" s="15" t="s">
        <v>126</v>
      </c>
      <c r="W1" t="s">
        <v>172</v>
      </c>
    </row>
    <row r="2" spans="1:23" x14ac:dyDescent="0.3">
      <c r="A2">
        <v>1</v>
      </c>
      <c r="B2" t="s">
        <v>521</v>
      </c>
      <c r="C2" t="str">
        <f>AutoIncrement!D4</f>
        <v>SGTTAP-PKTTAP-CB2-01</v>
      </c>
      <c r="D2" t="s">
        <v>68</v>
      </c>
      <c r="E2" t="str">
        <f>AutoIncrement!D3</f>
        <v>CB2-01</v>
      </c>
      <c r="F2" t="str">
        <f>"CD-"&amp;E2</f>
        <v>CD-CB2-01</v>
      </c>
      <c r="G2" t="str">
        <f>"Payment-"&amp;E2</f>
        <v>Payment-CB2-01</v>
      </c>
      <c r="H2" t="str">
        <f>I2</f>
        <v>By Invoice Date</v>
      </c>
      <c r="I2" t="s">
        <v>159</v>
      </c>
      <c r="J2">
        <v>0</v>
      </c>
      <c r="K2">
        <v>30</v>
      </c>
      <c r="L2">
        <v>0</v>
      </c>
      <c r="M2" t="str">
        <f>G2&amp;"(" &amp;H2&amp;")"</f>
        <v>Payment-CB2-01(By Invoice Date)</v>
      </c>
      <c r="N2" t="s">
        <v>165</v>
      </c>
      <c r="O2" t="s">
        <v>129</v>
      </c>
      <c r="P2" t="s">
        <v>72</v>
      </c>
      <c r="Q2" t="str">
        <f>'TC002.1'!A2&amp;"(" &amp; 'TC002.1'!A2 &amp; ")"</f>
        <v>SGDC2-PKDC1(SGDC2-PKDC1)</v>
      </c>
      <c r="R2" t="s">
        <v>168</v>
      </c>
      <c r="S2" t="s">
        <v>90</v>
      </c>
      <c r="T2" t="s">
        <v>89</v>
      </c>
      <c r="U2" t="s">
        <v>130</v>
      </c>
      <c r="V2" t="str">
        <f>'TC2-BU1 to Customer Contract'!X2</f>
        <v>CR-PK-CUS-POC-2311001</v>
      </c>
      <c r="W2" t="str">
        <f>"SP2toBU2-"&amp;E2</f>
        <v>SP2toBU2-CB2-01</v>
      </c>
    </row>
    <row r="5" spans="1:23" x14ac:dyDescent="0.3">
      <c r="W5" s="7"/>
    </row>
    <row r="6" spans="1:23" x14ac:dyDescent="0.3">
      <c r="W6" s="7"/>
    </row>
  </sheetData>
  <pageMargins bottom="0.75" footer="0.3" header="0.3" left="0.7" right="0.7" top="0.75"/>
</worksheet>
</file>

<file path=xl/worksheets/sheet10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F1861-43E0-47AB-BDA8-3E9A2C599FA9}">
  <dimension ref="A1:P2"/>
  <sheetViews>
    <sheetView workbookViewId="0">
      <selection activeCell="M43" sqref="M43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customHeight="1" ht="13.2" r="2" spans="1:15" x14ac:dyDescent="0.3">
      <c r="A2" s="2" t="str">
        <f ca="1">'TC74-Sup1 Outbound Details'!E4</f>
        <v>SP1-CS2-01-2311001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0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57809-F180-44FA-854E-6DB65F9F83F3}">
  <dimension ref="A1:AL4"/>
  <sheetViews>
    <sheetView workbookViewId="0">
      <selection activeCell="M43" sqref="M43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23" customWidth="true" style="2" width="20.77734375" collapsed="true"/>
    <col min="24" max="27" customWidth="true" style="2" width="20.6640625" collapsed="true"/>
    <col min="28" max="37" customWidth="true" style="2" width="20.77734375" collapsed="true"/>
    <col min="38" max="16384" style="2" width="8.88671875" collapsed="true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427</v>
      </c>
      <c r="P1" s="58" t="s">
        <v>428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429</v>
      </c>
      <c r="AC1" s="58" t="s">
        <v>430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DC3-CS2-01-2311001</v>
      </c>
      <c r="B2" s="2" t="str">
        <f>'TC111-DC3 Outbound Details'!M3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366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  <c r="AD2" s="58" t="s">
        <v>367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DC3-CS2-01-2311001</v>
      </c>
      <c r="B4" s="2" t="str">
        <f>'TC111-DC3 Outbound Details'!M2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366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  <c r="AD4" s="58" t="s">
        <v>367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bottom="0.75" footer="0.3" header="0.3" left="0.7" right="0.7" top="0.75"/>
</worksheet>
</file>

<file path=xl/worksheets/sheet10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E9E2-90B4-4602-8379-D354F79B6E55}">
  <dimension ref="A1:C3"/>
  <sheetViews>
    <sheetView workbookViewId="0">
      <selection activeCell="B2" sqref="B2:B6"/>
    </sheetView>
  </sheetViews>
  <sheetFormatPr defaultRowHeight="14.4" x14ac:dyDescent="0.3"/>
  <cols>
    <col min="1" max="1" customWidth="true" width="25.77734375" collapsed="true"/>
    <col min="2" max="2" customWidth="true" width="24.5546875" collapsed="true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'TC111-OutboundNo'!B2</f>
        <v>o-MY-PNA-DC-231024001</v>
      </c>
      <c r="B2" t="s">
        <v>435</v>
      </c>
    </row>
    <row r="3" spans="1:2" x14ac:dyDescent="0.3">
      <c r="A3" t="str">
        <f>'TC111-OutboundNo'!B3</f>
        <v>o-MY-PNA-DC-231024002</v>
      </c>
      <c r="B3" t="s">
        <v>436</v>
      </c>
    </row>
  </sheetData>
  <pageMargins bottom="0.75" footer="0.3" header="0.3" left="0.7" right="0.7" top="0.75"/>
</worksheet>
</file>

<file path=xl/worksheets/sheet10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25522-DD57-4001-92EB-D5831E88A615}">
  <dimension ref="A1:AL4"/>
  <sheetViews>
    <sheetView workbookViewId="0">
      <selection activeCell="F52" sqref="F52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23" customWidth="true" style="2" width="20.77734375" collapsed="true"/>
    <col min="24" max="27" customWidth="true" style="2" width="20.6640625" collapsed="true"/>
    <col min="28" max="37" customWidth="true" style="2" width="20.77734375" collapsed="true"/>
    <col min="38" max="16384" style="2" width="8.88671875" collapsed="true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427</v>
      </c>
      <c r="P1" s="58" t="s">
        <v>428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429</v>
      </c>
      <c r="AC1" s="58" t="s">
        <v>430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DC3-CS2-01-2311001</v>
      </c>
      <c r="B2" s="2" t="str">
        <f>'TC111-DC3 Outbound Details'!M3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366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  <c r="AD2" s="58" t="s">
        <v>367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DC3-CS2-01-2311001</v>
      </c>
      <c r="B4" s="2" t="str">
        <f>'TC111-DC3 Outbound Details'!M2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366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  <c r="AD4" s="58" t="s">
        <v>367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bottom="0.75" footer="0.3" header="0.3" left="0.7" right="0.7" top="0.75"/>
</worksheet>
</file>

<file path=xl/worksheets/sheet10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31182-F20B-4CB6-9BF1-138CDF189B7D}">
  <dimension ref="A1:AL4"/>
  <sheetViews>
    <sheetView topLeftCell="S1" workbookViewId="0">
      <selection activeCell="AC4" sqref="T4:AC4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23" customWidth="true" style="2" width="20.77734375" collapsed="true"/>
    <col min="24" max="27" customWidth="true" style="2" width="20.6640625" collapsed="true"/>
    <col min="28" max="37" customWidth="true" style="2" width="20.77734375" collapsed="true"/>
    <col min="38" max="16384" style="2" width="8.88671875" collapsed="true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427</v>
      </c>
      <c r="P1" s="58" t="s">
        <v>428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429</v>
      </c>
      <c r="AC1" s="58" t="s">
        <v>430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DC3-CS2-01-2311001</v>
      </c>
      <c r="B2" s="2" t="str">
        <f>'TC111-DC3 Outbound Details'!M3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366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DC3-CS2-01-2311001</v>
      </c>
      <c r="B4" s="2" t="str">
        <f>'TC111-DC3 Outbound Details'!M2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366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bottom="0.75" footer="0.3" header="0.3" left="0.7" right="0.7" top="0.75"/>
</worksheet>
</file>

<file path=xl/worksheets/sheet10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31E2-588B-4649-8029-6420C85DD400}">
  <dimension ref="A1:AD5"/>
  <sheetViews>
    <sheetView workbookViewId="0">
      <selection activeCell="K11" sqref="K11"/>
    </sheetView>
  </sheetViews>
  <sheetFormatPr defaultRowHeight="13.8" x14ac:dyDescent="0.3"/>
  <cols>
    <col min="1" max="1" customWidth="true" style="2" width="4.33203125" collapsed="true"/>
    <col min="2" max="2" customWidth="true" style="2" width="15.77734375" collapsed="true"/>
    <col min="3" max="3" customWidth="true" style="2" width="33.6640625" collapsed="true"/>
    <col min="4" max="4" customWidth="true" style="2" width="15.77734375" collapsed="true"/>
    <col min="5" max="5" customWidth="true" style="2" width="22.5546875" collapsed="true"/>
    <col min="6" max="13" customWidth="true" style="2" width="15.77734375" collapsed="true"/>
    <col min="14" max="14" customWidth="true" style="2" width="24.109375" collapsed="true"/>
    <col min="15" max="23" customWidth="true" style="2" width="15.77734375" collapsed="true"/>
    <col min="24" max="24" customWidth="true" style="2" width="17.88671875" collapsed="true"/>
    <col min="25" max="25" customWidth="true" style="2" width="15.77734375" collapsed="true"/>
    <col min="26" max="26" customWidth="true" style="2" width="21.109375" collapsed="true"/>
    <col min="27" max="27" customWidth="true" style="2" width="25.6640625" collapsed="true"/>
    <col min="28" max="28" customWidth="true" style="2" width="15.77734375" collapsed="true"/>
    <col min="29" max="29" customWidth="true" style="2" width="27.21875" collapsed="true"/>
    <col min="30" max="16384" style="2" width="8.88671875" collapsed="true"/>
  </cols>
  <sheetData>
    <row r="1" spans="1:29" x14ac:dyDescent="0.3">
      <c r="A1" s="2" t="s">
        <v>0</v>
      </c>
      <c r="B1" s="2" t="s">
        <v>267</v>
      </c>
      <c r="C1" s="2" t="s">
        <v>325</v>
      </c>
      <c r="D1" s="2" t="s">
        <v>313</v>
      </c>
      <c r="E1" s="2" t="s">
        <v>326</v>
      </c>
      <c r="F1" s="2" t="s">
        <v>132</v>
      </c>
      <c r="G1" s="2" t="s">
        <v>314</v>
      </c>
      <c r="H1" s="2" t="s">
        <v>315</v>
      </c>
      <c r="I1" s="2" t="s">
        <v>316</v>
      </c>
      <c r="J1" s="2" t="s">
        <v>317</v>
      </c>
      <c r="K1" s="2" t="s">
        <v>318</v>
      </c>
      <c r="L1" s="2" t="s">
        <v>328</v>
      </c>
      <c r="M1" s="2" t="s">
        <v>332</v>
      </c>
      <c r="N1" s="2" t="s">
        <v>336</v>
      </c>
      <c r="O1" s="2" t="s">
        <v>319</v>
      </c>
      <c r="P1" s="2" t="s">
        <v>338</v>
      </c>
      <c r="Q1" s="2" t="s">
        <v>339</v>
      </c>
      <c r="R1" s="2" t="s">
        <v>340</v>
      </c>
      <c r="S1" s="2" t="s">
        <v>337</v>
      </c>
      <c r="T1" s="2" t="s">
        <v>320</v>
      </c>
      <c r="U1" s="2" t="s">
        <v>341</v>
      </c>
      <c r="V1" s="2" t="s">
        <v>342</v>
      </c>
      <c r="W1" s="2" t="s">
        <v>343</v>
      </c>
      <c r="X1" s="2" t="s">
        <v>344</v>
      </c>
      <c r="Y1" s="2" t="s">
        <v>321</v>
      </c>
      <c r="Z1" s="2" t="s">
        <v>131</v>
      </c>
      <c r="AA1" s="2" t="s">
        <v>322</v>
      </c>
      <c r="AB1" s="2" t="s">
        <v>323</v>
      </c>
      <c r="AC1" s="2" t="s">
        <v>324</v>
      </c>
    </row>
    <row r="2" spans="1:29" x14ac:dyDescent="0.3">
      <c r="A2" s="2">
        <v>1</v>
      </c>
      <c r="B2" s="2" t="s">
        <v>93</v>
      </c>
      <c r="C2" s="2" t="str">
        <f ca="1">"o-CNTW-SUP-POC-"&amp;AutoIncrement!F3&amp;"-"&amp;TEXT(DATE(YEAR(TODAY()), MONTH(TODAY()), DAY(TODAY())), "yymm")&amp;"001"</f>
        <v>o-CNTW-SUP-POC-CS2-01-2311001</v>
      </c>
      <c r="D2" s="2" t="str">
        <f ca="1">TEXT(DATE(YEAR(TODAY()), MONTH(TODAY()), DAY(TODAY())), "dd MMM yyyy")</f>
        <v>01 Nov 2023</v>
      </c>
      <c r="E2" s="2" t="str">
        <f ca="1">"SP2-"&amp;AutoIncrement!F3&amp;"-"&amp;TEXT(DATE(YEAR(TODAY()), MONTH(TODAY()), DAY(TODAY())), "yymm")&amp;"001"</f>
        <v>SP2-CS2-01-2311001</v>
      </c>
      <c r="F2" s="20" t="s">
        <v>289</v>
      </c>
      <c r="G2" s="8" t="s">
        <v>29</v>
      </c>
      <c r="H2" s="63">
        <v>1620</v>
      </c>
      <c r="I2" s="20" t="s">
        <v>70</v>
      </c>
      <c r="J2" s="2" t="s">
        <v>327</v>
      </c>
      <c r="K2" s="64" t="s">
        <v>72</v>
      </c>
      <c r="L2" s="64" t="s">
        <v>90</v>
      </c>
      <c r="M2" s="8" t="s">
        <v>329</v>
      </c>
      <c r="N2" s="2" t="str">
        <f ca="1">"SP2-OP-"&amp;AutoIncrement!F3&amp;"-"&amp;TEXT(DATE(YEAR(TODAY()), MONTH(TODAY()), DAY(TODAY())), "yymm")&amp;"-01"</f>
        <v>SP2-OP-CS2-01-2311-01</v>
      </c>
      <c r="O2" s="8" t="s">
        <v>333</v>
      </c>
      <c r="P2" s="65"/>
      <c r="Q2" s="65"/>
      <c r="R2" s="65"/>
      <c r="S2" s="2" t="str">
        <f ca="1">"SP2-IP-"&amp;AutoIncrement!F3&amp;"-"&amp;TEXT(DATE(YEAR(TODAY()), MONTH(TODAY()), DAY(TODAY())), "yymm")&amp;"-01"</f>
        <v>SP2-IP-CS2-01-2311-01</v>
      </c>
      <c r="T2" s="66"/>
      <c r="U2" s="65"/>
      <c r="V2" s="65"/>
      <c r="W2" s="65"/>
      <c r="X2" s="64" t="e">
        <f>'TC20-Autogen SOPO'!#REF!</f>
        <v>#REF!</v>
      </c>
      <c r="Y2" s="64" t="s">
        <v>93</v>
      </c>
      <c r="Z2" s="64" t="s">
        <v>304</v>
      </c>
      <c r="AA2" s="64" t="s">
        <v>304</v>
      </c>
      <c r="AB2" s="22">
        <v>10</v>
      </c>
      <c r="AC2" s="63">
        <v>1620</v>
      </c>
    </row>
    <row r="3" spans="1:29" x14ac:dyDescent="0.3">
      <c r="A3" s="2">
        <v>2</v>
      </c>
      <c r="B3" s="2" t="s">
        <v>93</v>
      </c>
      <c r="C3" s="2" t="str">
        <f ca="1">"o-CNTW-SUP-POC-"&amp;AutoIncrement!F3&amp;"-"&amp;TEXT(DATE(YEAR(TODAY()), MONTH(TODAY()), DAY(TODAY())), "yymm")&amp;"001"</f>
        <v>o-CNTW-SUP-POC-CS2-01-2311001</v>
      </c>
      <c r="D3" s="2" t="str">
        <f ca="1">TEXT(DATE(YEAR(TODAY()), MONTH(TODAY()), DAY(TODAY())), "dd MMM yyyy")</f>
        <v>01 Nov 2023</v>
      </c>
      <c r="E3" s="2" t="str">
        <f ca="1">"SP2-"&amp;AutoIncrement!F3&amp;"-"&amp;TEXT(DATE(YEAR(TODAY()), MONTH(TODAY()), DAY(TODAY())), "yymm")&amp;"001"</f>
        <v>SP2-CS2-01-2311001</v>
      </c>
      <c r="F3" s="20" t="s">
        <v>290</v>
      </c>
      <c r="G3" s="8" t="s">
        <v>29</v>
      </c>
      <c r="H3" s="63">
        <v>1620</v>
      </c>
      <c r="I3" s="20" t="s">
        <v>70</v>
      </c>
      <c r="J3" s="2" t="s">
        <v>327</v>
      </c>
      <c r="K3" s="64" t="s">
        <v>72</v>
      </c>
      <c r="L3" s="64" t="s">
        <v>90</v>
      </c>
      <c r="M3" s="8" t="s">
        <v>437</v>
      </c>
      <c r="N3" s="2" t="str">
        <f ca="1">"SP2-OP-"&amp;AutoIncrement!F3&amp;"-"&amp;TEXT(DATE(YEAR(TODAY()), MONTH(TODAY()), DAY(TODAY())), "yymm")&amp;"-01"</f>
        <v>SP2-OP-CS2-01-2311-01</v>
      </c>
      <c r="O3" s="8" t="s">
        <v>334</v>
      </c>
      <c r="P3" s="65"/>
      <c r="Q3" s="65"/>
      <c r="R3" s="65"/>
      <c r="S3" s="2" t="str">
        <f ca="1">"SP2-IP-"&amp;AutoIncrement!F3&amp;"-"&amp;TEXT(DATE(YEAR(TODAY()), MONTH(TODAY()), DAY(TODAY())), "yymm")&amp;"-02"</f>
        <v>SP2-IP-CS2-01-2311-02</v>
      </c>
      <c r="T3" s="66">
        <v>10.000999999999999</v>
      </c>
      <c r="U3" s="66">
        <v>10.000999999999999</v>
      </c>
      <c r="V3" s="66">
        <v>10.000999999999999</v>
      </c>
      <c r="W3" s="66">
        <v>10.000999999999999</v>
      </c>
      <c r="X3" s="64" t="e">
        <f>'TC20-Autogen SOPO'!#REF!</f>
        <v>#REF!</v>
      </c>
      <c r="Y3" s="64" t="s">
        <v>93</v>
      </c>
      <c r="Z3" s="64" t="s">
        <v>305</v>
      </c>
      <c r="AA3" s="64" t="s">
        <v>305</v>
      </c>
      <c r="AB3" s="22">
        <v>10</v>
      </c>
      <c r="AC3" s="63">
        <v>1620</v>
      </c>
    </row>
    <row r="4" spans="1:29" x14ac:dyDescent="0.3">
      <c r="A4" s="2">
        <v>3</v>
      </c>
      <c r="B4" s="2" t="s">
        <v>93</v>
      </c>
      <c r="C4" s="2" t="str">
        <f ca="1">"o-CNTW-SUP-POC-"&amp;AutoIncrement!F3&amp;"-"&amp;TEXT(DATE(YEAR(TODAY()), MONTH(TODAY()), DAY(TODAY())), "yymm")&amp;"002"</f>
        <v>o-CNTW-SUP-POC-CS2-01-2311002</v>
      </c>
      <c r="D4" s="2" t="str">
        <f ca="1">TEXT(DATE(YEAR(TODAY()), MONTH(TODAY()), DAY(TODAY())), "dd MMM yyyy")</f>
        <v>01 Nov 2023</v>
      </c>
      <c r="F4" s="20" t="s">
        <v>293</v>
      </c>
      <c r="G4" s="8" t="s">
        <v>21</v>
      </c>
      <c r="H4" s="63">
        <v>500</v>
      </c>
      <c r="I4" s="20" t="s">
        <v>70</v>
      </c>
      <c r="J4" s="2" t="s">
        <v>327</v>
      </c>
      <c r="K4" s="64" t="s">
        <v>72</v>
      </c>
      <c r="L4" s="64" t="s">
        <v>90</v>
      </c>
      <c r="M4" s="8" t="s">
        <v>437</v>
      </c>
      <c r="N4" s="2" t="str">
        <f ca="1">"SP2-OP-"&amp;AutoIncrement!F3&amp;"-"&amp;TEXT(DATE(YEAR(TODAY()), MONTH(TODAY()), DAY(TODAY())), "yymm")&amp;"-01"</f>
        <v>SP2-OP-CS2-01-2311-01</v>
      </c>
      <c r="O4" s="8" t="s">
        <v>335</v>
      </c>
      <c r="P4" s="65">
        <v>100.001</v>
      </c>
      <c r="Q4" s="65">
        <v>100.001</v>
      </c>
      <c r="R4" s="65">
        <v>100.001</v>
      </c>
      <c r="T4" s="66"/>
      <c r="U4" s="66"/>
      <c r="V4" s="66"/>
      <c r="W4" s="66"/>
      <c r="X4" s="64" t="e">
        <f>'TC20-Autogen SOPO'!#REF!</f>
        <v>#REF!</v>
      </c>
      <c r="Y4" s="64" t="s">
        <v>93</v>
      </c>
      <c r="Z4" s="64" t="s">
        <v>306</v>
      </c>
      <c r="AA4" s="64" t="s">
        <v>306</v>
      </c>
      <c r="AB4" s="22">
        <v>5</v>
      </c>
      <c r="AC4" s="63">
        <v>800</v>
      </c>
    </row>
    <row r="5" spans="1:29" x14ac:dyDescent="0.3">
      <c r="A5" s="2">
        <v>4</v>
      </c>
      <c r="B5" s="2" t="s">
        <v>93</v>
      </c>
      <c r="C5" s="2" t="str">
        <f ca="1">"o-CNTW-SUP-POC-"&amp;AutoIncrement!F3&amp;"-"&amp;TEXT(DATE(YEAR(TODAY()), MONTH(TODAY()), DAY(TODAY())), "yymm")&amp;"002"</f>
        <v>o-CNTW-SUP-POC-CS2-01-2311002</v>
      </c>
      <c r="D5" s="2" t="str">
        <f ca="1">TEXT(DATE(YEAR(TODAY()), MONTH(TODAY()), DAY(TODAY())), "dd MMM yyyy")</f>
        <v>01 Nov 2023</v>
      </c>
      <c r="F5" s="20" t="s">
        <v>293</v>
      </c>
      <c r="G5" s="8" t="s">
        <v>21</v>
      </c>
      <c r="H5" s="63">
        <v>300</v>
      </c>
      <c r="I5" s="20" t="s">
        <v>70</v>
      </c>
      <c r="J5" s="2" t="s">
        <v>327</v>
      </c>
      <c r="K5" s="64" t="s">
        <v>72</v>
      </c>
      <c r="L5" s="64" t="s">
        <v>90</v>
      </c>
      <c r="M5" s="8" t="s">
        <v>438</v>
      </c>
      <c r="N5" s="2" t="str">
        <f ca="1">"SP2-OP-"&amp;AutoIncrement!F3&amp;"-"&amp;TEXT(DATE(YEAR(TODAY()), MONTH(TODAY()), DAY(TODAY())), "yymm")&amp;"-02"</f>
        <v>SP2-OP-CS2-01-2311-02</v>
      </c>
      <c r="O5" s="8" t="s">
        <v>333</v>
      </c>
      <c r="P5" s="65">
        <v>100.001</v>
      </c>
      <c r="Q5" s="65">
        <v>100.001</v>
      </c>
      <c r="R5" s="65">
        <v>100.001</v>
      </c>
      <c r="S5" s="2" t="str">
        <f ca="1">"SP2-IP-"&amp;AutoIncrement!F3&amp;"-"&amp;TEXT(DATE(YEAR(TODAY()), MONTH(TODAY()), DAY(TODAY())), "yymm")&amp;"-02"</f>
        <v>SP2-IP-CS2-01-2311-02</v>
      </c>
      <c r="T5" s="66">
        <v>10.000999999999999</v>
      </c>
      <c r="U5" s="66">
        <v>10.000999999999999</v>
      </c>
      <c r="V5" s="66">
        <v>10.000999999999999</v>
      </c>
      <c r="W5" s="66">
        <v>10.000999999999999</v>
      </c>
      <c r="X5" s="64" t="e">
        <f>'TC20-Autogen SOPO'!#REF!</f>
        <v>#REF!</v>
      </c>
      <c r="Y5" s="64" t="s">
        <v>93</v>
      </c>
      <c r="Z5" s="64" t="s">
        <v>306</v>
      </c>
      <c r="AA5" s="64" t="s">
        <v>306</v>
      </c>
      <c r="AB5" s="22">
        <v>5</v>
      </c>
      <c r="AC5" s="63">
        <v>800</v>
      </c>
    </row>
  </sheetData>
  <dataValidations count="1">
    <dataValidation allowBlank="1" sqref="I2:I5" type="list" xr:uid="{07984675-C100-4D82-B4FF-31ACBD2D4863}">
      <formula1>"Sea,Air,Truck,LCL,Hand Carry,Others"</formula1>
    </dataValidation>
  </dataValidations>
  <pageMargins bottom="0.75" footer="0.3" header="0.3" left="0.7" right="0.7" top="0.75"/>
</worksheet>
</file>

<file path=xl/worksheets/sheet10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EEE6-B289-47CF-8DE7-A6A2FF5BC947}">
  <dimension ref="A1:C3"/>
  <sheetViews>
    <sheetView workbookViewId="0">
      <selection activeCell="K36" sqref="K36"/>
    </sheetView>
  </sheetViews>
  <sheetFormatPr defaultRowHeight="14.4" x14ac:dyDescent="0.3"/>
  <cols>
    <col min="1" max="1" customWidth="true" width="26.6640625" collapsed="true"/>
    <col min="2" max="2" customWidth="true" width="27.109375" collapsed="true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'TC142-Sup2 Outbound Details'!C2</f>
        <v>o-CNTW-SUP-POC-CS2-01-2311001</v>
      </c>
      <c r="B2" t="s">
        <v>439</v>
      </c>
    </row>
    <row r="3" spans="1:2" x14ac:dyDescent="0.3">
      <c r="A3" t="str">
        <f ca="1">'TC142-Sup2 Outbound Details'!C4</f>
        <v>o-CNTW-SUP-POC-CS2-01-2311002</v>
      </c>
      <c r="B3" t="s">
        <v>440</v>
      </c>
    </row>
  </sheetData>
  <pageMargins bottom="0.75" footer="0.3" header="0.3" left="0.7" right="0.7" top="0.75"/>
</worksheet>
</file>

<file path=xl/worksheets/sheet10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3A4B-C68A-43D4-8630-E19DD9005336}">
  <dimension ref="A1:AA5"/>
  <sheetViews>
    <sheetView workbookViewId="0">
      <selection activeCell="B20" sqref="B20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427</v>
      </c>
      <c r="P1" s="59" t="s">
        <v>428</v>
      </c>
      <c r="Q1" s="2" t="s">
        <v>429</v>
      </c>
      <c r="R1" s="2" t="s">
        <v>430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2" t="str">
        <f ca="1">'TC142-Sup2 Outbound Details'!E2</f>
        <v>SP2-CS2-01-2311001</v>
      </c>
      <c r="B2" s="8" t="str">
        <f>'TC142-Sup2 Outbound Details'!M2</f>
        <v>CAIU9500009</v>
      </c>
      <c r="C2" s="58" t="s">
        <v>409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2" t="str">
        <f ca="1">'TC142-Sup2 Outbound Details'!E3</f>
        <v>SP2-CS2-01-2311001</v>
      </c>
      <c r="B3" s="8" t="str">
        <f>'TC142-Sup2 Outbound Details'!M3</f>
        <v>ONEU1162511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B4" s="2" t="str">
        <f>'TC142-Sup2 Outbound Details'!M4</f>
        <v>ONEU1162511</v>
      </c>
      <c r="C4" s="58" t="s">
        <v>365</v>
      </c>
      <c r="D4" s="58" t="s">
        <v>366</v>
      </c>
      <c r="E4" s="58" t="s">
        <v>367</v>
      </c>
      <c r="F4" s="58" t="s">
        <v>367</v>
      </c>
      <c r="G4" s="58" t="s">
        <v>367</v>
      </c>
      <c r="H4" s="58" t="s">
        <v>367</v>
      </c>
      <c r="I4" s="58" t="s">
        <v>367</v>
      </c>
      <c r="J4" s="58" t="s">
        <v>367</v>
      </c>
      <c r="K4" s="58" t="s">
        <v>367</v>
      </c>
      <c r="L4" s="58" t="s">
        <v>367</v>
      </c>
      <c r="M4" s="58" t="s">
        <v>367</v>
      </c>
      <c r="N4" s="58" t="s">
        <v>367</v>
      </c>
      <c r="O4" s="58" t="s">
        <v>367</v>
      </c>
      <c r="P4" s="58" t="s">
        <v>367</v>
      </c>
      <c r="Q4" s="58" t="s">
        <v>367</v>
      </c>
      <c r="R4" s="58" t="s">
        <v>367</v>
      </c>
      <c r="S4" s="58" t="s">
        <v>367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Details'!M5</f>
        <v>CNTW-SUP-C-230704001</v>
      </c>
      <c r="C5" s="58" t="s">
        <v>365</v>
      </c>
      <c r="D5" s="58" t="s">
        <v>366</v>
      </c>
      <c r="E5" s="58" t="s">
        <v>367</v>
      </c>
      <c r="F5" s="58" t="s">
        <v>367</v>
      </c>
      <c r="G5" s="58" t="s">
        <v>367</v>
      </c>
      <c r="H5" s="58" t="s">
        <v>367</v>
      </c>
      <c r="I5" s="58" t="s">
        <v>367</v>
      </c>
      <c r="J5" s="58" t="s">
        <v>367</v>
      </c>
      <c r="K5" s="58" t="s">
        <v>367</v>
      </c>
      <c r="L5" s="58" t="s">
        <v>367</v>
      </c>
      <c r="M5" s="58" t="s">
        <v>367</v>
      </c>
      <c r="N5" s="58" t="s">
        <v>367</v>
      </c>
      <c r="O5" s="58" t="s">
        <v>367</v>
      </c>
      <c r="P5" s="58" t="s">
        <v>367</v>
      </c>
      <c r="Q5" s="58" t="s">
        <v>367</v>
      </c>
      <c r="R5" s="58" t="s">
        <v>367</v>
      </c>
      <c r="S5" s="58" t="s">
        <v>367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</sheetData>
  <pageMargins bottom="0.75" footer="0.3" header="0.3" left="0.7" right="0.7" top="0.75"/>
</worksheet>
</file>

<file path=xl/worksheets/sheet10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A00B5-D02F-4C38-BB99-907D191BAA2E}">
  <dimension ref="A1:AA5"/>
  <sheetViews>
    <sheetView workbookViewId="0">
      <selection activeCell="C2" sqref="C2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427</v>
      </c>
      <c r="P1" s="59" t="s">
        <v>428</v>
      </c>
      <c r="Q1" s="2" t="s">
        <v>429</v>
      </c>
      <c r="R1" s="2" t="s">
        <v>430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2" t="str">
        <f ca="1">'TC142-Sup2 Outbound Details'!E2</f>
        <v>SP2-CS2-01-2311001</v>
      </c>
      <c r="B2" s="8" t="str">
        <f>'TC142-Sup2 Outbound Details'!M2</f>
        <v>CAIU9500009</v>
      </c>
      <c r="C2" s="58" t="s">
        <v>365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2" t="str">
        <f ca="1">'TC142-Sup2 Outbound Details'!E3</f>
        <v>SP2-CS2-01-2311001</v>
      </c>
      <c r="B3" s="8" t="str">
        <f>'TC142-Sup2 Outbound Details'!M3</f>
        <v>ONEU1162511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B4" s="2" t="str">
        <f>'TC142-Sup2 Outbound Details'!M4</f>
        <v>ONEU1162511</v>
      </c>
      <c r="C4" s="58" t="s">
        <v>365</v>
      </c>
      <c r="D4" s="58" t="s">
        <v>366</v>
      </c>
      <c r="E4" s="58" t="s">
        <v>367</v>
      </c>
      <c r="F4" s="58" t="s">
        <v>367</v>
      </c>
      <c r="G4" s="58" t="s">
        <v>367</v>
      </c>
      <c r="H4" s="58" t="s">
        <v>367</v>
      </c>
      <c r="I4" s="58" t="s">
        <v>367</v>
      </c>
      <c r="J4" s="58" t="s">
        <v>367</v>
      </c>
      <c r="K4" s="58" t="s">
        <v>367</v>
      </c>
      <c r="L4" s="58" t="s">
        <v>367</v>
      </c>
      <c r="M4" s="58" t="s">
        <v>367</v>
      </c>
      <c r="N4" s="58" t="s">
        <v>367</v>
      </c>
      <c r="O4" s="58" t="s">
        <v>367</v>
      </c>
      <c r="P4" s="58" t="s">
        <v>367</v>
      </c>
      <c r="Q4" s="58" t="s">
        <v>367</v>
      </c>
      <c r="R4" s="58" t="s">
        <v>367</v>
      </c>
      <c r="S4" s="58" t="s">
        <v>367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Details'!M5</f>
        <v>CNTW-SUP-C-230704001</v>
      </c>
      <c r="C5" s="58" t="s">
        <v>365</v>
      </c>
      <c r="D5" s="58" t="s">
        <v>366</v>
      </c>
      <c r="E5" s="58" t="s">
        <v>367</v>
      </c>
      <c r="F5" s="58" t="s">
        <v>367</v>
      </c>
      <c r="G5" s="58" t="s">
        <v>367</v>
      </c>
      <c r="H5" s="58" t="s">
        <v>367</v>
      </c>
      <c r="I5" s="58" t="s">
        <v>367</v>
      </c>
      <c r="J5" s="58" t="s">
        <v>367</v>
      </c>
      <c r="K5" s="58" t="s">
        <v>367</v>
      </c>
      <c r="L5" s="58" t="s">
        <v>367</v>
      </c>
      <c r="M5" s="58" t="s">
        <v>367</v>
      </c>
      <c r="N5" s="58" t="s">
        <v>367</v>
      </c>
      <c r="O5" s="58" t="s">
        <v>367</v>
      </c>
      <c r="P5" s="58" t="s">
        <v>367</v>
      </c>
      <c r="Q5" s="58" t="s">
        <v>367</v>
      </c>
      <c r="R5" s="58" t="s">
        <v>367</v>
      </c>
      <c r="S5" s="58" t="s">
        <v>367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</sheetData>
  <pageMargins bottom="0.75" footer="0.3" header="0.3" left="0.7" right="0.7" top="0.75"/>
</worksheet>
</file>

<file path=xl/worksheets/sheet10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4283-60EA-46FB-BA4D-BE7BDBF89C95}">
  <dimension ref="A1:C3"/>
  <sheetViews>
    <sheetView workbookViewId="0">
      <selection activeCell="H29" sqref="H29"/>
    </sheetView>
  </sheetViews>
  <sheetFormatPr defaultRowHeight="14.4" x14ac:dyDescent="0.3"/>
  <cols>
    <col min="1" max="1" customWidth="true" width="25.77734375" collapsed="true"/>
    <col min="2" max="2" customWidth="true" width="24.5546875" collapsed="true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'TC142-OutboundNo'!B2</f>
        <v>o-CNTW-SUP-POC-231024001</v>
      </c>
      <c r="B2" t="s">
        <v>441</v>
      </c>
    </row>
    <row r="3" spans="1:2" x14ac:dyDescent="0.3">
      <c r="A3" t="str">
        <f>'TC142-OutboundNo'!B3</f>
        <v>o-CNTW-SUP-POC-231024002</v>
      </c>
      <c r="B3" t="s">
        <v>442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6425-F8C5-4BE4-AB78-B11CF11B8367}">
  <dimension ref="A1:Y2"/>
  <sheetViews>
    <sheetView topLeftCell="N1" workbookViewId="0" zoomScale="90" zoomScaleNormal="90">
      <selection activeCell="R19" sqref="R19"/>
    </sheetView>
  </sheetViews>
  <sheetFormatPr defaultColWidth="8.88671875" defaultRowHeight="13.8" x14ac:dyDescent="0.3"/>
  <cols>
    <col min="1" max="24" customWidth="true" style="2" width="20.77734375" collapsed="true"/>
    <col min="25" max="16384" style="2" width="8.88671875" collapsed="true"/>
  </cols>
  <sheetData>
    <row ht="14.4" r="1" spans="1:2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customFormat="1" r="2" s="5" spans="1:24" x14ac:dyDescent="0.3">
      <c r="A2" s="4" t="s">
        <v>113</v>
      </c>
      <c r="B2" s="4" t="str">
        <f>A2</f>
        <v>CNTW-SGDC2</v>
      </c>
      <c r="C2" s="4" t="s">
        <v>61</v>
      </c>
      <c r="D2" s="4" t="s">
        <v>70</v>
      </c>
      <c r="E2" s="4" t="s">
        <v>74</v>
      </c>
      <c r="F2" s="4" t="s">
        <v>71</v>
      </c>
      <c r="G2" s="4"/>
      <c r="H2" s="4"/>
      <c r="I2" s="5" t="s">
        <v>93</v>
      </c>
      <c r="J2" s="4" t="s">
        <v>72</v>
      </c>
      <c r="K2" s="1" t="s">
        <v>75</v>
      </c>
      <c r="L2" s="1" t="s">
        <v>73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bottom="0.75" footer="0.3" header="0.3" left="0.7" right="0.7" top="0.75"/>
</worksheet>
</file>

<file path=xl/worksheets/sheet1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538E9-DC0F-41A5-9A2D-6FA6F49CAEAF}">
  <dimension ref="A1:J5"/>
  <sheetViews>
    <sheetView workbookViewId="0">
      <selection activeCell="I1" sqref="I1:I5"/>
    </sheetView>
  </sheetViews>
  <sheetFormatPr defaultRowHeight="14.4" x14ac:dyDescent="0.3"/>
  <cols>
    <col min="1" max="1" customWidth="true" width="17.33203125" collapsed="true"/>
    <col min="2" max="2" customWidth="true" width="20.0" collapsed="true"/>
    <col min="3" max="8" customWidth="true" width="15.77734375" collapsed="true"/>
    <col min="9" max="9" customWidth="true" width="42.21875" collapsed="true"/>
  </cols>
  <sheetData>
    <row r="1" spans="1:9" x14ac:dyDescent="0.3">
      <c r="A1" t="s">
        <v>347</v>
      </c>
      <c r="B1" t="s">
        <v>348</v>
      </c>
      <c r="C1" t="s">
        <v>391</v>
      </c>
      <c r="D1" t="s">
        <v>392</v>
      </c>
      <c r="E1" t="s">
        <v>403</v>
      </c>
      <c r="F1" t="s">
        <v>393</v>
      </c>
      <c r="G1" t="s">
        <v>394</v>
      </c>
      <c r="H1" t="s">
        <v>402</v>
      </c>
      <c r="I1" t="s">
        <v>395</v>
      </c>
    </row>
    <row r="2" spans="1:9" x14ac:dyDescent="0.3">
      <c r="B2" t="str">
        <f>'TC142-Sup2 Outbound Details'!M4</f>
        <v>ONEU1162511</v>
      </c>
      <c r="C2" t="str">
        <f ca="1">TEXT(DATE(YEAR(TODAY()), MONTH(TODAY()), DAY(TODAY()+10)), "dd MMM yyyy")</f>
        <v>11 Nov 2023</v>
      </c>
      <c r="D2" t="str">
        <f ca="1">TEXT(DATE(YEAR(TODAY()), MONTH(TODAY()), DAY(TODAY()+20)), "dd MMM yyyy")</f>
        <v>21 Nov 2023</v>
      </c>
      <c r="E2" t="s">
        <v>396</v>
      </c>
      <c r="F2" t="str">
        <f ca="1">TEXT(DATE(YEAR(TODAY()), MONTH(TODAY()), DAY(TODAY()+30)), "dd MMM yyyy")</f>
        <v>01 Nov 2023</v>
      </c>
      <c r="G2" t="s">
        <v>397</v>
      </c>
      <c r="H2" t="s">
        <v>398</v>
      </c>
      <c r="I2" t="s">
        <v>353</v>
      </c>
    </row>
    <row r="3" spans="1:9" x14ac:dyDescent="0.3">
      <c r="B3" t="str">
        <f>'TC142-Sup2 Outbound Details'!M5</f>
        <v>CNTW-SUP-C-230704001</v>
      </c>
      <c r="C3" t="str">
        <f ca="1">TEXT(DATE(YEAR(TODAY()), MONTH(TODAY()), DAY(TODAY()+10)), "dd MMM yyyy")</f>
        <v>11 Nov 2023</v>
      </c>
      <c r="D3" t="str">
        <f ca="1">TEXT(DATE(YEAR(TODAY()), MONTH(TODAY()), DAY(TODAY()+20)), "dd MMM yyyy")</f>
        <v>21 Nov 2023</v>
      </c>
      <c r="E3" t="s">
        <v>399</v>
      </c>
      <c r="F3" t="str">
        <f ca="1">TEXT(DATE(YEAR(TODAY()), MONTH(TODAY()), DAY(TODAY()+30)), "dd MMM yyyy")</f>
        <v>01 Nov 2023</v>
      </c>
      <c r="G3" t="s">
        <v>400</v>
      </c>
      <c r="H3" t="s">
        <v>401</v>
      </c>
      <c r="I3" t="s">
        <v>353</v>
      </c>
    </row>
    <row r="4" spans="1:9" x14ac:dyDescent="0.3">
      <c r="A4" t="str">
        <f ca="1">'TC142-Sup2 Outbound Details'!E3</f>
        <v>SP2-CS2-01-2311001</v>
      </c>
      <c r="B4" t="str">
        <f>'TC142-Sup2 Outbound Details'!M3</f>
        <v>ONEU1162511</v>
      </c>
      <c r="C4" t="str">
        <f ca="1">TEXT(DATE(YEAR(TODAY()), MONTH(TODAY()), DAY(TODAY()+10)), "dd MMM yyyy")</f>
        <v>11 Nov 2023</v>
      </c>
      <c r="D4" t="str">
        <f ca="1">TEXT(DATE(YEAR(TODAY()), MONTH(TODAY()), DAY(TODAY()+20)), "dd MMM yyyy")</f>
        <v>21 Nov 2023</v>
      </c>
      <c r="E4" t="s">
        <v>399</v>
      </c>
      <c r="F4" t="str">
        <f ca="1">TEXT(DATE(YEAR(TODAY()), MONTH(TODAY()), DAY(TODAY()+30)), "dd MMM yyyy")</f>
        <v>01 Nov 2023</v>
      </c>
      <c r="G4" t="s">
        <v>400</v>
      </c>
      <c r="H4" t="s">
        <v>401</v>
      </c>
      <c r="I4" t="s">
        <v>353</v>
      </c>
    </row>
    <row r="5" spans="1:9" x14ac:dyDescent="0.3">
      <c r="A5" t="str">
        <f ca="1">'TC142-Sup2 Outbound Details'!E2</f>
        <v>SP2-CS2-01-2311001</v>
      </c>
      <c r="B5" t="str">
        <f>'TC142-Sup2 Outbound Details'!M2</f>
        <v>CAIU9500009</v>
      </c>
      <c r="C5" t="str">
        <f ca="1">TEXT(DATE(YEAR(TODAY()), MONTH(TODAY()), DAY(TODAY()+10)), "dd MMM yyyy")</f>
        <v>11 Nov 2023</v>
      </c>
      <c r="D5" t="str">
        <f ca="1">TEXT(DATE(YEAR(TODAY()), MONTH(TODAY()), DAY(TODAY()+20)), "dd MMM yyyy")</f>
        <v>21 Nov 2023</v>
      </c>
      <c r="E5" t="s">
        <v>399</v>
      </c>
      <c r="F5" t="str">
        <f ca="1">TEXT(DATE(YEAR(TODAY()), MONTH(TODAY()), DAY(TODAY()+30)), "dd MMM yyyy")</f>
        <v>01 Nov 2023</v>
      </c>
      <c r="G5" t="s">
        <v>400</v>
      </c>
      <c r="H5" t="s">
        <v>401</v>
      </c>
      <c r="I5" t="s">
        <v>353</v>
      </c>
    </row>
  </sheetData>
  <pageMargins bottom="0.75" footer="0.3" header="0.3" left="0.7" right="0.7" top="0.75"/>
</worksheet>
</file>

<file path=xl/worksheets/sheet1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50DC2-E670-43AA-B3A3-935A176BD77E}">
  <dimension ref="A1:AA5"/>
  <sheetViews>
    <sheetView topLeftCell="D1" workbookViewId="0">
      <selection activeCell="G10" sqref="G10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427</v>
      </c>
      <c r="P1" s="59" t="s">
        <v>428</v>
      </c>
      <c r="Q1" s="2" t="s">
        <v>429</v>
      </c>
      <c r="R1" s="2" t="s">
        <v>430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2" t="str">
        <f ca="1">'TC142-Sup2 Outbound Details'!E2</f>
        <v>SP2-CS2-01-2311001</v>
      </c>
      <c r="B2" s="8" t="str">
        <f>'TC142-Sup2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366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2" t="str">
        <f ca="1">'TC142-Sup2 Outbound Details'!E3</f>
        <v>SP2-CS2-01-2311001</v>
      </c>
      <c r="B3" s="8" t="str">
        <f>'TC142-Sup2 Outbound Details'!M3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366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B4" s="2" t="str">
        <f>'TC142-Sup2 Outbound Details'!M4</f>
        <v>ONEU1162511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366</v>
      </c>
      <c r="I4" s="58" t="s">
        <v>367</v>
      </c>
      <c r="J4" s="58" t="s">
        <v>367</v>
      </c>
      <c r="K4" s="58" t="s">
        <v>367</v>
      </c>
      <c r="L4" s="58" t="s">
        <v>367</v>
      </c>
      <c r="M4" s="58" t="s">
        <v>367</v>
      </c>
      <c r="N4" s="58" t="s">
        <v>367</v>
      </c>
      <c r="O4" s="58" t="s">
        <v>367</v>
      </c>
      <c r="P4" s="58" t="s">
        <v>367</v>
      </c>
      <c r="Q4" s="58" t="s">
        <v>367</v>
      </c>
      <c r="R4" s="58" t="s">
        <v>367</v>
      </c>
      <c r="S4" s="58" t="s">
        <v>367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Details'!M5</f>
        <v>CNTW-SUP-C-230704001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366</v>
      </c>
      <c r="I5" s="58" t="s">
        <v>367</v>
      </c>
      <c r="J5" s="58" t="s">
        <v>367</v>
      </c>
      <c r="K5" s="58" t="s">
        <v>367</v>
      </c>
      <c r="L5" s="58" t="s">
        <v>367</v>
      </c>
      <c r="M5" s="58" t="s">
        <v>367</v>
      </c>
      <c r="N5" s="58" t="s">
        <v>367</v>
      </c>
      <c r="O5" s="58" t="s">
        <v>367</v>
      </c>
      <c r="P5" s="58" t="s">
        <v>367</v>
      </c>
      <c r="Q5" s="58" t="s">
        <v>367</v>
      </c>
      <c r="R5" s="58" t="s">
        <v>367</v>
      </c>
      <c r="S5" s="58" t="s">
        <v>367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</sheetData>
  <pageMargins bottom="0.75" footer="0.3" header="0.3" left="0.7" right="0.7" top="0.75"/>
</worksheet>
</file>

<file path=xl/worksheets/sheet1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A5B1-29D7-4956-B172-4B5608553D94}">
  <dimension ref="A1:AA5"/>
  <sheetViews>
    <sheetView workbookViewId="0">
      <selection activeCell="D28" sqref="D28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427</v>
      </c>
      <c r="P1" s="59" t="s">
        <v>428</v>
      </c>
      <c r="Q1" s="2" t="s">
        <v>429</v>
      </c>
      <c r="R1" s="2" t="s">
        <v>430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2" t="str">
        <f ca="1">'TC142-Sup2 Outbound Details'!E2</f>
        <v>SP2-CS2-01-2311001</v>
      </c>
      <c r="B2" s="8" t="str">
        <f>'TC142-Sup2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2" t="str">
        <f ca="1">'TC142-Sup2 Outbound Details'!E3</f>
        <v>SP2-CS2-01-2311001</v>
      </c>
      <c r="B3" s="8" t="str">
        <f>'TC142-Sup2 Outbound Details'!M3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B4" s="2" t="str">
        <f>'TC142-Sup2 Outbound Details'!M4</f>
        <v>ONEU1162511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Details'!M5</f>
        <v>CNTW-SUP-C-230704001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</sheetData>
  <pageMargins bottom="0.75" footer="0.3" header="0.3" left="0.7" right="0.7" top="0.75"/>
</worksheet>
</file>

<file path=xl/worksheets/sheet1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16E47-E965-422A-8693-76DDFCA1FEA2}">
  <dimension ref="A1:C5"/>
  <sheetViews>
    <sheetView workbookViewId="0">
      <selection activeCell="B15" sqref="B15"/>
    </sheetView>
  </sheetViews>
  <sheetFormatPr defaultRowHeight="14.4" x14ac:dyDescent="0.3"/>
  <cols>
    <col min="1" max="1" customWidth="true" width="28.88671875" collapsed="true"/>
    <col min="2" max="2" customWidth="true" width="24.109375" collapsed="true"/>
  </cols>
  <sheetData>
    <row r="1" spans="1:2" x14ac:dyDescent="0.3">
      <c r="A1" t="s">
        <v>406</v>
      </c>
      <c r="B1" t="s">
        <v>405</v>
      </c>
    </row>
    <row r="2" spans="1:2" x14ac:dyDescent="0.3">
      <c r="A2" t="str">
        <f ca="1">"i-SG-TTAP-DC-"&amp;AutoIncrement!F3&amp;"-"&amp;TEXT(DATE(YEAR(TODAY()), MONTH(TODAY()), DAY(TODAY())), "yymm")&amp;"001"</f>
        <v>i-SG-TTAP-DC-CS2-01-2311001</v>
      </c>
      <c r="B2" t="str">
        <f ca="1">TEXT(DATE(YEAR(TODAY()), MONTH(TODAY()), DAY(TODAY())), "dd MMM yyyy")</f>
        <v>01 Nov 2023</v>
      </c>
    </row>
    <row r="3" spans="1:2" x14ac:dyDescent="0.3">
      <c r="A3" t="str">
        <f ca="1">"i-SG-TTAP-DC-"&amp;AutoIncrement!F3&amp;"-"&amp;TEXT(DATE(YEAR(TODAY()), MONTH(TODAY()), DAY(TODAY())), "yymm")&amp;"001"</f>
        <v>i-SG-TTAP-DC-CS2-01-2311001</v>
      </c>
      <c r="B3" t="str">
        <f ca="1" ref="B3:B5" si="0" t="shared">TEXT(DATE(YEAR(TODAY()), MONTH(TODAY()), DAY(TODAY())), "dd MMM yyyy")</f>
        <v>01 Nov 2023</v>
      </c>
    </row>
    <row r="4" spans="1:2" x14ac:dyDescent="0.3">
      <c r="A4" t="str">
        <f ca="1">"i-SG-TTAP-DC-"&amp;AutoIncrement!F3&amp;"-"&amp;TEXT(DATE(YEAR(TODAY()), MONTH(TODAY()), DAY(TODAY())), "yymm")&amp;"001"</f>
        <v>i-SG-TTAP-DC-CS2-01-2311001</v>
      </c>
      <c r="B4" t="str">
        <f ca="1" si="0" t="shared"/>
        <v>01 Nov 2023</v>
      </c>
    </row>
    <row r="5" spans="1:2" x14ac:dyDescent="0.3">
      <c r="A5" t="str">
        <f ca="1">"i-SG-TTAP-DC-"&amp;AutoIncrement!F3&amp;"-"&amp;TEXT(DATE(YEAR(TODAY()), MONTH(TODAY()), DAY(TODAY())), "yymm")&amp;"002"</f>
        <v>i-SG-TTAP-DC-CS2-01-2311002</v>
      </c>
      <c r="B5" t="str">
        <f ca="1" si="0" t="shared"/>
        <v>01 Nov 2023</v>
      </c>
    </row>
  </sheetData>
  <pageMargins bottom="0.75" footer="0.3" header="0.3" left="0.7" right="0.7" top="0.75"/>
</worksheet>
</file>

<file path=xl/worksheets/sheet1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3DC9-8455-454F-900B-CE0142DEF889}">
  <dimension ref="A1:S4"/>
  <sheetViews>
    <sheetView workbookViewId="0">
      <selection activeCell="I2" sqref="I2:J4"/>
    </sheetView>
  </sheetViews>
  <sheetFormatPr defaultRowHeight="14.4" x14ac:dyDescent="0.3"/>
  <cols>
    <col min="1" max="1" customWidth="true" width="15.77734375" collapsed="true"/>
    <col min="2" max="2" customWidth="true" width="23.0" collapsed="true"/>
    <col min="3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Info'!B2</f>
        <v>s1001</v>
      </c>
      <c r="B2" t="str">
        <f>'TC4-Contract Parts Info'!A2</f>
        <v>CNTW-SUP-POC-s1-001</v>
      </c>
      <c r="D2" t="e">
        <f>'TC20-Autogen SOPO'!#REF!</f>
        <v>#REF!</v>
      </c>
      <c r="E2" t="s">
        <v>69</v>
      </c>
      <c r="F2">
        <v>10</v>
      </c>
      <c r="G2">
        <v>10</v>
      </c>
      <c r="H2" s="50">
        <v>1620</v>
      </c>
      <c r="I2">
        <v>10</v>
      </c>
      <c r="J2" t="s">
        <v>174</v>
      </c>
      <c r="K2" t="s">
        <v>380</v>
      </c>
      <c r="L2" s="50">
        <v>1620</v>
      </c>
      <c r="M2">
        <v>0</v>
      </c>
      <c r="N2" s="50">
        <v>1620</v>
      </c>
      <c r="O2" s="50">
        <v>1620</v>
      </c>
      <c r="P2" t="s">
        <v>264</v>
      </c>
      <c r="Q2">
        <v>0</v>
      </c>
      <c r="R2" t="s">
        <v>264</v>
      </c>
    </row>
    <row r="3" spans="1:18" x14ac:dyDescent="0.3">
      <c r="A3" t="str">
        <f>'TC2-Contract Parts Info'!B3</f>
        <v>s1002</v>
      </c>
      <c r="B3" t="str">
        <f>'TC4-Contract Parts Info'!A3</f>
        <v>CNTW-SUP-POC-s1-002</v>
      </c>
      <c r="D3" t="e">
        <f>'TC20-Autogen SOPO'!#REF!</f>
        <v>#REF!</v>
      </c>
      <c r="E3" t="s">
        <v>69</v>
      </c>
      <c r="F3">
        <v>10</v>
      </c>
      <c r="G3">
        <v>10</v>
      </c>
      <c r="H3" s="50">
        <v>1620</v>
      </c>
      <c r="I3">
        <v>11</v>
      </c>
      <c r="J3" t="s">
        <v>174</v>
      </c>
      <c r="K3" t="s">
        <v>380</v>
      </c>
      <c r="L3" s="50">
        <v>1620</v>
      </c>
      <c r="M3">
        <v>0</v>
      </c>
      <c r="N3" s="50">
        <v>1620</v>
      </c>
      <c r="O3" s="50">
        <v>1620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Info'!B6</f>
        <v>s1005</v>
      </c>
      <c r="B4" t="str">
        <f>'TC4-Contract Parts Info'!A4</f>
        <v>CNTW-SUP-POC-s1-005</v>
      </c>
      <c r="D4" t="e">
        <f>'TC20-Autogen SOPO'!#REF!</f>
        <v>#REF!</v>
      </c>
      <c r="E4" t="s">
        <v>69</v>
      </c>
      <c r="F4">
        <v>5</v>
      </c>
      <c r="G4">
        <v>10</v>
      </c>
      <c r="H4">
        <v>800</v>
      </c>
      <c r="I4">
        <v>1</v>
      </c>
      <c r="J4" t="s">
        <v>174</v>
      </c>
      <c r="K4" t="s">
        <v>380</v>
      </c>
      <c r="L4">
        <v>800</v>
      </c>
      <c r="M4">
        <v>200</v>
      </c>
      <c r="N4">
        <v>600</v>
      </c>
      <c r="O4">
        <v>600</v>
      </c>
      <c r="P4" t="s">
        <v>264</v>
      </c>
      <c r="Q4">
        <v>200</v>
      </c>
      <c r="R4" t="s">
        <v>264</v>
      </c>
    </row>
  </sheetData>
  <pageMargins bottom="0.75" footer="0.3" header="0.3" left="0.7" right="0.7" top="0.75"/>
  <pageSetup orientation="portrait" r:id="rId1"/>
</worksheet>
</file>

<file path=xl/worksheets/sheet1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C9381-9C44-4D71-A046-E8E5257B8C2C}">
  <dimension ref="A1:R4"/>
  <sheetViews>
    <sheetView topLeftCell="D1" workbookViewId="0">
      <selection activeCell="N2" sqref="N2:Q4"/>
    </sheetView>
  </sheetViews>
  <sheetFormatPr defaultRowHeight="14.4" x14ac:dyDescent="0.3"/>
  <cols>
    <col min="1" max="17" customWidth="true" width="15.77734375" collapsed="true"/>
  </cols>
  <sheetData>
    <row r="1" spans="1:17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</row>
    <row r="2" spans="1:17" x14ac:dyDescent="0.3">
      <c r="A2" t="str">
        <f>'TC2-Contract Parts Info'!B2</f>
        <v>s1001</v>
      </c>
      <c r="B2" t="str">
        <f>'TC3-Contract Parts Info'!A2</f>
        <v>SG-TTAP-s1-001</v>
      </c>
      <c r="D2" t="e">
        <f>'TC20-Autogen SOPO'!#REF!</f>
        <v>#REF!</v>
      </c>
      <c r="E2" t="s">
        <v>93</v>
      </c>
      <c r="F2" t="s">
        <v>93</v>
      </c>
      <c r="G2">
        <v>10</v>
      </c>
      <c r="H2">
        <v>10</v>
      </c>
      <c r="I2" s="50">
        <v>1620</v>
      </c>
      <c r="J2">
        <v>10</v>
      </c>
      <c r="K2" t="s">
        <v>174</v>
      </c>
      <c r="L2" t="s">
        <v>380</v>
      </c>
      <c r="M2" s="50">
        <v>1620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'TC3-Contract Parts Info'!A3</f>
        <v>SG-TTAP-s1-002</v>
      </c>
      <c r="D3" t="e">
        <f>'TC20-Autogen SOPO'!#REF!</f>
        <v>#REF!</v>
      </c>
      <c r="E3" t="s">
        <v>93</v>
      </c>
      <c r="F3" t="s">
        <v>93</v>
      </c>
      <c r="G3">
        <v>10</v>
      </c>
      <c r="H3">
        <v>10</v>
      </c>
      <c r="I3" s="50">
        <v>1620</v>
      </c>
      <c r="J3">
        <v>11</v>
      </c>
      <c r="K3" t="s">
        <v>174</v>
      </c>
      <c r="L3" t="s">
        <v>380</v>
      </c>
      <c r="M3" s="50">
        <v>1620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Info'!B6</f>
        <v>s1005</v>
      </c>
      <c r="B4" t="str">
        <f>'TC3-Contract Parts Info'!A4</f>
        <v>SG-TTAP-s1-005</v>
      </c>
      <c r="D4" t="e">
        <f>'TC20-Autogen SOPO'!#REF!</f>
        <v>#REF!</v>
      </c>
      <c r="E4" t="s">
        <v>93</v>
      </c>
      <c r="F4" t="s">
        <v>93</v>
      </c>
      <c r="G4">
        <v>5</v>
      </c>
      <c r="H4">
        <v>10</v>
      </c>
      <c r="I4">
        <v>800</v>
      </c>
      <c r="J4">
        <v>1</v>
      </c>
      <c r="K4" t="s">
        <v>174</v>
      </c>
      <c r="L4" t="s">
        <v>382</v>
      </c>
      <c r="M4">
        <v>800</v>
      </c>
      <c r="N4">
        <v>600</v>
      </c>
      <c r="O4" t="s">
        <v>264</v>
      </c>
      <c r="P4">
        <v>200</v>
      </c>
      <c r="Q4" t="s">
        <v>264</v>
      </c>
    </row>
  </sheetData>
  <pageMargins bottom="0.75" footer="0.3" header="0.3" left="0.7" right="0.7" top="0.75"/>
  <pageSetup orientation="portrait" r:id="rId1"/>
</worksheet>
</file>

<file path=xl/worksheets/sheet1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73E9C-D253-448A-A191-322A7F577CB9}">
  <dimension ref="A1:S4"/>
  <sheetViews>
    <sheetView workbookViewId="0">
      <selection activeCell="M25" sqref="M25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Info'!B2</f>
        <v>s1001</v>
      </c>
      <c r="B2" t="str">
        <f>'TC3-Contract Parts Info'!A2</f>
        <v>SG-TTAP-s1-001</v>
      </c>
      <c r="D2" t="e">
        <f>'TC20-Autogen SOPO'!#REF!</f>
        <v>#REF!</v>
      </c>
      <c r="E2" t="s">
        <v>69</v>
      </c>
      <c r="F2">
        <v>10</v>
      </c>
      <c r="G2">
        <v>10</v>
      </c>
      <c r="H2" s="50">
        <v>1620</v>
      </c>
      <c r="I2">
        <v>10</v>
      </c>
      <c r="J2" t="s">
        <v>165</v>
      </c>
      <c r="K2" t="s">
        <v>382</v>
      </c>
      <c r="L2">
        <v>0</v>
      </c>
      <c r="M2">
        <v>0</v>
      </c>
      <c r="N2">
        <v>0</v>
      </c>
      <c r="O2" s="50">
        <v>1620</v>
      </c>
      <c r="P2" t="s">
        <v>264</v>
      </c>
      <c r="Q2">
        <v>0</v>
      </c>
      <c r="R2" t="s">
        <v>264</v>
      </c>
    </row>
    <row r="3" spans="1:18" x14ac:dyDescent="0.3">
      <c r="A3" t="str">
        <f>'TC2-Contract Parts Info'!B3</f>
        <v>s1002</v>
      </c>
      <c r="B3" t="str">
        <f>'TC3-Contract Parts Info'!A3</f>
        <v>SG-TTAP-s1-002</v>
      </c>
      <c r="D3" t="e">
        <f>'TC20-Autogen SOPO'!#REF!</f>
        <v>#REF!</v>
      </c>
      <c r="E3" t="s">
        <v>69</v>
      </c>
      <c r="F3">
        <v>10</v>
      </c>
      <c r="G3">
        <v>10</v>
      </c>
      <c r="H3" s="50">
        <v>1620</v>
      </c>
      <c r="I3">
        <v>10</v>
      </c>
      <c r="J3" t="s">
        <v>165</v>
      </c>
      <c r="K3" t="s">
        <v>382</v>
      </c>
      <c r="L3">
        <v>0</v>
      </c>
      <c r="M3">
        <v>0</v>
      </c>
      <c r="N3">
        <v>0</v>
      </c>
      <c r="O3" s="50">
        <v>1620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Info'!B6</f>
        <v>s1005</v>
      </c>
      <c r="B4" t="str">
        <f>'TC3-Contract Parts Info'!A4</f>
        <v>SG-TTAP-s1-005</v>
      </c>
      <c r="D4" t="e">
        <f>'TC20-Autogen SOPO'!#REF!</f>
        <v>#REF!</v>
      </c>
      <c r="E4" t="s">
        <v>69</v>
      </c>
      <c r="F4">
        <v>5</v>
      </c>
      <c r="G4">
        <v>10</v>
      </c>
      <c r="H4">
        <v>800</v>
      </c>
      <c r="I4">
        <v>10</v>
      </c>
      <c r="J4" t="s">
        <v>165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200</v>
      </c>
      <c r="R4" t="s">
        <v>264</v>
      </c>
    </row>
  </sheetData>
  <pageMargins bottom="0.75" footer="0.3" header="0.3" left="0.7" right="0.7" top="0.75"/>
  <pageSetup orientation="portrait" r:id="rId1"/>
</worksheet>
</file>

<file path=xl/worksheets/sheet1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2218-D12D-4A7B-A04C-1FA7717B8908}">
  <dimension ref="A1:R4"/>
  <sheetViews>
    <sheetView workbookViewId="0">
      <selection activeCell="A5" sqref="A5:XFD5"/>
    </sheetView>
  </sheetViews>
  <sheetFormatPr defaultRowHeight="14.4" x14ac:dyDescent="0.3"/>
  <cols>
    <col min="1" max="17" customWidth="true" width="15.77734375" collapsed="true"/>
  </cols>
  <sheetData>
    <row r="1" spans="1:17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</row>
    <row r="2" spans="1:17" x14ac:dyDescent="0.3">
      <c r="A2" t="str">
        <f>'TC2-Contract Parts Info'!B2</f>
        <v>s1001</v>
      </c>
      <c r="B2" t="str">
        <f>'TC2-Contract Parts Info'!C2</f>
        <v>PK-TTAP-s1-001</v>
      </c>
      <c r="D2" t="e">
        <f>'TC20-Autogen SOPO'!#REF!</f>
        <v>#REF!</v>
      </c>
      <c r="E2" t="s">
        <v>93</v>
      </c>
      <c r="F2" t="s">
        <v>72</v>
      </c>
      <c r="G2">
        <v>10</v>
      </c>
      <c r="H2">
        <v>10</v>
      </c>
      <c r="I2" s="50">
        <v>1620</v>
      </c>
      <c r="J2">
        <v>10</v>
      </c>
      <c r="K2" t="s">
        <v>165</v>
      </c>
      <c r="L2" t="s">
        <v>382</v>
      </c>
      <c r="M2">
        <v>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'TC2-Contract Parts Info'!C3</f>
        <v>PK-TTAP-s1-002</v>
      </c>
      <c r="D3" t="e">
        <f>'TC20-Autogen SOPO'!#REF!</f>
        <v>#REF!</v>
      </c>
      <c r="E3" t="s">
        <v>93</v>
      </c>
      <c r="F3" t="s">
        <v>72</v>
      </c>
      <c r="G3">
        <v>10</v>
      </c>
      <c r="H3">
        <v>10</v>
      </c>
      <c r="I3" s="50">
        <v>1620</v>
      </c>
      <c r="J3">
        <v>10</v>
      </c>
      <c r="K3" t="s">
        <v>165</v>
      </c>
      <c r="L3" t="s">
        <v>382</v>
      </c>
      <c r="M3">
        <v>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Info'!B6</f>
        <v>s1005</v>
      </c>
      <c r="B4" t="str">
        <f>'TC2-Contract Parts Info'!C6</f>
        <v>PK-TTAP-s1-005</v>
      </c>
      <c r="D4" t="e">
        <f>'TC20-Autogen SOPO'!#REF!</f>
        <v>#REF!</v>
      </c>
      <c r="E4" t="s">
        <v>93</v>
      </c>
      <c r="F4" t="s">
        <v>72</v>
      </c>
      <c r="G4">
        <v>5</v>
      </c>
      <c r="H4">
        <v>10</v>
      </c>
      <c r="I4">
        <v>800</v>
      </c>
      <c r="J4">
        <v>10</v>
      </c>
      <c r="K4" t="s">
        <v>165</v>
      </c>
      <c r="L4" t="s">
        <v>382</v>
      </c>
      <c r="M4">
        <v>0</v>
      </c>
      <c r="N4">
        <v>600</v>
      </c>
      <c r="O4" t="s">
        <v>264</v>
      </c>
      <c r="P4">
        <v>200</v>
      </c>
      <c r="Q4" t="s">
        <v>264</v>
      </c>
    </row>
  </sheetData>
  <pageMargins bottom="0.75" footer="0.3" header="0.3" left="0.7" right="0.7" top="0.75"/>
  <pageSetup orientation="portrait" r:id="rId1"/>
</worksheet>
</file>

<file path=xl/worksheets/sheet1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4775-C7A0-48C6-8AE9-8CE8204A2253}">
  <dimension ref="A1:W7"/>
  <sheetViews>
    <sheetView topLeftCell="B1" workbookViewId="0">
      <selection activeCell="H5" sqref="H5"/>
    </sheetView>
  </sheetViews>
  <sheetFormatPr defaultRowHeight="14.4" x14ac:dyDescent="0.3"/>
  <cols>
    <col min="1" max="22" customWidth="true" width="15.77734375" collapsed="true"/>
  </cols>
  <sheetData>
    <row r="1" spans="1:22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451</v>
      </c>
      <c r="T1" t="s">
        <v>452</v>
      </c>
      <c r="U1" t="s">
        <v>453</v>
      </c>
      <c r="V1" t="s">
        <v>454</v>
      </c>
    </row>
    <row r="2" spans="1:22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>'TC15-Customer Order No'!A2</f>
        <v>cCB101-2311001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382</v>
      </c>
      <c r="L2">
        <v>0</v>
      </c>
      <c r="M2">
        <v>0</v>
      </c>
      <c r="N2">
        <v>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  <c r="U2">
        <v>0</v>
      </c>
      <c r="V2" t="s">
        <v>264</v>
      </c>
    </row>
    <row r="3" spans="1:22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>'TC15-Customer Order No'!A2</f>
        <v>cCB101-2311001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382</v>
      </c>
      <c r="L3">
        <v>0</v>
      </c>
      <c r="M3">
        <v>0</v>
      </c>
      <c r="N3">
        <v>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  <c r="U3">
        <v>0</v>
      </c>
      <c r="V3" t="s">
        <v>264</v>
      </c>
    </row>
    <row r="4" spans="1:22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>'TC15-Customer Order No'!A2</f>
        <v>cCB101-2311001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0</v>
      </c>
      <c r="P4" t="s">
        <v>264</v>
      </c>
      <c r="Q4">
        <v>620</v>
      </c>
      <c r="R4" t="s">
        <v>264</v>
      </c>
      <c r="S4">
        <v>0</v>
      </c>
      <c r="T4" t="s">
        <v>264</v>
      </c>
      <c r="U4">
        <v>0</v>
      </c>
      <c r="V4" t="s">
        <v>264</v>
      </c>
    </row>
    <row r="5" spans="1:22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>'TC15-Customer Order No'!A2</f>
        <v>cCB101-2311001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0</v>
      </c>
      <c r="P5" t="s">
        <v>264</v>
      </c>
      <c r="Q5">
        <v>620</v>
      </c>
      <c r="R5" t="s">
        <v>264</v>
      </c>
      <c r="S5">
        <v>0</v>
      </c>
      <c r="T5" t="s">
        <v>264</v>
      </c>
      <c r="U5">
        <v>0</v>
      </c>
      <c r="V5" t="s">
        <v>264</v>
      </c>
    </row>
    <row r="6" spans="1:22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>'TC15-Customer Order No'!A2</f>
        <v>cCB101-2311001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382</v>
      </c>
      <c r="L6">
        <v>0</v>
      </c>
      <c r="M6">
        <v>0</v>
      </c>
      <c r="N6">
        <v>0</v>
      </c>
      <c r="O6">
        <v>600</v>
      </c>
      <c r="P6" t="s">
        <v>264</v>
      </c>
      <c r="Q6">
        <v>0</v>
      </c>
      <c r="R6" t="s">
        <v>264</v>
      </c>
      <c r="S6">
        <v>0</v>
      </c>
      <c r="T6" t="s">
        <v>264</v>
      </c>
      <c r="U6">
        <v>200</v>
      </c>
      <c r="V6" t="s">
        <v>264</v>
      </c>
    </row>
    <row r="7" spans="1:22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>'TC15-Customer Order No'!A2</f>
        <v>cCB101-2311001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0</v>
      </c>
      <c r="P7" t="s">
        <v>264</v>
      </c>
      <c r="Q7">
        <v>620</v>
      </c>
      <c r="R7" t="s">
        <v>264</v>
      </c>
      <c r="S7">
        <v>200</v>
      </c>
      <c r="T7" t="s">
        <v>264</v>
      </c>
      <c r="U7">
        <v>0</v>
      </c>
      <c r="V7" t="s">
        <v>264</v>
      </c>
    </row>
  </sheetData>
  <phoneticPr fontId="8" type="noConversion"/>
  <pageMargins bottom="0.75" footer="0.3" header="0.3" left="0.7" right="0.7" top="0.75"/>
  <pageSetup orientation="portrait" r:id="rId1"/>
</worksheet>
</file>

<file path=xl/worksheets/sheet1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7E8E-A8B2-4548-8662-EE82B48E5DAA}">
  <dimension ref="A1:AI5"/>
  <sheetViews>
    <sheetView topLeftCell="D1" workbookViewId="0">
      <selection activeCell="L11" sqref="L11"/>
    </sheetView>
  </sheetViews>
  <sheetFormatPr defaultRowHeight="13.8" x14ac:dyDescent="0.3"/>
  <cols>
    <col min="1" max="1" customWidth="true" style="68" width="4.33203125" collapsed="true"/>
    <col min="2" max="2" customWidth="true" style="68" width="15.77734375" collapsed="true"/>
    <col min="3" max="3" customWidth="true" style="68" width="31.109375" collapsed="true"/>
    <col min="4" max="4" customWidth="true" style="68" width="15.77734375" collapsed="true"/>
    <col min="5" max="5" customWidth="true" style="68" width="22.5546875" collapsed="true"/>
    <col min="6" max="18" customWidth="true" style="68" width="15.77734375" collapsed="true"/>
    <col min="19" max="19" customWidth="true" style="68" width="24.109375" collapsed="true"/>
    <col min="20" max="23" customWidth="true" style="68" width="15.77734375" collapsed="true"/>
    <col min="24" max="24" customWidth="true" style="68" width="22.5546875" collapsed="true"/>
    <col min="25" max="30" customWidth="true" style="68" width="15.77734375" collapsed="true"/>
    <col min="31" max="31" customWidth="true" style="68" width="21.109375" collapsed="true"/>
    <col min="32" max="32" customWidth="true" style="68" width="25.6640625" collapsed="true"/>
    <col min="33" max="33" customWidth="true" style="68" width="15.77734375" collapsed="true"/>
    <col min="34" max="34" customWidth="true" style="68" width="27.21875" collapsed="true"/>
    <col min="35" max="16384" style="68" width="8.88671875" collapsed="true"/>
  </cols>
  <sheetData>
    <row r="1" spans="1:34" x14ac:dyDescent="0.3">
      <c r="A1" s="68" t="s">
        <v>0</v>
      </c>
      <c r="B1" s="68" t="s">
        <v>267</v>
      </c>
      <c r="C1" s="68" t="s">
        <v>325</v>
      </c>
      <c r="D1" s="68" t="s">
        <v>313</v>
      </c>
      <c r="E1" s="68" t="s">
        <v>326</v>
      </c>
      <c r="F1" s="68" t="s">
        <v>132</v>
      </c>
      <c r="G1" s="68" t="s">
        <v>314</v>
      </c>
      <c r="H1" s="68" t="s">
        <v>315</v>
      </c>
      <c r="I1" s="68" t="s">
        <v>316</v>
      </c>
      <c r="J1" s="68" t="s">
        <v>317</v>
      </c>
      <c r="K1" s="68" t="s">
        <v>318</v>
      </c>
      <c r="L1" s="68" t="s">
        <v>328</v>
      </c>
      <c r="M1" s="68" t="s">
        <v>443</v>
      </c>
      <c r="N1" s="68" t="s">
        <v>392</v>
      </c>
      <c r="O1" s="68" t="s">
        <v>332</v>
      </c>
      <c r="P1" s="68" t="s">
        <v>445</v>
      </c>
      <c r="Q1" s="68" t="s">
        <v>446</v>
      </c>
      <c r="R1" s="68" t="s">
        <v>447</v>
      </c>
      <c r="S1" s="68" t="s">
        <v>336</v>
      </c>
      <c r="T1" s="68" t="s">
        <v>319</v>
      </c>
      <c r="U1" s="68" t="s">
        <v>338</v>
      </c>
      <c r="V1" s="68" t="s">
        <v>339</v>
      </c>
      <c r="W1" s="68" t="s">
        <v>340</v>
      </c>
      <c r="X1" s="68" t="s">
        <v>337</v>
      </c>
      <c r="Y1" s="68" t="s">
        <v>320</v>
      </c>
      <c r="Z1" s="68" t="s">
        <v>341</v>
      </c>
      <c r="AA1" s="68" t="s">
        <v>342</v>
      </c>
      <c r="AB1" s="68" t="s">
        <v>343</v>
      </c>
      <c r="AC1" s="68" t="s">
        <v>344</v>
      </c>
      <c r="AD1" s="68" t="s">
        <v>321</v>
      </c>
      <c r="AE1" s="68" t="s">
        <v>131</v>
      </c>
      <c r="AF1" s="68" t="s">
        <v>322</v>
      </c>
      <c r="AG1" s="68" t="s">
        <v>323</v>
      </c>
      <c r="AH1" s="68" t="s">
        <v>324</v>
      </c>
    </row>
    <row r="2" spans="1:34" x14ac:dyDescent="0.3">
      <c r="A2" s="68">
        <v>1</v>
      </c>
      <c r="B2" s="68" t="s">
        <v>72</v>
      </c>
      <c r="C2" s="68" t="str">
        <f ca="1">"o-SG-TTAP-DC-"&amp;AutoIncrement!F3&amp;"-"&amp;TEXT(DATE(YEAR(TODAY()), MONTH(TODAY()), DAY(TODAY())), "yymm")&amp;"001"</f>
        <v>o-SG-TTAP-DC-CS2-01-2311001</v>
      </c>
      <c r="D2" s="68" t="str">
        <f ca="1">TEXT(DATE(YEAR(TODAY()), MONTH(TODAY()), DAY(TODAY())), "dd MMM yyyy")</f>
        <v>01 Nov 2023</v>
      </c>
      <c r="E2" s="68" t="str">
        <f ca="1">"DC2-"&amp;AutoIncrement!F3&amp;"-"&amp;TEXT(DATE(YEAR(TODAY()), MONTH(TODAY()), DAY(TODAY())), "yymm")&amp;"001"</f>
        <v>DC2-CS2-01-2311001</v>
      </c>
      <c r="F2" s="68" t="s">
        <v>289</v>
      </c>
      <c r="G2" s="69" t="s">
        <v>29</v>
      </c>
      <c r="H2" s="67">
        <v>1620</v>
      </c>
      <c r="I2" s="68" t="s">
        <v>70</v>
      </c>
      <c r="J2" s="68" t="s">
        <v>327</v>
      </c>
      <c r="K2" s="68" t="s">
        <v>68</v>
      </c>
      <c r="L2" s="68" t="s">
        <v>89</v>
      </c>
      <c r="M2" s="68" t="str">
        <f ca="1">TEXT(DATE(YEAR(TODAY()), MONTH(TODAY())+1, DAY(TODAY())), "dd MMM yyyy")</f>
        <v>01 Dec 2023</v>
      </c>
      <c r="N2" s="68" t="str">
        <f ca="1">TEXT(DATE(YEAR(TODAY()), MONTH(TODAY())+1, DAY(TODAY())+1), "dd MMM yyyy")</f>
        <v>02 Dec 2023</v>
      </c>
      <c r="O2" s="70" t="s">
        <v>444</v>
      </c>
      <c r="P2" s="67">
        <v>162</v>
      </c>
      <c r="Q2" s="71">
        <v>162</v>
      </c>
      <c r="R2" s="71">
        <v>162</v>
      </c>
      <c r="S2" s="68" t="str">
        <f ca="1">"DC2-OP-"&amp;AutoIncrement!F3&amp;"-"&amp;TEXT(DATE(YEAR(TODAY()), MONTH(TODAY()), DAY(TODAY())), "yymm")&amp;"-01"</f>
        <v>DC2-OP-CS2-01-2311-01</v>
      </c>
      <c r="T2" s="68" t="s">
        <v>448</v>
      </c>
      <c r="U2" s="67">
        <v>162</v>
      </c>
      <c r="V2" s="71">
        <v>162</v>
      </c>
      <c r="W2" s="71">
        <v>162</v>
      </c>
      <c r="X2" s="68" t="str">
        <f ca="1">"DC2-IP-"&amp;AutoIncrement!F3&amp;"-"&amp;TEXT(DATE(YEAR(TODAY()), MONTH(TODAY()), DAY(TODAY())), "yymm")&amp;"-01"</f>
        <v>DC2-IP-CS2-01-2311-01</v>
      </c>
      <c r="Y2" s="71" t="s">
        <v>449</v>
      </c>
      <c r="Z2" s="67">
        <v>162</v>
      </c>
      <c r="AA2" s="71">
        <v>162</v>
      </c>
      <c r="AB2" s="67">
        <v>162</v>
      </c>
      <c r="AC2" s="68" t="e">
        <f>'TC20-Autogen SOPO'!#REF!</f>
        <v>#REF!</v>
      </c>
      <c r="AD2" s="68" t="s">
        <v>90</v>
      </c>
      <c r="AE2" s="72" t="s">
        <v>301</v>
      </c>
      <c r="AF2" s="72" t="s">
        <v>301</v>
      </c>
      <c r="AG2" s="73">
        <v>10</v>
      </c>
      <c r="AH2" s="73">
        <v>1620</v>
      </c>
    </row>
    <row r="3" spans="1:34" x14ac:dyDescent="0.3">
      <c r="A3" s="68">
        <v>2</v>
      </c>
      <c r="B3" s="68" t="s">
        <v>72</v>
      </c>
      <c r="C3" s="68" t="str">
        <f ca="1">"o-SG-TTAP-DC-"&amp;AutoIncrement!F3&amp;"-"&amp;TEXT(DATE(YEAR(TODAY()), MONTH(TODAY()), DAY(TODAY())), "yymm")&amp;"001"</f>
        <v>o-SG-TTAP-DC-CS2-01-2311001</v>
      </c>
      <c r="D3" s="68" t="str">
        <f ca="1" ref="D3:D5" si="0" t="shared">TEXT(DATE(YEAR(TODAY()), MONTH(TODAY()), DAY(TODAY())), "dd MMM yyyy")</f>
        <v>01 Nov 2023</v>
      </c>
      <c r="E3" s="68" t="str">
        <f ca="1">"DC2-"&amp;AutoIncrement!F3&amp;"-"&amp;TEXT(DATE(YEAR(TODAY()), MONTH(TODAY()), DAY(TODAY())), "yymm")&amp;"001"</f>
        <v>DC2-CS2-01-2311001</v>
      </c>
      <c r="F3" s="68" t="s">
        <v>290</v>
      </c>
      <c r="G3" s="69" t="s">
        <v>29</v>
      </c>
      <c r="H3" s="67">
        <v>1620</v>
      </c>
      <c r="I3" s="68" t="s">
        <v>70</v>
      </c>
      <c r="J3" s="68" t="s">
        <v>327</v>
      </c>
      <c r="K3" s="68" t="s">
        <v>68</v>
      </c>
      <c r="L3" s="68" t="s">
        <v>89</v>
      </c>
      <c r="M3" s="68" t="str">
        <f ca="1">TEXT(DATE(YEAR(TODAY()), MONTH(TODAY())+1, DAY(TODAY())), "dd MMM yyyy")</f>
        <v>01 Dec 2023</v>
      </c>
      <c r="N3" s="68" t="str">
        <f ca="1">TEXT(DATE(YEAR(TODAY()), MONTH(TODAY())+1, DAY(TODAY())+1), "dd MMM yyyy")</f>
        <v>02 Dec 2023</v>
      </c>
      <c r="O3" s="70" t="s">
        <v>437</v>
      </c>
      <c r="P3" s="67">
        <v>10.000999999999999</v>
      </c>
      <c r="Q3" s="71">
        <v>10.000999999999999</v>
      </c>
      <c r="R3" s="71">
        <v>10.000999999999999</v>
      </c>
      <c r="S3" s="68" t="str">
        <f ca="1">"DC2-OP-"&amp;AutoIncrement!F3&amp;"-"&amp;TEXT(DATE(YEAR(TODAY()), MONTH(TODAY()), DAY(TODAY())), "yymm")&amp;"-01"</f>
        <v>DC2-OP-CS2-01-2311-01</v>
      </c>
      <c r="T3" s="68" t="s">
        <v>448</v>
      </c>
      <c r="U3" s="67">
        <v>10.000999999999999</v>
      </c>
      <c r="V3" s="71">
        <v>10.000999999999999</v>
      </c>
      <c r="W3" s="71">
        <v>10.000999999999999</v>
      </c>
      <c r="X3" s="68" t="str">
        <f ca="1">"DC2-IP-"&amp;AutoIncrement!F3&amp;"-"&amp;TEXT(DATE(YEAR(TODAY()), MONTH(TODAY()), DAY(TODAY())), "yymm")&amp;"-02"</f>
        <v>DC2-IP-CS2-01-2311-02</v>
      </c>
      <c r="Y3" s="71" t="s">
        <v>450</v>
      </c>
      <c r="Z3" s="67">
        <v>10.000999999999999</v>
      </c>
      <c r="AA3" s="71">
        <v>10.000999999999999</v>
      </c>
      <c r="AB3" s="67">
        <v>10.000999999999999</v>
      </c>
      <c r="AC3" s="68" t="e">
        <f>'TC20-Autogen SOPO'!#REF!</f>
        <v>#REF!</v>
      </c>
      <c r="AD3" s="68" t="s">
        <v>90</v>
      </c>
      <c r="AE3" s="72" t="s">
        <v>302</v>
      </c>
      <c r="AF3" s="72" t="s">
        <v>302</v>
      </c>
      <c r="AG3" s="73">
        <v>10</v>
      </c>
      <c r="AH3" s="73">
        <v>1620</v>
      </c>
    </row>
    <row r="4" spans="1:34" x14ac:dyDescent="0.3">
      <c r="A4" s="68">
        <v>3</v>
      </c>
      <c r="B4" s="68" t="s">
        <v>72</v>
      </c>
      <c r="C4" s="68" t="str">
        <f ca="1">"o-SG-TTAP-DC-"&amp;AutoIncrement!F3&amp;"-"&amp;TEXT(DATE(YEAR(TODAY()), MONTH(TODAY()), DAY(TODAY())), "yymm")&amp;"001"</f>
        <v>o-SG-TTAP-DC-CS2-01-2311001</v>
      </c>
      <c r="D4" s="68" t="str">
        <f ca="1" si="0" t="shared"/>
        <v>01 Nov 2023</v>
      </c>
      <c r="E4" s="68" t="str">
        <f ca="1">"DC2-"&amp;AutoIncrement!F3&amp;"-"&amp;TEXT(DATE(YEAR(TODAY()), MONTH(TODAY()), DAY(TODAY())), "yymm")&amp;"001"</f>
        <v>DC2-CS2-01-2311001</v>
      </c>
      <c r="F4" s="68" t="s">
        <v>293</v>
      </c>
      <c r="G4" s="69" t="s">
        <v>21</v>
      </c>
      <c r="H4" s="67">
        <v>300</v>
      </c>
      <c r="I4" s="68" t="s">
        <v>70</v>
      </c>
      <c r="J4" s="68" t="s">
        <v>327</v>
      </c>
      <c r="K4" s="68" t="s">
        <v>68</v>
      </c>
      <c r="L4" s="68" t="s">
        <v>89</v>
      </c>
      <c r="M4" s="68" t="str">
        <f ca="1">TEXT(DATE(YEAR(TODAY()), MONTH(TODAY())+1, DAY(TODAY())), "dd MMM yyyy")</f>
        <v>01 Dec 2023</v>
      </c>
      <c r="N4" s="68" t="str">
        <f ca="1">TEXT(DATE(YEAR(TODAY()), MONTH(TODAY())+1, DAY(TODAY())+1), "dd MMM yyyy")</f>
        <v>02 Dec 2023</v>
      </c>
      <c r="O4" s="70" t="s">
        <v>438</v>
      </c>
      <c r="P4" s="67">
        <v>100.001</v>
      </c>
      <c r="Q4" s="71">
        <v>100.001</v>
      </c>
      <c r="R4" s="71">
        <v>100.001</v>
      </c>
      <c r="S4" s="68" t="str">
        <f ca="1">"DC2-OP-"&amp;AutoIncrement!F3&amp;"-"&amp;TEXT(DATE(YEAR(TODAY()), MONTH(TODAY()), DAY(TODAY())), "yymm")&amp;"-02"</f>
        <v>DC2-OP-CS2-01-2311-02</v>
      </c>
      <c r="T4" s="68" t="s">
        <v>334</v>
      </c>
      <c r="U4" s="67">
        <v>100.001</v>
      </c>
      <c r="V4" s="71">
        <v>100.001</v>
      </c>
      <c r="W4" s="71">
        <v>100.001</v>
      </c>
      <c r="X4" s="68" t="str">
        <f ca="1">"DC2-IP-"&amp;AutoIncrement!F3&amp;"-"&amp;TEXT(DATE(YEAR(TODAY()), MONTH(TODAY()), DAY(TODAY())), "yymm")&amp;"-02"</f>
        <v>DC2-IP-CS2-01-2311-02</v>
      </c>
      <c r="Y4" s="71" t="s">
        <v>450</v>
      </c>
      <c r="Z4" s="67">
        <v>10.000999999999999</v>
      </c>
      <c r="AA4" s="71">
        <v>10.000999999999999</v>
      </c>
      <c r="AB4" s="67">
        <v>10.000999999999999</v>
      </c>
      <c r="AC4" s="68" t="e">
        <f>'TC20-Autogen SOPO'!#REF!</f>
        <v>#REF!</v>
      </c>
      <c r="AD4" s="68" t="s">
        <v>90</v>
      </c>
      <c r="AE4" s="72" t="s">
        <v>303</v>
      </c>
      <c r="AF4" s="72" t="s">
        <v>303</v>
      </c>
      <c r="AG4" s="73">
        <v>5</v>
      </c>
      <c r="AH4" s="73">
        <v>800</v>
      </c>
    </row>
    <row r="5" spans="1:34" x14ac:dyDescent="0.3">
      <c r="A5" s="68">
        <v>4</v>
      </c>
      <c r="B5" s="68" t="s">
        <v>72</v>
      </c>
      <c r="C5" s="68" t="str">
        <f ca="1">"o-SG-TTAP-DC-"&amp;AutoIncrement!F3&amp;"-"&amp;TEXT(DATE(YEAR(TODAY()), MONTH(TODAY()), DAY(TODAY())), "yymm")&amp;"002"</f>
        <v>o-SG-TTAP-DC-CS2-01-2311002</v>
      </c>
      <c r="D5" s="68" t="str">
        <f ca="1" si="0" t="shared"/>
        <v>01 Nov 2023</v>
      </c>
      <c r="F5" s="68" t="s">
        <v>293</v>
      </c>
      <c r="G5" s="68" t="s">
        <v>21</v>
      </c>
      <c r="H5" s="67">
        <v>500</v>
      </c>
      <c r="I5" s="68" t="s">
        <v>70</v>
      </c>
      <c r="J5" s="68" t="s">
        <v>327</v>
      </c>
      <c r="K5" s="68" t="s">
        <v>68</v>
      </c>
      <c r="L5" s="68" t="s">
        <v>89</v>
      </c>
      <c r="M5" s="68" t="str">
        <f ca="1">TEXT(DATE(YEAR(TODAY()), MONTH(TODAY())+1, DAY(TODAY())), "dd MMM yyyy")</f>
        <v>01 Dec 2023</v>
      </c>
      <c r="N5" s="68" t="str">
        <f ca="1">TEXT(DATE(YEAR(TODAY()), MONTH(TODAY())+1, DAY(TODAY())+1), "dd MMM yyyy")</f>
        <v>02 Dec 2023</v>
      </c>
      <c r="O5" s="70" t="s">
        <v>437</v>
      </c>
      <c r="P5" s="67">
        <v>100.001</v>
      </c>
      <c r="Q5" s="71">
        <v>100.001</v>
      </c>
      <c r="R5" s="71">
        <v>100.001</v>
      </c>
      <c r="S5" s="68" t="str">
        <f ca="1">"DC2-OP-"&amp;AutoIncrement!F3&amp;"-"&amp;TEXT(DATE(YEAR(TODAY()), MONTH(TODAY()), DAY(TODAY())), "yymm")&amp;"-01"</f>
        <v>DC2-OP-CS2-01-2311-01</v>
      </c>
      <c r="T5" s="68" t="s">
        <v>335</v>
      </c>
      <c r="U5" s="67">
        <v>100.001</v>
      </c>
      <c r="V5" s="71">
        <v>100.001</v>
      </c>
      <c r="W5" s="71">
        <v>100.001</v>
      </c>
      <c r="Y5" s="71"/>
      <c r="Z5" s="67"/>
      <c r="AA5" s="71"/>
      <c r="AB5" s="67"/>
      <c r="AC5" s="68" t="e">
        <f>'TC20-Autogen SOPO'!#REF!</f>
        <v>#REF!</v>
      </c>
      <c r="AD5" s="68" t="s">
        <v>90</v>
      </c>
      <c r="AE5" s="72" t="s">
        <v>303</v>
      </c>
      <c r="AF5" s="72" t="s">
        <v>303</v>
      </c>
      <c r="AG5" s="73">
        <v>5</v>
      </c>
      <c r="AH5" s="73">
        <v>800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0427-8C31-4BE2-9BBE-CBD261D1FA5A}">
  <dimension ref="A1:G4"/>
  <sheetViews>
    <sheetView workbookViewId="0" zoomScale="90" zoomScaleNormal="90">
      <selection activeCell="C12" sqref="C12"/>
    </sheetView>
  </sheetViews>
  <sheetFormatPr defaultRowHeight="13.8" x14ac:dyDescent="0.3"/>
  <cols>
    <col min="1" max="1" customWidth="true" style="2" width="35.5546875" collapsed="true"/>
    <col min="2" max="3" customWidth="true" style="2" width="25.77734375" collapsed="true"/>
    <col min="4" max="6" customWidth="true" style="2" width="15.77734375" collapsed="true"/>
    <col min="7" max="16384" style="2" width="8.88671875" collapsed="true"/>
  </cols>
  <sheetData>
    <row r="1" spans="1:6" x14ac:dyDescent="0.3">
      <c r="A1" s="2" t="s">
        <v>131</v>
      </c>
      <c r="B1" s="2" t="s">
        <v>133</v>
      </c>
      <c r="C1" s="2" t="s">
        <v>134</v>
      </c>
      <c r="D1" s="2" t="s">
        <v>140</v>
      </c>
      <c r="E1" s="2" t="s">
        <v>122</v>
      </c>
      <c r="F1" s="2" t="s">
        <v>145</v>
      </c>
    </row>
    <row r="2" spans="1:6" x14ac:dyDescent="0.3">
      <c r="A2" s="8" t="s">
        <v>304</v>
      </c>
      <c r="B2" s="8" t="s">
        <v>304</v>
      </c>
      <c r="C2" s="16" t="str">
        <f>AutoIncrement!F4</f>
        <v>CNTWSUP-SGTTAP-CS2-01</v>
      </c>
      <c r="D2" s="1" t="s">
        <v>29</v>
      </c>
      <c r="E2" s="1" t="s">
        <v>174</v>
      </c>
      <c r="F2" s="23">
        <v>9.01</v>
      </c>
    </row>
    <row r="3" spans="1:6" x14ac:dyDescent="0.3">
      <c r="A3" s="8" t="s">
        <v>305</v>
      </c>
      <c r="B3" s="8" t="s">
        <v>305</v>
      </c>
      <c r="C3" s="16" t="str">
        <f>AutoIncrement!F4</f>
        <v>CNTWSUP-SGTTAP-CS2-01</v>
      </c>
      <c r="D3" s="1" t="s">
        <v>29</v>
      </c>
      <c r="E3" s="1" t="s">
        <v>174</v>
      </c>
      <c r="F3" s="23">
        <v>10</v>
      </c>
    </row>
    <row r="4" spans="1:6" x14ac:dyDescent="0.3">
      <c r="A4" s="8" t="s">
        <v>306</v>
      </c>
      <c r="B4" s="8" t="s">
        <v>306</v>
      </c>
      <c r="C4" s="16" t="str">
        <f>AutoIncrement!F4</f>
        <v>CNTWSUP-SGTTAP-CS2-01</v>
      </c>
      <c r="D4" s="1" t="s">
        <v>21</v>
      </c>
      <c r="E4" s="1" t="s">
        <v>174</v>
      </c>
      <c r="F4" s="23">
        <v>10</v>
      </c>
    </row>
  </sheetData>
  <phoneticPr fontId="8" type="noConversion"/>
  <dataValidations count="1">
    <dataValidation allowBlank="1" showErrorMessage="1" sqref="E2:E4" type="list" xr:uid="{43FBCDF0-1E48-4263-880D-9525C12BE205}">
      <formula1>CURRENCY_CODE</formula1>
    </dataValidation>
  </dataValidations>
  <pageMargins bottom="0.75" footer="0.3" header="0.3" left="0.7" right="0.7" top="0.75"/>
  <pageSetup orientation="portrait" r:id="rId1"/>
</worksheet>
</file>

<file path=xl/worksheets/sheet1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E8D1-B40C-4EA1-A7DE-A4F2ACF687C9}">
  <dimension ref="A1:C3"/>
  <sheetViews>
    <sheetView workbookViewId="0">
      <selection activeCell="E8" sqref="E8"/>
    </sheetView>
  </sheetViews>
  <sheetFormatPr defaultRowHeight="14.4" x14ac:dyDescent="0.3"/>
  <cols>
    <col min="1" max="1" customWidth="true" width="28.88671875" collapsed="true"/>
    <col min="2" max="2" customWidth="true" width="25.77734375" collapsed="true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'TC174-DC2 Outbound Details'!C4</f>
        <v>o-SG-TTAP-DC-CS2-01-2311001</v>
      </c>
      <c r="B2" t="s">
        <v>455</v>
      </c>
    </row>
    <row r="3" spans="1:2" x14ac:dyDescent="0.3">
      <c r="A3" t="str">
        <f ca="1">'TC174-DC2 Outbound Details'!C5</f>
        <v>o-SG-TTAP-DC-CS2-01-2311002</v>
      </c>
      <c r="B3" t="s">
        <v>456</v>
      </c>
    </row>
  </sheetData>
  <pageMargins bottom="0.75" footer="0.3" header="0.3" left="0.7" right="0.7" top="0.75"/>
</worksheet>
</file>

<file path=xl/worksheets/sheet1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62B8C-4E20-40A9-B811-F501179C18C8}">
  <dimension ref="A1:C3"/>
  <sheetViews>
    <sheetView workbookViewId="0">
      <selection activeCell="C14" sqref="C14"/>
    </sheetView>
  </sheetViews>
  <sheetFormatPr defaultRowHeight="14.4" x14ac:dyDescent="0.3"/>
  <cols>
    <col min="1" max="1" customWidth="true" width="25.77734375" collapsed="true"/>
    <col min="2" max="2" customWidth="true" width="24.5546875" collapsed="true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'TC174-OutboundNo'!B2</f>
        <v>o-SG-TTAP-DC-231030001</v>
      </c>
      <c r="B2" t="s">
        <v>457</v>
      </c>
    </row>
    <row r="3" spans="1:2" x14ac:dyDescent="0.3">
      <c r="A3" t="str">
        <f>'TC174-OutboundNo'!B3</f>
        <v>o-SG-TTAP-DC-231030002</v>
      </c>
      <c r="B3" t="s">
        <v>458</v>
      </c>
    </row>
  </sheetData>
  <pageMargins bottom="0.75" footer="0.3" header="0.3" left="0.7" right="0.7" top="0.75"/>
</worksheet>
</file>

<file path=xl/worksheets/sheet1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097F-D619-46B3-8EE6-5FFD64FAA663}">
  <dimension ref="A1:AA8"/>
  <sheetViews>
    <sheetView workbookViewId="0">
      <selection activeCell="B16" sqref="B16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427</v>
      </c>
      <c r="P1" s="59" t="s">
        <v>428</v>
      </c>
      <c r="Q1" s="2" t="s">
        <v>429</v>
      </c>
      <c r="R1" s="2" t="s">
        <v>430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'TC174-DC2 Outbound Details'!E2</f>
        <v>DC2-CS2-01-2311001</v>
      </c>
      <c r="B2" s="2" t="str">
        <f>'TC174-DC2 Outbound Details'!O2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'TC174-DC2 Outbound Details'!E3</f>
        <v>DC2-CS2-01-2311001</v>
      </c>
      <c r="B3" s="2" t="str">
        <f>'TC174-DC2 Outbound Details'!O3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A4" s="57" t="str">
        <f ca="1">'TC174-DC2 Outbound Details'!E4</f>
        <v>DC2-CS2-01-2311001</v>
      </c>
      <c r="B4" s="2" t="str">
        <f>'TC174-DC2 Outbound Details'!O4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Details'!M4</f>
        <v>ONEU1162511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  <row r="6" spans="1:26" x14ac:dyDescent="0.3">
      <c r="A6" s="2" t="str">
        <f ca="1">'TC142-Sup2 Outbound Details'!E2</f>
        <v>SP2-CS2-01-2311001</v>
      </c>
      <c r="B6" s="8" t="str">
        <f>'TC142-Sup2 Outbound Details'!M2</f>
        <v>CAIU9500009</v>
      </c>
      <c r="C6" s="58" t="s">
        <v>409</v>
      </c>
      <c r="D6" s="58" t="s">
        <v>404</v>
      </c>
      <c r="E6" s="58" t="s">
        <v>404</v>
      </c>
      <c r="F6" s="58" t="s">
        <v>404</v>
      </c>
      <c r="G6" s="58" t="s">
        <v>404</v>
      </c>
      <c r="H6" s="58" t="s">
        <v>404</v>
      </c>
      <c r="I6" s="58" t="s">
        <v>404</v>
      </c>
      <c r="J6" s="58" t="s">
        <v>404</v>
      </c>
      <c r="K6" s="58" t="s">
        <v>404</v>
      </c>
      <c r="L6" s="58" t="s">
        <v>404</v>
      </c>
      <c r="M6" s="58" t="s">
        <v>404</v>
      </c>
      <c r="N6" s="58" t="s">
        <v>404</v>
      </c>
      <c r="O6" s="58" t="s">
        <v>404</v>
      </c>
      <c r="P6" s="58" t="s">
        <v>404</v>
      </c>
      <c r="Q6" s="58" t="s">
        <v>404</v>
      </c>
      <c r="R6" s="58" t="s">
        <v>404</v>
      </c>
      <c r="S6" s="58" t="s">
        <v>366</v>
      </c>
      <c r="T6" s="58" t="s">
        <v>367</v>
      </c>
      <c r="U6" s="58" t="s">
        <v>367</v>
      </c>
      <c r="V6" s="58" t="s">
        <v>367</v>
      </c>
      <c r="W6" s="58" t="s">
        <v>367</v>
      </c>
      <c r="X6" s="58" t="s">
        <v>367</v>
      </c>
      <c r="Y6" s="58" t="s">
        <v>367</v>
      </c>
      <c r="Z6" s="58" t="s">
        <v>367</v>
      </c>
    </row>
    <row r="7" spans="1:26" x14ac:dyDescent="0.3">
      <c r="A7" s="2" t="str">
        <f ca="1">'TC142-Sup2 Outbound Details'!E3</f>
        <v>SP2-CS2-01-2311001</v>
      </c>
      <c r="B7" s="8" t="str">
        <f>'TC142-Sup2 Outbound Details'!M3</f>
        <v>ONEU1162511</v>
      </c>
      <c r="C7" s="58" t="s">
        <v>365</v>
      </c>
      <c r="D7" s="58" t="s">
        <v>404</v>
      </c>
      <c r="E7" s="58" t="s">
        <v>404</v>
      </c>
      <c r="F7" s="58" t="s">
        <v>404</v>
      </c>
      <c r="G7" s="58" t="s">
        <v>404</v>
      </c>
      <c r="H7" s="58" t="s">
        <v>404</v>
      </c>
      <c r="I7" s="58" t="s">
        <v>404</v>
      </c>
      <c r="J7" s="58" t="s">
        <v>404</v>
      </c>
      <c r="K7" s="58" t="s">
        <v>404</v>
      </c>
      <c r="L7" s="58" t="s">
        <v>404</v>
      </c>
      <c r="M7" s="58" t="s">
        <v>404</v>
      </c>
      <c r="N7" s="58" t="s">
        <v>404</v>
      </c>
      <c r="O7" s="58" t="s">
        <v>404</v>
      </c>
      <c r="P7" s="58" t="s">
        <v>404</v>
      </c>
      <c r="Q7" s="58" t="s">
        <v>404</v>
      </c>
      <c r="R7" s="58" t="s">
        <v>404</v>
      </c>
      <c r="S7" s="58" t="s">
        <v>366</v>
      </c>
      <c r="T7" s="58" t="s">
        <v>367</v>
      </c>
      <c r="U7" s="58" t="s">
        <v>367</v>
      </c>
      <c r="V7" s="58" t="s">
        <v>367</v>
      </c>
      <c r="W7" s="58" t="s">
        <v>367</v>
      </c>
      <c r="X7" s="58" t="s">
        <v>367</v>
      </c>
      <c r="Y7" s="58" t="s">
        <v>367</v>
      </c>
      <c r="Z7" s="58" t="s">
        <v>367</v>
      </c>
    </row>
    <row r="8" spans="1:26" x14ac:dyDescent="0.3">
      <c r="B8" s="2" t="str">
        <f>'TC142-Sup2 Outbound Details'!M5</f>
        <v>CNTW-SUP-C-230704001</v>
      </c>
      <c r="C8" s="58" t="s">
        <v>365</v>
      </c>
      <c r="D8" s="58" t="s">
        <v>404</v>
      </c>
      <c r="E8" s="58" t="s">
        <v>404</v>
      </c>
      <c r="F8" s="58" t="s">
        <v>404</v>
      </c>
      <c r="G8" s="58" t="s">
        <v>404</v>
      </c>
      <c r="H8" s="58" t="s">
        <v>404</v>
      </c>
      <c r="I8" s="58" t="s">
        <v>404</v>
      </c>
      <c r="J8" s="58" t="s">
        <v>404</v>
      </c>
      <c r="K8" s="58" t="s">
        <v>404</v>
      </c>
      <c r="L8" s="58" t="s">
        <v>404</v>
      </c>
      <c r="M8" s="58" t="s">
        <v>404</v>
      </c>
      <c r="N8" s="58" t="s">
        <v>404</v>
      </c>
      <c r="O8" s="58" t="s">
        <v>404</v>
      </c>
      <c r="P8" s="58" t="s">
        <v>404</v>
      </c>
      <c r="Q8" s="58" t="s">
        <v>404</v>
      </c>
      <c r="R8" s="58" t="s">
        <v>404</v>
      </c>
      <c r="S8" s="58" t="s">
        <v>366</v>
      </c>
      <c r="T8" s="58" t="s">
        <v>367</v>
      </c>
      <c r="U8" s="58" t="s">
        <v>367</v>
      </c>
      <c r="V8" s="58" t="s">
        <v>367</v>
      </c>
      <c r="W8" s="58" t="s">
        <v>367</v>
      </c>
      <c r="X8" s="58" t="s">
        <v>367</v>
      </c>
      <c r="Y8" s="58" t="s">
        <v>367</v>
      </c>
      <c r="Z8" s="58" t="s">
        <v>367</v>
      </c>
    </row>
  </sheetData>
  <pageMargins bottom="0.75" footer="0.3" header="0.3" left="0.7" right="0.7" top="0.75"/>
</worksheet>
</file>

<file path=xl/worksheets/sheet1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F5C2-D292-42C8-A6DA-300B765BC8BB}">
  <dimension ref="A1:C9"/>
  <sheetViews>
    <sheetView workbookViewId="0">
      <selection activeCell="B19" sqref="B19"/>
    </sheetView>
  </sheetViews>
  <sheetFormatPr defaultRowHeight="14.4" x14ac:dyDescent="0.3"/>
  <cols>
    <col min="1" max="1" customWidth="true" width="28.88671875" collapsed="true"/>
    <col min="2" max="2" customWidth="true" width="24.109375" collapsed="true"/>
  </cols>
  <sheetData>
    <row r="1" spans="1:2" x14ac:dyDescent="0.3">
      <c r="A1" t="s">
        <v>406</v>
      </c>
      <c r="B1" t="s">
        <v>405</v>
      </c>
    </row>
    <row r="2" spans="1:2" x14ac:dyDescent="0.3">
      <c r="A2" t="str">
        <f ca="1">"i-PK-CUS-DC-"&amp;AutoIncrement!F3&amp;"-"&amp;TEXT(DATE(YEAR(TODAY()), MONTH(TODAY()), DAY(TODAY())), "yymm")&amp;"003"</f>
        <v>i-PK-CUS-DC-CS2-01-2311003</v>
      </c>
      <c r="B2" t="str">
        <f ca="1">TEXT(DATE(YEAR(TODAY()), MONTH(TODAY()), DAY(TODAY())), "dd MMM yyyy")</f>
        <v>01 Nov 2023</v>
      </c>
    </row>
    <row r="3" spans="1:2" x14ac:dyDescent="0.3">
      <c r="A3" t="str">
        <f ca="1">"i-PK-CUS-DC-"&amp;AutoIncrement!F3&amp;"-"&amp;TEXT(DATE(YEAR(TODAY()), MONTH(TODAY()), DAY(TODAY())), "yymm")&amp;"004"</f>
        <v>i-PK-CUS-DC-CS2-01-2311004</v>
      </c>
      <c r="B3" t="str">
        <f ca="1" ref="B3:B9" si="0" t="shared">TEXT(DATE(YEAR(TODAY()), MONTH(TODAY()), DAY(TODAY())), "dd MMM yyyy")</f>
        <v>01 Nov 2023</v>
      </c>
    </row>
    <row r="4" spans="1:2" x14ac:dyDescent="0.3">
      <c r="A4" t="str">
        <f ca="1">"i-PK-CUS-DC-"&amp;AutoIncrement!F3&amp;"-"&amp;TEXT(DATE(YEAR(TODAY()), MONTH(TODAY()), DAY(TODAY())), "yymm")&amp;"005"</f>
        <v>i-PK-CUS-DC-CS2-01-2311005</v>
      </c>
      <c r="B4" t="str">
        <f ca="1" si="0" t="shared"/>
        <v>01 Nov 2023</v>
      </c>
    </row>
    <row r="5" spans="1:2" x14ac:dyDescent="0.3">
      <c r="A5" t="str">
        <f ca="1">"i-PK-CUS-DC-"&amp;AutoIncrement!F3&amp;"-"&amp;TEXT(DATE(YEAR(TODAY()), MONTH(TODAY()), DAY(TODAY())), "yymm")&amp;"005"</f>
        <v>i-PK-CUS-DC-CS2-01-2311005</v>
      </c>
      <c r="B5" t="str">
        <f ca="1" si="0" t="shared"/>
        <v>01 Nov 2023</v>
      </c>
    </row>
    <row r="6" spans="1:2" x14ac:dyDescent="0.3">
      <c r="A6" t="str">
        <f ca="1">"i-PK-CUS-DC-"&amp;AutoIncrement!F3&amp;"-"&amp;TEXT(DATE(YEAR(TODAY()), MONTH(TODAY()), DAY(TODAY())), "yymm")&amp;"001"</f>
        <v>i-PK-CUS-DC-CS2-01-2311001</v>
      </c>
      <c r="B6" t="str">
        <f ca="1" si="0" t="shared"/>
        <v>01 Nov 2023</v>
      </c>
    </row>
    <row r="7" spans="1:2" x14ac:dyDescent="0.3">
      <c r="A7" t="str">
        <f ca="1">"i-PK-CUS-DC-"&amp;AutoIncrement!F3&amp;"-"&amp;TEXT(DATE(YEAR(TODAY()), MONTH(TODAY()), DAY(TODAY())), "yymm")&amp;"001"</f>
        <v>i-PK-CUS-DC-CS2-01-2311001</v>
      </c>
      <c r="B7" t="str">
        <f ca="1" si="0" t="shared"/>
        <v>01 Nov 2023</v>
      </c>
    </row>
    <row r="8" spans="1:2" x14ac:dyDescent="0.3">
      <c r="A8" t="str">
        <f ca="1">"i-PK-CUS-DC-"&amp;AutoIncrement!F3&amp;"-"&amp;TEXT(DATE(YEAR(TODAY()), MONTH(TODAY()), DAY(TODAY())), "yymm")&amp;"001"</f>
        <v>i-PK-CUS-DC-CS2-01-2311001</v>
      </c>
      <c r="B8" t="str">
        <f ca="1" si="0" t="shared"/>
        <v>01 Nov 2023</v>
      </c>
    </row>
    <row r="9" spans="1:2" x14ac:dyDescent="0.3">
      <c r="A9" t="str">
        <f ca="1">"i-PK-CUS-DC-"&amp;AutoIncrement!F3&amp;"-"&amp;TEXT(DATE(YEAR(TODAY()), MONTH(TODAY()), DAY(TODAY())), "yymm")&amp;"002"</f>
        <v>i-PK-CUS-DC-CS2-01-2311002</v>
      </c>
      <c r="B9" t="str">
        <f ca="1" si="0" t="shared"/>
        <v>01 Nov 2023</v>
      </c>
    </row>
  </sheetData>
  <pageMargins bottom="0.75" footer="0.3" header="0.3" left="0.7" right="0.7" top="0.75"/>
</worksheet>
</file>

<file path=xl/worksheets/sheet1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D21D6-6F8B-455C-A709-69BBEFFF5A14}">
  <dimension ref="A1:D5"/>
  <sheetViews>
    <sheetView workbookViewId="0">
      <selection activeCell="C3" sqref="C3"/>
    </sheetView>
  </sheetViews>
  <sheetFormatPr defaultRowHeight="14.4" x14ac:dyDescent="0.3"/>
  <cols>
    <col min="1" max="2" customWidth="true" width="20.77734375" collapsed="true"/>
    <col min="3" max="3" customWidth="true" width="36.44140625" collapsed="true"/>
  </cols>
  <sheetData>
    <row r="1" spans="1:3" x14ac:dyDescent="0.3">
      <c r="A1" t="s">
        <v>347</v>
      </c>
      <c r="B1" t="s">
        <v>348</v>
      </c>
      <c r="C1" t="s">
        <v>395</v>
      </c>
    </row>
    <row r="2" spans="1:3" x14ac:dyDescent="0.3">
      <c r="A2" t="str">
        <f ca="1">'TC174-DC2 Outbound Details'!E2</f>
        <v>DC2-CS2-01-2311001</v>
      </c>
      <c r="B2" t="str">
        <f>'TC174-DC2 Outbound Details'!O2</f>
        <v>CAJU9500009</v>
      </c>
      <c r="C2" t="s">
        <v>364</v>
      </c>
    </row>
    <row r="3" spans="1:3" x14ac:dyDescent="0.3">
      <c r="A3" t="str">
        <f ca="1">'TC174-DC2 Outbound Details'!E3</f>
        <v>DC2-CS2-01-2311001</v>
      </c>
      <c r="B3" t="str">
        <f>'TC174-DC2 Outbound Details'!O3</f>
        <v>ONEU1162511</v>
      </c>
      <c r="C3" t="s">
        <v>364</v>
      </c>
    </row>
    <row r="4" spans="1:3" x14ac:dyDescent="0.3">
      <c r="A4" t="str">
        <f ca="1">'TC174-DC2 Outbound Details'!E4</f>
        <v>DC2-CS2-01-2311001</v>
      </c>
      <c r="B4" t="str">
        <f>'TC174-DC2 Outbound Details'!O4</f>
        <v>CNTW-SUP-C-230704001</v>
      </c>
      <c r="C4" t="s">
        <v>364</v>
      </c>
    </row>
    <row r="5" spans="1:3" x14ac:dyDescent="0.3">
      <c r="B5" t="str">
        <f>'TC174-DC2 Outbound Details'!O5</f>
        <v>ONEU1162511</v>
      </c>
      <c r="C5" t="s">
        <v>364</v>
      </c>
    </row>
  </sheetData>
  <pageMargins bottom="0.75" footer="0.3" header="0.3" left="0.7" right="0.7" top="0.75"/>
</worksheet>
</file>

<file path=xl/worksheets/sheet1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791D2-EED2-4282-B662-7CAE12AD60B1}">
  <dimension ref="A1:AA8"/>
  <sheetViews>
    <sheetView topLeftCell="N7" workbookViewId="0">
      <selection activeCell="R21" sqref="R21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427</v>
      </c>
      <c r="P1" s="59" t="s">
        <v>428</v>
      </c>
      <c r="Q1" s="2" t="s">
        <v>429</v>
      </c>
      <c r="R1" s="2" t="s">
        <v>430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'TC174-DC2 Outbound Details'!E2</f>
        <v>DC2-CS2-01-2311001</v>
      </c>
      <c r="B2" s="2" t="str">
        <f>'TC174-DC2 Outbound Details'!O2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366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'TC174-DC2 Outbound Details'!E3</f>
        <v>DC2-CS2-01-2311001</v>
      </c>
      <c r="B3" s="2" t="str">
        <f>'TC174-DC2 Outbound Details'!O3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366</v>
      </c>
      <c r="X3" s="58" t="s">
        <v>367</v>
      </c>
      <c r="Y3" s="58" t="s">
        <v>367</v>
      </c>
      <c r="Z3" s="58" t="s">
        <v>367</v>
      </c>
    </row>
    <row r="4" spans="1:26" x14ac:dyDescent="0.3">
      <c r="A4" s="57" t="str">
        <f ca="1">'TC174-DC2 Outbound Details'!E4</f>
        <v>DC2-CS2-01-2311001</v>
      </c>
      <c r="B4" s="2" t="str">
        <f>'TC174-DC2 Outbound Details'!O4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366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Details'!M4</f>
        <v>ONEU1162511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  <row r="6" spans="1:26" x14ac:dyDescent="0.3">
      <c r="A6" s="2" t="str">
        <f ca="1">'TC142-Sup2 Outbound Details'!E2</f>
        <v>SP2-CS2-01-2311001</v>
      </c>
      <c r="B6" s="8" t="str">
        <f>'TC142-Sup2 Outbound Details'!M2</f>
        <v>CAIU9500009</v>
      </c>
      <c r="C6" s="58" t="s">
        <v>409</v>
      </c>
      <c r="D6" s="58" t="s">
        <v>404</v>
      </c>
      <c r="E6" s="58" t="s">
        <v>404</v>
      </c>
      <c r="F6" s="58" t="s">
        <v>404</v>
      </c>
      <c r="G6" s="58" t="s">
        <v>404</v>
      </c>
      <c r="H6" s="58" t="s">
        <v>404</v>
      </c>
      <c r="I6" s="58" t="s">
        <v>404</v>
      </c>
      <c r="J6" s="58" t="s">
        <v>404</v>
      </c>
      <c r="K6" s="58" t="s">
        <v>404</v>
      </c>
      <c r="L6" s="58" t="s">
        <v>404</v>
      </c>
      <c r="M6" s="58" t="s">
        <v>404</v>
      </c>
      <c r="N6" s="58" t="s">
        <v>404</v>
      </c>
      <c r="O6" s="58" t="s">
        <v>404</v>
      </c>
      <c r="P6" s="58" t="s">
        <v>404</v>
      </c>
      <c r="Q6" s="58" t="s">
        <v>404</v>
      </c>
      <c r="R6" s="58" t="s">
        <v>404</v>
      </c>
      <c r="S6" s="58" t="s">
        <v>366</v>
      </c>
      <c r="T6" s="58" t="s">
        <v>367</v>
      </c>
      <c r="U6" s="58" t="s">
        <v>367</v>
      </c>
      <c r="V6" s="58" t="s">
        <v>367</v>
      </c>
      <c r="W6" s="58" t="s">
        <v>367</v>
      </c>
      <c r="X6" s="58" t="s">
        <v>367</v>
      </c>
      <c r="Y6" s="58" t="s">
        <v>367</v>
      </c>
      <c r="Z6" s="58" t="s">
        <v>367</v>
      </c>
    </row>
    <row r="7" spans="1:26" x14ac:dyDescent="0.3">
      <c r="A7" s="2" t="str">
        <f ca="1">'TC142-Sup2 Outbound Details'!E3</f>
        <v>SP2-CS2-01-2311001</v>
      </c>
      <c r="B7" s="8" t="str">
        <f>'TC142-Sup2 Outbound Details'!M3</f>
        <v>ONEU1162511</v>
      </c>
      <c r="C7" s="58" t="s">
        <v>365</v>
      </c>
      <c r="D7" s="58" t="s">
        <v>404</v>
      </c>
      <c r="E7" s="58" t="s">
        <v>404</v>
      </c>
      <c r="F7" s="58" t="s">
        <v>404</v>
      </c>
      <c r="G7" s="58" t="s">
        <v>404</v>
      </c>
      <c r="H7" s="58" t="s">
        <v>404</v>
      </c>
      <c r="I7" s="58" t="s">
        <v>404</v>
      </c>
      <c r="J7" s="58" t="s">
        <v>404</v>
      </c>
      <c r="K7" s="58" t="s">
        <v>404</v>
      </c>
      <c r="L7" s="58" t="s">
        <v>404</v>
      </c>
      <c r="M7" s="58" t="s">
        <v>404</v>
      </c>
      <c r="N7" s="58" t="s">
        <v>404</v>
      </c>
      <c r="O7" s="58" t="s">
        <v>404</v>
      </c>
      <c r="P7" s="58" t="s">
        <v>404</v>
      </c>
      <c r="Q7" s="58" t="s">
        <v>404</v>
      </c>
      <c r="R7" s="58" t="s">
        <v>404</v>
      </c>
      <c r="S7" s="58" t="s">
        <v>366</v>
      </c>
      <c r="T7" s="58" t="s">
        <v>367</v>
      </c>
      <c r="U7" s="58" t="s">
        <v>367</v>
      </c>
      <c r="V7" s="58" t="s">
        <v>367</v>
      </c>
      <c r="W7" s="58" t="s">
        <v>367</v>
      </c>
      <c r="X7" s="58" t="s">
        <v>367</v>
      </c>
      <c r="Y7" s="58" t="s">
        <v>367</v>
      </c>
      <c r="Z7" s="58" t="s">
        <v>367</v>
      </c>
    </row>
    <row r="8" spans="1:26" x14ac:dyDescent="0.3">
      <c r="B8" s="2" t="str">
        <f>'TC142-Sup2 Outbound Details'!M5</f>
        <v>CNTW-SUP-C-230704001</v>
      </c>
      <c r="C8" s="58" t="s">
        <v>365</v>
      </c>
      <c r="D8" s="58" t="s">
        <v>404</v>
      </c>
      <c r="E8" s="58" t="s">
        <v>404</v>
      </c>
      <c r="F8" s="58" t="s">
        <v>404</v>
      </c>
      <c r="G8" s="58" t="s">
        <v>404</v>
      </c>
      <c r="H8" s="58" t="s">
        <v>404</v>
      </c>
      <c r="I8" s="58" t="s">
        <v>404</v>
      </c>
      <c r="J8" s="58" t="s">
        <v>404</v>
      </c>
      <c r="K8" s="58" t="s">
        <v>404</v>
      </c>
      <c r="L8" s="58" t="s">
        <v>404</v>
      </c>
      <c r="M8" s="58" t="s">
        <v>404</v>
      </c>
      <c r="N8" s="58" t="s">
        <v>404</v>
      </c>
      <c r="O8" s="58" t="s">
        <v>404</v>
      </c>
      <c r="P8" s="58" t="s">
        <v>404</v>
      </c>
      <c r="Q8" s="58" t="s">
        <v>404</v>
      </c>
      <c r="R8" s="58" t="s">
        <v>404</v>
      </c>
      <c r="S8" s="58" t="s">
        <v>366</v>
      </c>
      <c r="T8" s="58" t="s">
        <v>367</v>
      </c>
      <c r="U8" s="58" t="s">
        <v>367</v>
      </c>
      <c r="V8" s="58" t="s">
        <v>367</v>
      </c>
      <c r="W8" s="58" t="s">
        <v>367</v>
      </c>
      <c r="X8" s="58" t="s">
        <v>367</v>
      </c>
      <c r="Y8" s="58" t="s">
        <v>367</v>
      </c>
      <c r="Z8" s="58" t="s">
        <v>367</v>
      </c>
    </row>
  </sheetData>
  <pageMargins bottom="0.75" footer="0.3" header="0.3" left="0.7" right="0.7" top="0.75"/>
</worksheet>
</file>

<file path=xl/worksheets/sheet1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629F7-19B9-47D6-9C8E-5A77F5AC0864}">
  <dimension ref="A1:W3"/>
  <sheetViews>
    <sheetView topLeftCell="J1" workbookViewId="0">
      <selection activeCell="M19" sqref="M19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SP1-CS2-01-2311001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SP1-CS2-01-2311002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</row>
  </sheetData>
  <pageMargins bottom="0.75" footer="0.3" header="0.3" left="0.7" right="0.7" top="0.75"/>
</worksheet>
</file>

<file path=xl/worksheets/sheet1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F123-A1B5-4CDF-B51C-D45CE237A4C5}">
  <dimension ref="A1:P2"/>
  <sheetViews>
    <sheetView workbookViewId="0">
      <selection activeCell="I2" sqref="I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SP1-CS2-01-2311001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B011-4769-4E9A-A947-34E6231FB82D}">
  <dimension ref="A1:P2"/>
  <sheetViews>
    <sheetView workbookViewId="0">
      <selection activeCell="E43" sqref="E43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customHeight="1" ht="13.2" r="2" spans="1:15" x14ac:dyDescent="0.3">
      <c r="A2" s="2" t="str">
        <f ca="1">'TC74-Sup1 Outbound Details'!E4</f>
        <v>SP1-CS2-01-2311001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3A7FB-817C-448D-9FA1-492D7F03AB1A}">
  <dimension ref="A1:AL4"/>
  <sheetViews>
    <sheetView topLeftCell="A4" workbookViewId="0">
      <selection activeCell="D4" sqref="D4:AK4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23" customWidth="true" style="2" width="20.77734375" collapsed="true"/>
    <col min="24" max="27" customWidth="true" style="2" width="20.6640625" collapsed="true"/>
    <col min="28" max="37" customWidth="true" style="2" width="20.77734375" collapsed="true"/>
    <col min="38" max="16384" style="2" width="8.88671875" collapsed="true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427</v>
      </c>
      <c r="P1" s="58" t="s">
        <v>428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429</v>
      </c>
      <c r="AC1" s="58" t="s">
        <v>430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DC3-CS2-01-2311001</v>
      </c>
      <c r="B2" s="2" t="str">
        <f>'TC111-DC3 Outbound Details'!M3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366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DC3-CS2-01-2311001</v>
      </c>
      <c r="B4" s="2" t="str">
        <f>'TC111-DC3 Outbound Details'!M2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366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B64C-4464-4C94-B259-341C7CAAEC56}">
  <dimension ref="A1:Z2"/>
  <sheetViews>
    <sheetView workbookViewId="0" zoomScale="90" zoomScaleNormal="90">
      <selection activeCell="C12" sqref="C12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24" customWidth="true" width="15.77734375" collapsed="true"/>
    <col min="25" max="25" customWidth="true" width="25.77734375" collapsed="true"/>
  </cols>
  <sheetData>
    <row r="1" spans="1:25" x14ac:dyDescent="0.3">
      <c r="A1" t="s">
        <v>0</v>
      </c>
      <c r="B1" t="s">
        <v>31</v>
      </c>
      <c r="C1" t="s">
        <v>114</v>
      </c>
      <c r="D1" t="s">
        <v>167</v>
      </c>
      <c r="E1" t="s">
        <v>175</v>
      </c>
      <c r="F1" t="s">
        <v>176</v>
      </c>
      <c r="G1" t="s">
        <v>177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178</v>
      </c>
      <c r="S1" t="s">
        <v>37</v>
      </c>
      <c r="T1" t="s">
        <v>161</v>
      </c>
      <c r="U1" t="s">
        <v>125</v>
      </c>
      <c r="V1" t="s">
        <v>169</v>
      </c>
      <c r="W1" t="s">
        <v>170</v>
      </c>
      <c r="X1" t="s">
        <v>171</v>
      </c>
      <c r="Y1" s="15" t="s">
        <v>126</v>
      </c>
    </row>
    <row r="2" spans="1:25" x14ac:dyDescent="0.3">
      <c r="A2">
        <v>1</v>
      </c>
      <c r="B2" t="s">
        <v>173</v>
      </c>
      <c r="C2" t="str">
        <f>AutoIncrement!F4</f>
        <v>CNTWSUP-SGTTAP-CS2-01</v>
      </c>
      <c r="D2" t="s">
        <v>72</v>
      </c>
      <c r="E2">
        <v>1</v>
      </c>
      <c r="F2">
        <v>1</v>
      </c>
      <c r="G2">
        <v>1</v>
      </c>
      <c r="H2" t="str">
        <f>AutoIncrement!F3</f>
        <v>CS2-01</v>
      </c>
      <c r="I2" t="str">
        <f>"CD-"&amp;H2</f>
        <v>CD-CS2-01</v>
      </c>
      <c r="J2" t="str">
        <f>"Payment-"&amp;H2</f>
        <v>Payment-CS2-01</v>
      </c>
      <c r="K2" t="str">
        <f>L2</f>
        <v>By Invoice Date</v>
      </c>
      <c r="L2" t="s">
        <v>159</v>
      </c>
      <c r="M2">
        <v>0</v>
      </c>
      <c r="N2">
        <v>30</v>
      </c>
      <c r="O2">
        <v>0</v>
      </c>
      <c r="P2" t="str">
        <f>J2&amp;"(" &amp;K2&amp;")"</f>
        <v>Payment-CS2-01(By Invoice Date)</v>
      </c>
      <c r="Q2" t="s">
        <v>174</v>
      </c>
      <c r="R2" t="s">
        <v>72</v>
      </c>
      <c r="S2" t="str">
        <f>'TC003.1'!A2&amp;"(" &amp; 'TC003.1'!A2 &amp; ")"</f>
        <v>CNTW-SGDC2(CNTW-SGDC2)</v>
      </c>
      <c r="T2" t="s">
        <v>130</v>
      </c>
      <c r="U2" t="s">
        <v>168</v>
      </c>
      <c r="V2" t="s">
        <v>93</v>
      </c>
      <c r="W2" t="s">
        <v>90</v>
      </c>
      <c r="X2" t="s">
        <v>168</v>
      </c>
      <c r="Y2" t="str">
        <f>'TC2-BU1 to Customer Contract'!X2</f>
        <v>CR-PK-CUS-POC-2311001</v>
      </c>
    </row>
  </sheetData>
  <pageMargins bottom="0.75" footer="0.3" header="0.3" left="0.7" right="0.7" top="0.75"/>
</worksheet>
</file>

<file path=xl/worksheets/sheet1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7BAE1-B930-4B5D-AF31-3E1874611571}">
  <dimension ref="A1:AH9"/>
  <sheetViews>
    <sheetView workbookViewId="0">
      <selection activeCell="A6" sqref="A6:XFD6"/>
    </sheetView>
  </sheetViews>
  <sheetFormatPr defaultRowHeight="13.8" x14ac:dyDescent="0.3"/>
  <cols>
    <col min="1" max="1" customWidth="true" style="68" width="4.33203125" collapsed="true"/>
    <col min="2" max="2" customWidth="true" style="68" width="15.77734375" collapsed="true"/>
    <col min="3" max="3" customWidth="true" style="68" width="31.109375" collapsed="true"/>
    <col min="4" max="4" customWidth="true" style="68" width="15.77734375" collapsed="true"/>
    <col min="5" max="5" customWidth="true" style="68" width="22.5546875" collapsed="true"/>
    <col min="6" max="16" customWidth="true" style="68" width="15.77734375" collapsed="true"/>
    <col min="17" max="17" customWidth="true" style="68" width="24.109375" collapsed="true"/>
    <col min="18" max="21" customWidth="true" style="68" width="15.77734375" collapsed="true"/>
    <col min="22" max="22" customWidth="true" style="68" width="22.5546875" collapsed="true"/>
    <col min="23" max="28" customWidth="true" style="68" width="15.77734375" collapsed="true"/>
    <col min="29" max="29" customWidth="true" style="68" width="21.109375" collapsed="true"/>
    <col min="30" max="31" customWidth="true" style="68" width="25.6640625" collapsed="true"/>
    <col min="32" max="32" customWidth="true" style="68" width="15.77734375" collapsed="true"/>
    <col min="33" max="33" customWidth="true" style="68" width="27.21875" collapsed="true"/>
    <col min="34" max="16384" style="68" width="8.88671875" collapsed="true"/>
  </cols>
  <sheetData>
    <row r="1" spans="1:33" x14ac:dyDescent="0.3">
      <c r="A1" s="68" t="s">
        <v>0</v>
      </c>
      <c r="B1" s="68" t="s">
        <v>267</v>
      </c>
      <c r="C1" s="68" t="s">
        <v>325</v>
      </c>
      <c r="D1" s="68" t="s">
        <v>313</v>
      </c>
      <c r="E1" s="68" t="s">
        <v>326</v>
      </c>
      <c r="F1" s="68" t="s">
        <v>132</v>
      </c>
      <c r="G1" s="68" t="s">
        <v>314</v>
      </c>
      <c r="H1" s="68" t="s">
        <v>315</v>
      </c>
      <c r="I1" s="68" t="s">
        <v>316</v>
      </c>
      <c r="J1" s="68" t="s">
        <v>317</v>
      </c>
      <c r="K1" s="68" t="s">
        <v>318</v>
      </c>
      <c r="L1" s="68" t="s">
        <v>328</v>
      </c>
      <c r="M1" s="68" t="s">
        <v>332</v>
      </c>
      <c r="N1" s="68" t="s">
        <v>445</v>
      </c>
      <c r="O1" s="68" t="s">
        <v>446</v>
      </c>
      <c r="P1" s="68" t="s">
        <v>447</v>
      </c>
      <c r="Q1" s="68" t="s">
        <v>336</v>
      </c>
      <c r="R1" s="68" t="s">
        <v>319</v>
      </c>
      <c r="S1" s="68" t="s">
        <v>338</v>
      </c>
      <c r="T1" s="68" t="s">
        <v>339</v>
      </c>
      <c r="U1" s="68" t="s">
        <v>340</v>
      </c>
      <c r="V1" s="68" t="s">
        <v>337</v>
      </c>
      <c r="W1" s="68" t="s">
        <v>320</v>
      </c>
      <c r="X1" s="68" t="s">
        <v>341</v>
      </c>
      <c r="Y1" s="68" t="s">
        <v>342</v>
      </c>
      <c r="Z1" s="68" t="s">
        <v>343</v>
      </c>
      <c r="AA1" s="68" t="s">
        <v>344</v>
      </c>
      <c r="AB1" s="68" t="s">
        <v>321</v>
      </c>
      <c r="AC1" s="68" t="s">
        <v>131</v>
      </c>
      <c r="AD1" s="68" t="s">
        <v>322</v>
      </c>
      <c r="AE1" s="68" t="s">
        <v>462</v>
      </c>
      <c r="AF1" s="68" t="s">
        <v>323</v>
      </c>
      <c r="AG1" s="68" t="s">
        <v>324</v>
      </c>
    </row>
    <row r="2" spans="1:33" x14ac:dyDescent="0.3">
      <c r="A2" s="68">
        <v>1</v>
      </c>
      <c r="B2" s="68" t="s">
        <v>68</v>
      </c>
      <c r="C2" s="68" t="str">
        <f ca="1">"o-PK-CUS-DC-"&amp;AutoIncrement!F3&amp;"-"&amp;TEXT(DATE(YEAR(TODAY()), MONTH(TODAY()), DAY(TODAY())), "yymm")&amp;"001"</f>
        <v>o-PK-CUS-DC-CS2-01-2311001</v>
      </c>
      <c r="D2" s="68" t="str">
        <f ca="1">TEXT(DATE(YEAR(TODAY()), MONTH(TODAY()), DAY(TODAY())), "dd MMM yyyy")</f>
        <v>01 Nov 2023</v>
      </c>
      <c r="E2" s="68" t="str">
        <f ca="1">"DC1-"&amp;AutoIncrement!F3&amp;"-"&amp;TEXT(DATE(YEAR(TODAY()), MONTH(TODAY()), DAY(TODAY())), "yymm")&amp;"001"</f>
        <v>DC1-CS2-01-2311001</v>
      </c>
      <c r="F2" s="68" t="s">
        <v>289</v>
      </c>
      <c r="G2" s="69" t="s">
        <v>29</v>
      </c>
      <c r="H2" s="67">
        <v>1620</v>
      </c>
      <c r="I2" s="68" t="s">
        <v>70</v>
      </c>
      <c r="J2" s="68" t="s">
        <v>327</v>
      </c>
      <c r="K2" s="68" t="s">
        <v>69</v>
      </c>
      <c r="L2" s="68" t="s">
        <v>69</v>
      </c>
      <c r="M2" s="70" t="s">
        <v>444</v>
      </c>
      <c r="N2" s="67">
        <v>162</v>
      </c>
      <c r="O2" s="71">
        <v>162</v>
      </c>
      <c r="P2" s="71">
        <v>162</v>
      </c>
      <c r="Q2" s="68" t="str">
        <f ca="1">"DC1-OP-"&amp;AutoIncrement!F3&amp;"-"&amp;TEXT(DATE(YEAR(TODAY()), MONTH(TODAY()), DAY(TODAY())), "yymm")&amp;"-01"</f>
        <v>DC1-OP-CS2-01-2311-01</v>
      </c>
      <c r="R2" s="68" t="s">
        <v>333</v>
      </c>
      <c r="S2" s="67">
        <v>162</v>
      </c>
      <c r="T2" s="71">
        <v>162</v>
      </c>
      <c r="U2" s="71">
        <v>162</v>
      </c>
      <c r="V2" s="68" t="str">
        <f ca="1">"DC1-IP-"&amp;AutoIncrement!F3&amp;"-"&amp;TEXT(DATE(YEAR(TODAY()), MONTH(TODAY()), DAY(TODAY())), "yymm")&amp;"-01"</f>
        <v>DC1-IP-CS2-01-2311-01</v>
      </c>
      <c r="W2" s="71" t="s">
        <v>449</v>
      </c>
      <c r="X2" s="67">
        <v>162</v>
      </c>
      <c r="Y2" s="71">
        <v>162</v>
      </c>
      <c r="Z2" s="67">
        <v>162</v>
      </c>
      <c r="AA2" s="68" t="e">
        <f>'TC20-Autogen SOPO'!#REF!</f>
        <v>#REF!</v>
      </c>
      <c r="AB2" s="68" t="s">
        <v>89</v>
      </c>
      <c r="AC2" s="72" t="s">
        <v>295</v>
      </c>
      <c r="AD2" s="72" t="s">
        <v>295</v>
      </c>
      <c r="AE2" s="72" t="s">
        <v>19</v>
      </c>
      <c r="AF2" s="73">
        <v>10</v>
      </c>
      <c r="AG2" s="73">
        <v>1620</v>
      </c>
    </row>
    <row r="3" spans="1:33" x14ac:dyDescent="0.3">
      <c r="A3" s="68">
        <v>2</v>
      </c>
      <c r="B3" s="68" t="s">
        <v>68</v>
      </c>
      <c r="C3" s="68" t="str">
        <f ca="1">"o-PK-CUS-DC-"&amp;AutoIncrement!F3&amp;"-"&amp;TEXT(DATE(YEAR(TODAY()), MONTH(TODAY()), DAY(TODAY())), "yymm")&amp;"001"</f>
        <v>o-PK-CUS-DC-CS2-01-2311001</v>
      </c>
      <c r="D3" s="68" t="str">
        <f ca="1" ref="D3:D9" si="0" t="shared">TEXT(DATE(YEAR(TODAY()), MONTH(TODAY()), DAY(TODAY())), "dd MMM yyyy")</f>
        <v>01 Nov 2023</v>
      </c>
      <c r="E3" s="68" t="str">
        <f ca="1">"DC1-"&amp;AutoIncrement!F3&amp;"-"&amp;TEXT(DATE(YEAR(TODAY()), MONTH(TODAY()), DAY(TODAY())), "yymm")&amp;"001"</f>
        <v>DC1-CS2-01-2311001</v>
      </c>
      <c r="F3" s="68" t="s">
        <v>290</v>
      </c>
      <c r="G3" s="69" t="s">
        <v>29</v>
      </c>
      <c r="H3" s="67">
        <v>1620</v>
      </c>
      <c r="I3" s="68" t="s">
        <v>70</v>
      </c>
      <c r="J3" s="68" t="s">
        <v>327</v>
      </c>
      <c r="K3" s="68" t="s">
        <v>69</v>
      </c>
      <c r="L3" s="68" t="s">
        <v>69</v>
      </c>
      <c r="M3" s="70" t="s">
        <v>437</v>
      </c>
      <c r="N3" s="67">
        <v>10.000999999999999</v>
      </c>
      <c r="O3" s="71">
        <v>10.000999999999999</v>
      </c>
      <c r="P3" s="71">
        <v>10.000999999999999</v>
      </c>
      <c r="Q3" s="68" t="str">
        <f ca="1">"DC1-OP-"&amp;AutoIncrement!F3&amp;"-"&amp;TEXT(DATE(YEAR(TODAY()), MONTH(TODAY()), DAY(TODAY())), "yymm")&amp;"-01"</f>
        <v>DC1-OP-CS2-01-2311-01</v>
      </c>
      <c r="R3" s="68" t="s">
        <v>459</v>
      </c>
      <c r="S3" s="67">
        <v>10.000999999999999</v>
      </c>
      <c r="T3" s="71">
        <v>10.000999999999999</v>
      </c>
      <c r="U3" s="71">
        <v>10.000999999999999</v>
      </c>
      <c r="V3" s="68" t="str">
        <f ca="1">"DC1-IP-"&amp;AutoIncrement!F3&amp;"-"&amp;TEXT(DATE(YEAR(TODAY()), MONTH(TODAY()), DAY(TODAY())), "yymm")&amp;"-02"</f>
        <v>DC1-IP-CS2-01-2311-02</v>
      </c>
      <c r="W3" s="71" t="s">
        <v>450</v>
      </c>
      <c r="X3" s="67">
        <v>10.000999999999999</v>
      </c>
      <c r="Y3" s="71">
        <v>10.000999999999999</v>
      </c>
      <c r="Z3" s="67">
        <v>10.000999999999999</v>
      </c>
      <c r="AA3" s="68" t="e">
        <f>'TC20-Autogen SOPO'!#REF!</f>
        <v>#REF!</v>
      </c>
      <c r="AB3" s="68" t="s">
        <v>89</v>
      </c>
      <c r="AC3" s="72" t="s">
        <v>296</v>
      </c>
      <c r="AD3" s="72" t="s">
        <v>296</v>
      </c>
      <c r="AE3" s="72" t="s">
        <v>461</v>
      </c>
      <c r="AF3" s="73">
        <v>10</v>
      </c>
      <c r="AG3" s="73">
        <v>1620</v>
      </c>
    </row>
    <row r="4" spans="1:33" x14ac:dyDescent="0.3">
      <c r="A4" s="68">
        <v>3</v>
      </c>
      <c r="B4" s="68" t="s">
        <v>68</v>
      </c>
      <c r="C4" s="68" t="str">
        <f ca="1">"o-PK-CUS-DC-"&amp;AutoIncrement!F3&amp;"-"&amp;TEXT(DATE(YEAR(TODAY()), MONTH(TODAY()), DAY(TODAY())), "yymm")&amp;"001"</f>
        <v>o-PK-CUS-DC-CS2-01-2311001</v>
      </c>
      <c r="D4" s="68" t="str">
        <f ca="1" si="0" t="shared"/>
        <v>01 Nov 2023</v>
      </c>
      <c r="E4" s="68" t="str">
        <f ca="1">"DC1-"&amp;AutoIncrement!F3&amp;"-"&amp;TEXT(DATE(YEAR(TODAY()), MONTH(TODAY()), DAY(TODAY())), "yymm")&amp;"001"</f>
        <v>DC1-CS2-01-2311001</v>
      </c>
      <c r="F4" s="68" t="s">
        <v>293</v>
      </c>
      <c r="G4" s="69" t="s">
        <v>21</v>
      </c>
      <c r="H4" s="67">
        <v>500</v>
      </c>
      <c r="I4" s="68" t="s">
        <v>70</v>
      </c>
      <c r="J4" s="68" t="s">
        <v>327</v>
      </c>
      <c r="K4" s="68" t="s">
        <v>69</v>
      </c>
      <c r="L4" s="68" t="s">
        <v>69</v>
      </c>
      <c r="M4" s="70" t="s">
        <v>438</v>
      </c>
      <c r="N4" s="67">
        <v>100.001</v>
      </c>
      <c r="O4" s="71">
        <v>100.001</v>
      </c>
      <c r="P4" s="71">
        <v>100.001</v>
      </c>
      <c r="Q4" s="68" t="str">
        <f ca="1">"DC1-OP-"&amp;AutoIncrement!F3&amp;"-"&amp;TEXT(DATE(YEAR(TODAY()), MONTH(TODAY()), DAY(TODAY())), "yymm")&amp;"-02"</f>
        <v>DC1-OP-CS2-01-2311-02</v>
      </c>
      <c r="R4" s="68" t="s">
        <v>333</v>
      </c>
      <c r="S4" s="67">
        <v>100.001</v>
      </c>
      <c r="T4" s="71">
        <v>100.001</v>
      </c>
      <c r="U4" s="71">
        <v>100.001</v>
      </c>
      <c r="V4" s="68" t="str">
        <f ca="1">"DC1-IP-"&amp;AutoIncrement!F3&amp;"-"&amp;TEXT(DATE(YEAR(TODAY()), MONTH(TODAY()), DAY(TODAY())), "yymm")&amp;"-02"</f>
        <v>DC1-IP-CS2-01-2311-02</v>
      </c>
      <c r="W4" s="71" t="s">
        <v>450</v>
      </c>
      <c r="X4" s="67">
        <v>10.000999999999999</v>
      </c>
      <c r="Y4" s="71">
        <v>10.000999999999999</v>
      </c>
      <c r="Z4" s="67">
        <v>10.000999999999999</v>
      </c>
      <c r="AA4" s="68" t="e">
        <f>'TC20-Autogen SOPO'!#REF!</f>
        <v>#REF!</v>
      </c>
      <c r="AB4" s="68" t="s">
        <v>89</v>
      </c>
      <c r="AC4" s="72" t="s">
        <v>299</v>
      </c>
      <c r="AD4" s="72" t="s">
        <v>299</v>
      </c>
      <c r="AE4" s="72" t="s">
        <v>27</v>
      </c>
      <c r="AF4" s="73">
        <v>5</v>
      </c>
      <c r="AG4" s="73">
        <v>600</v>
      </c>
    </row>
    <row r="5" spans="1:33" x14ac:dyDescent="0.3">
      <c r="A5" s="68">
        <v>4</v>
      </c>
      <c r="B5" s="68" t="s">
        <v>68</v>
      </c>
      <c r="C5" s="68" t="str">
        <f ca="1">"o-PK-CUS-DC-"&amp;AutoIncrement!F3&amp;"-"&amp;TEXT(DATE(YEAR(TODAY()), MONTH(TODAY()), DAY(TODAY())), "yymm")&amp;"002"</f>
        <v>o-PK-CUS-DC-CS2-01-2311002</v>
      </c>
      <c r="D5" s="68" t="str">
        <f ca="1" si="0" t="shared"/>
        <v>01 Nov 2023</v>
      </c>
      <c r="F5" s="68" t="s">
        <v>293</v>
      </c>
      <c r="G5" s="68" t="s">
        <v>21</v>
      </c>
      <c r="H5" s="67">
        <v>300</v>
      </c>
      <c r="I5" s="68" t="s">
        <v>70</v>
      </c>
      <c r="J5" s="68" t="s">
        <v>327</v>
      </c>
      <c r="K5" s="68" t="s">
        <v>69</v>
      </c>
      <c r="L5" s="68" t="s">
        <v>69</v>
      </c>
      <c r="M5" s="70" t="s">
        <v>437</v>
      </c>
      <c r="N5" s="67">
        <v>100.001</v>
      </c>
      <c r="O5" s="71">
        <v>100.001</v>
      </c>
      <c r="P5" s="71">
        <v>100.001</v>
      </c>
      <c r="Q5" s="68" t="str">
        <f ca="1">"DC1-OP-"&amp;AutoIncrement!F3&amp;"-"&amp;TEXT(DATE(YEAR(TODAY()), MONTH(TODAY()), DAY(TODAY())), "yymm")&amp;"-01"</f>
        <v>DC1-OP-CS2-01-2311-01</v>
      </c>
      <c r="R5" s="68" t="s">
        <v>460</v>
      </c>
      <c r="S5" s="67">
        <v>100.001</v>
      </c>
      <c r="T5" s="71">
        <v>100.001</v>
      </c>
      <c r="U5" s="71">
        <v>100.001</v>
      </c>
      <c r="W5" s="71" t="s">
        <v>449</v>
      </c>
      <c r="X5" s="67"/>
      <c r="Y5" s="71"/>
      <c r="Z5" s="67"/>
      <c r="AA5" s="68" t="e">
        <f>'TC20-Autogen SOPO'!#REF!</f>
        <v>#REF!</v>
      </c>
      <c r="AB5" s="68" t="s">
        <v>89</v>
      </c>
      <c r="AC5" s="72" t="s">
        <v>299</v>
      </c>
      <c r="AD5" s="72" t="s">
        <v>299</v>
      </c>
      <c r="AE5" s="72" t="s">
        <v>27</v>
      </c>
      <c r="AF5" s="73">
        <v>5</v>
      </c>
      <c r="AG5" s="73">
        <v>600</v>
      </c>
    </row>
    <row r="6" spans="1:33" x14ac:dyDescent="0.3">
      <c r="A6" s="68">
        <v>5</v>
      </c>
      <c r="B6" s="68" t="s">
        <v>68</v>
      </c>
      <c r="C6" s="68" t="str">
        <f ca="1">"o-PK-CUS-DC-"&amp;AutoIncrement!F3&amp;"-"&amp;TEXT(DATE(YEAR(TODAY()), MONTH(TODAY()), DAY(TODAY())), "yymm")&amp;"003"</f>
        <v>o-PK-CUS-DC-CS2-01-2311003</v>
      </c>
      <c r="D6" s="68" t="str">
        <f ca="1" si="0" t="shared"/>
        <v>01 Nov 2023</v>
      </c>
      <c r="E6" s="68" t="str">
        <f ca="1">"DC1-"&amp;AutoIncrement!F3&amp;"-"&amp;TEXT(DATE(YEAR(TODAY()), MONTH(TODAY()), DAY(TODAY())), "yymm")&amp;"003"</f>
        <v>DC1-CS2-01-2311003</v>
      </c>
      <c r="F6" s="68" t="s">
        <v>291</v>
      </c>
      <c r="G6" s="68" t="s">
        <v>21</v>
      </c>
      <c r="H6" s="68">
        <v>660</v>
      </c>
      <c r="I6" s="68" t="s">
        <v>70</v>
      </c>
      <c r="J6" s="68" t="s">
        <v>327</v>
      </c>
      <c r="K6" s="68" t="s">
        <v>69</v>
      </c>
      <c r="L6" s="68" t="s">
        <v>69</v>
      </c>
      <c r="M6" s="68" t="s">
        <v>407</v>
      </c>
      <c r="N6" s="68">
        <v>100.001</v>
      </c>
      <c r="O6" s="68">
        <v>100.001</v>
      </c>
      <c r="P6" s="68">
        <v>100.001</v>
      </c>
      <c r="Q6" s="68" t="str">
        <f ca="1">"DC1-OP-"&amp;AutoIncrement!F3&amp;"-"&amp;TEXT(DATE(YEAR(TODAY()), MONTH(TODAY()), DAY(TODAY())), "yymm")&amp;"-01"</f>
        <v>DC1-OP-CS2-01-2311-01</v>
      </c>
      <c r="R6" s="68" t="s">
        <v>335</v>
      </c>
      <c r="S6" s="68">
        <v>100.001</v>
      </c>
      <c r="T6" s="68">
        <v>100.001</v>
      </c>
      <c r="U6" s="68">
        <v>100.001</v>
      </c>
      <c r="W6" s="68" t="s">
        <v>450</v>
      </c>
      <c r="X6" s="68">
        <v>10.000999999999999</v>
      </c>
      <c r="Y6" s="68">
        <v>10.000999999999999</v>
      </c>
      <c r="Z6" s="68">
        <v>10.000999999999999</v>
      </c>
      <c r="AA6" s="68" t="str">
        <f ca="1">'TC47-Autogen OrderNo Spot'!B2</f>
        <v>sCB101-2311002</v>
      </c>
      <c r="AB6" s="68" t="s">
        <v>89</v>
      </c>
      <c r="AC6" s="68" t="s">
        <v>297</v>
      </c>
      <c r="AD6" s="68" t="s">
        <v>297</v>
      </c>
      <c r="AE6" s="68" t="s">
        <v>23</v>
      </c>
      <c r="AF6" s="68">
        <v>5</v>
      </c>
      <c r="AG6" s="68">
        <v>660</v>
      </c>
    </row>
    <row r="7" spans="1:33" x14ac:dyDescent="0.3">
      <c r="A7" s="68">
        <v>6</v>
      </c>
      <c r="B7" s="68" t="s">
        <v>68</v>
      </c>
      <c r="C7" s="68" t="str">
        <f ca="1">"o-PK-CUS-DC-"&amp;AutoIncrement!F3&amp;"-"&amp;TEXT(DATE(YEAR(TODAY()), MONTH(TODAY()), DAY(TODAY())), "yymm")&amp;"004"</f>
        <v>o-PK-CUS-DC-CS2-01-2311004</v>
      </c>
      <c r="D7" s="68" t="str">
        <f ca="1" si="0" t="shared"/>
        <v>01 Nov 2023</v>
      </c>
      <c r="E7" s="68" t="str">
        <f ca="1">"DC1-"&amp;AutoIncrement!F3&amp;"-"&amp;TEXT(DATE(YEAR(TODAY()), MONTH(TODAY()), DAY(TODAY())), "yymm")&amp;"004"</f>
        <v>DC1-CS2-01-2311004</v>
      </c>
      <c r="F7" s="68" t="s">
        <v>292</v>
      </c>
      <c r="G7" s="68" t="s">
        <v>21</v>
      </c>
      <c r="H7" s="68">
        <v>660</v>
      </c>
      <c r="I7" s="68" t="s">
        <v>70</v>
      </c>
      <c r="J7" s="68" t="s">
        <v>327</v>
      </c>
      <c r="K7" s="68" t="s">
        <v>69</v>
      </c>
      <c r="L7" s="68" t="s">
        <v>69</v>
      </c>
      <c r="M7" s="68" t="s">
        <v>329</v>
      </c>
      <c r="N7" s="68">
        <v>10.000999999999999</v>
      </c>
      <c r="O7" s="68">
        <v>10.000999999999999</v>
      </c>
      <c r="P7" s="68">
        <v>10.000999999999999</v>
      </c>
      <c r="Q7" s="68" t="str">
        <f ca="1">"DC1-OP-"&amp;AutoIncrement!F3&amp;"-"&amp;TEXT(DATE(YEAR(TODAY()), MONTH(TODAY()), DAY(TODAY())), "yymm")&amp;"-01"</f>
        <v>DC1-OP-CS2-01-2311-01</v>
      </c>
      <c r="R7" s="68" t="s">
        <v>334</v>
      </c>
      <c r="S7" s="68">
        <v>10.000999999999999</v>
      </c>
      <c r="T7" s="68">
        <v>10.000999999999999</v>
      </c>
      <c r="U7" s="68">
        <v>10.000999999999999</v>
      </c>
      <c r="V7" s="68" t="str">
        <f ca="1">"DC1-IP-"&amp;AutoIncrement!F3&amp;"-"&amp;TEXT(DATE(YEAR(TODAY()), MONTH(TODAY()), DAY(TODAY())), "yymm")&amp;"-01"</f>
        <v>DC1-IP-CS2-01-2311-01</v>
      </c>
      <c r="W7" s="68" t="s">
        <v>450</v>
      </c>
      <c r="X7" s="68">
        <v>10.000999999999999</v>
      </c>
      <c r="Y7" s="68">
        <v>10.000999999999999</v>
      </c>
      <c r="Z7" s="68">
        <v>10.000999999999999</v>
      </c>
      <c r="AA7" s="68" t="str">
        <f ca="1">'TC47-Autogen OrderNo Spot'!B2</f>
        <v>sCB101-2311002</v>
      </c>
      <c r="AB7" s="68" t="s">
        <v>89</v>
      </c>
      <c r="AC7" s="68" t="s">
        <v>298</v>
      </c>
      <c r="AD7" s="68" t="s">
        <v>298</v>
      </c>
      <c r="AE7" s="68" t="s">
        <v>25</v>
      </c>
      <c r="AF7" s="68">
        <v>5</v>
      </c>
      <c r="AG7" s="68">
        <v>660</v>
      </c>
    </row>
    <row r="8" spans="1:33" x14ac:dyDescent="0.3">
      <c r="A8" s="68">
        <v>7</v>
      </c>
      <c r="B8" s="68" t="s">
        <v>68</v>
      </c>
      <c r="C8" s="68" t="str">
        <f ca="1">"o-PK-CUS-DC-"&amp;AutoIncrement!F3&amp;"-"&amp;TEXT(DATE(YEAR(TODAY()), MONTH(TODAY()), DAY(TODAY())), "yymm")&amp;"005"</f>
        <v>o-PK-CUS-DC-CS2-01-2311005</v>
      </c>
      <c r="D8" s="68" t="str">
        <f ca="1" si="0" t="shared"/>
        <v>01 Nov 2023</v>
      </c>
      <c r="E8" s="68" t="str">
        <f ca="1">"DC1-"&amp;AutoIncrement!F3&amp;"-"&amp;TEXT(DATE(YEAR(TODAY()), MONTH(TODAY()), DAY(TODAY())), "yymm")&amp;"005"</f>
        <v>DC1-CS2-01-2311005</v>
      </c>
      <c r="F8" s="68" t="s">
        <v>294</v>
      </c>
      <c r="G8" s="68" t="s">
        <v>21</v>
      </c>
      <c r="H8" s="68">
        <v>330</v>
      </c>
      <c r="I8" s="68" t="s">
        <v>70</v>
      </c>
      <c r="J8" s="68" t="s">
        <v>327</v>
      </c>
      <c r="K8" s="68" t="s">
        <v>69</v>
      </c>
      <c r="L8" s="68" t="s">
        <v>69</v>
      </c>
      <c r="M8" s="68" t="s">
        <v>407</v>
      </c>
      <c r="N8" s="68">
        <v>100.001</v>
      </c>
      <c r="O8" s="68">
        <v>100.001</v>
      </c>
      <c r="P8" s="68">
        <v>100.001</v>
      </c>
      <c r="Q8" s="68" t="str">
        <f ca="1">"DC1-OP-"&amp;AutoIncrement!F3&amp;"-"&amp;TEXT(DATE(YEAR(TODAY()), MONTH(TODAY()), DAY(TODAY())), "yymm")&amp;"-02"</f>
        <v>DC1-OP-CS2-01-2311-02</v>
      </c>
      <c r="R8" s="68" t="s">
        <v>335</v>
      </c>
      <c r="S8" s="68">
        <v>100.001</v>
      </c>
      <c r="T8" s="68">
        <v>100.001</v>
      </c>
      <c r="U8" s="68">
        <v>100.001</v>
      </c>
      <c r="V8" s="68" t="str">
        <f ca="1">"DC1-IP-"&amp;AutoIncrement!F3&amp;"-"&amp;TEXT(DATE(YEAR(TODAY()), MONTH(TODAY()), DAY(TODAY())), "yymm")&amp;"-02"</f>
        <v>DC1-IP-CS2-01-2311-02</v>
      </c>
      <c r="W8" s="68" t="s">
        <v>450</v>
      </c>
      <c r="X8" s="68">
        <v>10.000999999999999</v>
      </c>
      <c r="Y8" s="68">
        <v>10.000999999999999</v>
      </c>
      <c r="Z8" s="68">
        <v>10.000999999999999</v>
      </c>
      <c r="AA8" s="68" t="str">
        <f ca="1">'TC47-Autogen OrderNo Spot'!B2</f>
        <v>sCB101-2311002</v>
      </c>
      <c r="AB8" s="68" t="s">
        <v>89</v>
      </c>
      <c r="AC8" s="68" t="s">
        <v>300</v>
      </c>
      <c r="AD8" s="68" t="s">
        <v>300</v>
      </c>
      <c r="AE8" s="68" t="s">
        <v>34</v>
      </c>
      <c r="AF8" s="68">
        <v>5</v>
      </c>
      <c r="AG8" s="68">
        <v>660</v>
      </c>
    </row>
    <row r="9" spans="1:33" x14ac:dyDescent="0.3">
      <c r="A9" s="68">
        <v>8</v>
      </c>
      <c r="B9" s="68" t="s">
        <v>68</v>
      </c>
      <c r="C9" s="68" t="str">
        <f ca="1">"o-PK-CUS-DC-"&amp;AutoIncrement!F3&amp;"-"&amp;TEXT(DATE(YEAR(TODAY()), MONTH(TODAY()), DAY(TODAY())), "yymm")&amp;"006"</f>
        <v>o-PK-CUS-DC-CS2-01-2311006</v>
      </c>
      <c r="D9" s="68" t="str">
        <f ca="1" si="0" t="shared"/>
        <v>01 Nov 2023</v>
      </c>
      <c r="E9" s="68" t="str">
        <f ca="1">"DC1-"&amp;AutoIncrement!F3&amp;"-"&amp;TEXT(DATE(YEAR(TODAY()), MONTH(TODAY()), DAY(TODAY())), "yymm")&amp;"005"</f>
        <v>DC1-CS2-01-2311005</v>
      </c>
      <c r="F9" s="68" t="s">
        <v>294</v>
      </c>
      <c r="G9" s="68" t="s">
        <v>21</v>
      </c>
      <c r="H9" s="68">
        <v>330</v>
      </c>
      <c r="I9" s="68" t="s">
        <v>70</v>
      </c>
      <c r="J9" s="68" t="s">
        <v>327</v>
      </c>
      <c r="K9" s="68" t="s">
        <v>69</v>
      </c>
      <c r="L9" s="68" t="s">
        <v>69</v>
      </c>
      <c r="M9" s="68" t="s">
        <v>407</v>
      </c>
      <c r="N9" s="68">
        <v>100.001</v>
      </c>
      <c r="O9" s="68">
        <v>100.001</v>
      </c>
      <c r="P9" s="68">
        <v>100.001</v>
      </c>
      <c r="Q9" s="68" t="str">
        <f ca="1">"DC1-OP-"&amp;AutoIncrement!F3&amp;"-"&amp;TEXT(DATE(YEAR(TODAY()), MONTH(TODAY()), DAY(TODAY())), "yymm")&amp;"-02"</f>
        <v>DC1-OP-CS2-01-2311-02</v>
      </c>
      <c r="R9" s="68" t="s">
        <v>335</v>
      </c>
      <c r="S9" s="68">
        <v>100.001</v>
      </c>
      <c r="T9" s="68">
        <v>100.001</v>
      </c>
      <c r="U9" s="68">
        <v>100.001</v>
      </c>
      <c r="V9" s="68" t="str">
        <f ca="1">"DC1-IP-"&amp;AutoIncrement!F3&amp;"-"&amp;TEXT(DATE(YEAR(TODAY()), MONTH(TODAY()), DAY(TODAY())), "yymm")&amp;"-02"</f>
        <v>DC1-IP-CS2-01-2311-02</v>
      </c>
      <c r="W9" s="68" t="s">
        <v>450</v>
      </c>
      <c r="X9" s="68">
        <v>10.000999999999999</v>
      </c>
      <c r="Y9" s="68">
        <v>10.000999999999999</v>
      </c>
      <c r="Z9" s="68">
        <v>10.000999999999999</v>
      </c>
      <c r="AA9" s="68" t="str">
        <f ca="1">'TC47-Autogen OrderNo Spot'!B2</f>
        <v>sCB101-2311002</v>
      </c>
      <c r="AB9" s="68" t="s">
        <v>89</v>
      </c>
      <c r="AC9" s="68" t="s">
        <v>300</v>
      </c>
      <c r="AD9" s="68" t="s">
        <v>300</v>
      </c>
      <c r="AE9" s="68" t="s">
        <v>34</v>
      </c>
      <c r="AF9" s="68">
        <v>5</v>
      </c>
      <c r="AG9" s="68">
        <v>660</v>
      </c>
    </row>
  </sheetData>
  <pageMargins bottom="0.75" footer="0.3" header="0.3" left="0.7" right="0.7" top="0.75"/>
</worksheet>
</file>

<file path=xl/worksheets/sheet1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8EDA1-566A-4405-9CB0-3F38A9C7F4F1}">
  <dimension ref="A1:C7"/>
  <sheetViews>
    <sheetView workbookViewId="0">
      <selection activeCell="E12" sqref="E12"/>
    </sheetView>
  </sheetViews>
  <sheetFormatPr defaultRowHeight="14.4" x14ac:dyDescent="0.3"/>
  <cols>
    <col min="1" max="1" customWidth="true" width="26.6640625" collapsed="true"/>
    <col min="2" max="2" customWidth="true" width="27.109375" collapsed="true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'TC204-DC1 Outbound Details'!C4</f>
        <v>o-PK-CUS-DC-CS2-01-2311001</v>
      </c>
      <c r="B2" t="s">
        <v>463</v>
      </c>
    </row>
    <row r="3" spans="1:2" x14ac:dyDescent="0.3">
      <c r="A3" t="str">
        <f ca="1">'TC204-DC1 Outbound Details'!C5</f>
        <v>o-PK-CUS-DC-CS2-01-2311002</v>
      </c>
      <c r="B3" t="s">
        <v>464</v>
      </c>
    </row>
    <row r="4" spans="1:2" x14ac:dyDescent="0.3">
      <c r="A4" t="str">
        <f ca="1">'TC204-DC1 Outbound Details'!C6</f>
        <v>o-PK-CUS-DC-CS2-01-2311003</v>
      </c>
      <c r="B4" t="s">
        <v>465</v>
      </c>
    </row>
    <row r="5" spans="1:2" x14ac:dyDescent="0.3">
      <c r="A5" t="str">
        <f ca="1">'TC204-DC1 Outbound Details'!C7</f>
        <v>o-PK-CUS-DC-CS2-01-2311004</v>
      </c>
      <c r="B5" t="s">
        <v>466</v>
      </c>
    </row>
    <row r="6" spans="1:2" x14ac:dyDescent="0.3">
      <c r="A6" t="str">
        <f ca="1">'TC204-DC1 Outbound Details'!C8</f>
        <v>o-PK-CUS-DC-CS2-01-2311005</v>
      </c>
      <c r="B6" t="s">
        <v>467</v>
      </c>
    </row>
    <row r="7" spans="1:2" x14ac:dyDescent="0.3">
      <c r="A7" t="str">
        <f ca="1">'TC204-DC1 Outbound Details'!C9</f>
        <v>o-PK-CUS-DC-CS2-01-2311006</v>
      </c>
      <c r="B7" t="s">
        <v>468</v>
      </c>
    </row>
  </sheetData>
  <pageMargins bottom="0.75" footer="0.3" header="0.3" left="0.7" right="0.7" top="0.75"/>
</worksheet>
</file>

<file path=xl/worksheets/sheet1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77FD9-CA84-46C6-AD1E-DF07144CB47C}">
  <dimension ref="A1:W7"/>
  <sheetViews>
    <sheetView workbookViewId="0">
      <selection activeCell="J25" sqref="J25"/>
    </sheetView>
  </sheetViews>
  <sheetFormatPr defaultRowHeight="14.4" x14ac:dyDescent="0.3"/>
  <cols>
    <col min="1" max="22" customWidth="true" width="15.77734375" collapsed="true"/>
  </cols>
  <sheetData>
    <row r="1" spans="1:22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451</v>
      </c>
      <c r="T1" t="s">
        <v>452</v>
      </c>
      <c r="U1" t="s">
        <v>453</v>
      </c>
      <c r="V1" t="s">
        <v>454</v>
      </c>
    </row>
    <row r="2" spans="1:22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>'TC15-Customer Order No'!A2</f>
        <v>cCB101-2311001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380</v>
      </c>
      <c r="L2" s="50">
        <v>1620</v>
      </c>
      <c r="M2" s="50">
        <v>1620</v>
      </c>
      <c r="N2">
        <v>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  <c r="U2">
        <v>0</v>
      </c>
      <c r="V2" t="s">
        <v>264</v>
      </c>
    </row>
    <row r="3" spans="1:22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>'TC15-Customer Order No'!A2</f>
        <v>cCB101-2311001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380</v>
      </c>
      <c r="L3" s="50">
        <v>1620</v>
      </c>
      <c r="M3" s="50">
        <v>1620</v>
      </c>
      <c r="N3">
        <v>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  <c r="U3">
        <v>0</v>
      </c>
      <c r="V3" t="s">
        <v>264</v>
      </c>
    </row>
    <row r="4" spans="1:22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>'TC15-Customer Order No'!A2</f>
        <v>cCB101-2311001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0</v>
      </c>
      <c r="P4" t="s">
        <v>264</v>
      </c>
      <c r="Q4">
        <v>620</v>
      </c>
      <c r="R4" t="s">
        <v>264</v>
      </c>
      <c r="S4">
        <v>0</v>
      </c>
      <c r="T4" t="s">
        <v>264</v>
      </c>
      <c r="U4">
        <v>0</v>
      </c>
      <c r="V4" t="s">
        <v>264</v>
      </c>
    </row>
    <row r="5" spans="1:22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>'TC15-Customer Order No'!A2</f>
        <v>cCB101-2311001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0</v>
      </c>
      <c r="P5" t="s">
        <v>264</v>
      </c>
      <c r="Q5">
        <v>620</v>
      </c>
      <c r="R5" t="s">
        <v>264</v>
      </c>
      <c r="S5">
        <v>0</v>
      </c>
      <c r="T5" t="s">
        <v>264</v>
      </c>
      <c r="U5">
        <v>0</v>
      </c>
      <c r="V5" t="s">
        <v>264</v>
      </c>
    </row>
    <row r="6" spans="1:22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>'TC15-Customer Order No'!A2</f>
        <v>cCB101-2311001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382</v>
      </c>
      <c r="L6">
        <v>600</v>
      </c>
      <c r="M6">
        <v>600</v>
      </c>
      <c r="N6">
        <v>0</v>
      </c>
      <c r="O6">
        <v>600</v>
      </c>
      <c r="P6" t="s">
        <v>264</v>
      </c>
      <c r="Q6">
        <v>0</v>
      </c>
      <c r="R6" t="s">
        <v>264</v>
      </c>
      <c r="S6">
        <v>0</v>
      </c>
      <c r="T6" t="s">
        <v>264</v>
      </c>
      <c r="U6">
        <v>200</v>
      </c>
      <c r="V6" t="s">
        <v>264</v>
      </c>
    </row>
    <row r="7" spans="1:22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>'TC15-Customer Order No'!A2</f>
        <v>cCB101-2311001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0</v>
      </c>
      <c r="P7" t="s">
        <v>264</v>
      </c>
      <c r="Q7">
        <v>620</v>
      </c>
      <c r="R7" t="s">
        <v>264</v>
      </c>
      <c r="S7">
        <v>200</v>
      </c>
      <c r="T7" t="s">
        <v>264</v>
      </c>
      <c r="U7">
        <v>0</v>
      </c>
      <c r="V7" t="s">
        <v>264</v>
      </c>
    </row>
  </sheetData>
  <pageMargins bottom="0.75" footer="0.3" header="0.3" left="0.7" right="0.7" top="0.75"/>
  <pageSetup orientation="portrait" r:id="rId1"/>
</worksheet>
</file>

<file path=xl/worksheets/sheet1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C75F4-9487-47EE-9DA3-8D744FCFCEE9}">
  <dimension ref="A1:S4"/>
  <sheetViews>
    <sheetView topLeftCell="D1" workbookViewId="0">
      <selection activeCell="E16" sqref="E16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 ca="1">'TC47-Autogen OrderNo Spot'!A2</f>
        <v>cCB101-2311002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380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 ca="1">'TC47-Autogen OrderNo Spot'!A2</f>
        <v>cCB101-2311002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380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 ca="1">'TC47-Autogen OrderNo Spot'!A2</f>
        <v>cCB101-2311002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380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ageMargins bottom="0.75" footer="0.3" header="0.3" left="0.7" right="0.7" top="0.75"/>
  <pageSetup orientation="portrait" r:id="rId1"/>
</worksheet>
</file>

<file path=xl/worksheets/sheet1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916C1-3BA9-4151-B6D5-49B8BA285E50}">
  <dimension ref="A1:V7"/>
  <sheetViews>
    <sheetView workbookViewId="0">
      <selection activeCell="R14" sqref="R14"/>
    </sheetView>
  </sheetViews>
  <sheetFormatPr defaultRowHeight="14.4" x14ac:dyDescent="0.3"/>
  <cols>
    <col min="1" max="21" customWidth="true" width="15.77734375" collapsed="true"/>
  </cols>
  <sheetData>
    <row r="1" spans="1:21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469</v>
      </c>
      <c r="S1" t="s">
        <v>470</v>
      </c>
      <c r="T1" t="s">
        <v>471</v>
      </c>
      <c r="U1" t="s">
        <v>472</v>
      </c>
    </row>
    <row r="2" spans="1:21" x14ac:dyDescent="0.3">
      <c r="A2" t="str">
        <f>'TC2-Contract Parts Info'!B2</f>
        <v>s1001</v>
      </c>
      <c r="B2" t="str">
        <f>'TC001-Req to Parts Master'!B2</f>
        <v>PK-CUS-s1-001</v>
      </c>
      <c r="C2" s="52" t="str">
        <f>'TC001-Req to Parts Master'!F2</f>
        <v>b00001</v>
      </c>
      <c r="D2" t="e">
        <f>'TC20-Autogen SOPO'!#REF!</f>
        <v>#REF!</v>
      </c>
      <c r="E2" t="s">
        <v>93</v>
      </c>
      <c r="F2">
        <v>10</v>
      </c>
      <c r="G2">
        <v>10</v>
      </c>
      <c r="H2" s="50">
        <v>1620</v>
      </c>
      <c r="I2">
        <v>0</v>
      </c>
      <c r="J2">
        <v>2.0499999999999998</v>
      </c>
      <c r="K2" t="s">
        <v>147</v>
      </c>
      <c r="L2" t="s">
        <v>382</v>
      </c>
      <c r="M2">
        <v>0</v>
      </c>
      <c r="N2" s="50">
        <v>1620</v>
      </c>
      <c r="O2" t="s">
        <v>264</v>
      </c>
      <c r="P2">
        <v>0</v>
      </c>
      <c r="Q2" t="s">
        <v>264</v>
      </c>
      <c r="R2">
        <v>0</v>
      </c>
      <c r="S2" t="s">
        <v>264</v>
      </c>
      <c r="T2">
        <v>0</v>
      </c>
      <c r="U2" t="s">
        <v>264</v>
      </c>
    </row>
    <row r="3" spans="1:21" x14ac:dyDescent="0.3">
      <c r="A3" t="str">
        <f>'TC2-Contract Parts Info'!B3</f>
        <v>s1002</v>
      </c>
      <c r="B3" t="str">
        <f>'TC001-Req to Parts Master'!B3</f>
        <v>PK-CUS-s1-002</v>
      </c>
      <c r="C3" s="52" t="str">
        <f>'TC001-Req to Parts Master'!F3</f>
        <v>b00002</v>
      </c>
      <c r="D3" t="e">
        <f>'TC20-Autogen SOPO'!#REF!</f>
        <v>#REF!</v>
      </c>
      <c r="E3" t="s">
        <v>93</v>
      </c>
      <c r="F3">
        <v>10</v>
      </c>
      <c r="G3">
        <v>10</v>
      </c>
      <c r="H3" s="50">
        <v>1620</v>
      </c>
      <c r="I3">
        <v>0</v>
      </c>
      <c r="J3">
        <v>2.0499999999999998</v>
      </c>
      <c r="K3" t="s">
        <v>147</v>
      </c>
      <c r="L3" t="s">
        <v>382</v>
      </c>
      <c r="M3">
        <v>0</v>
      </c>
      <c r="N3" s="50">
        <v>1620</v>
      </c>
      <c r="O3" t="s">
        <v>264</v>
      </c>
      <c r="P3">
        <v>0</v>
      </c>
      <c r="Q3" t="s">
        <v>264</v>
      </c>
      <c r="R3">
        <v>0</v>
      </c>
      <c r="S3" t="s">
        <v>264</v>
      </c>
      <c r="T3">
        <v>0</v>
      </c>
      <c r="U3" t="s">
        <v>264</v>
      </c>
    </row>
    <row r="4" spans="1:21" x14ac:dyDescent="0.3">
      <c r="A4" t="str">
        <f>'TC2-Contract Parts Info'!B4</f>
        <v>s1003</v>
      </c>
      <c r="B4" t="str">
        <f>'TC001-Req to Parts Master'!B4</f>
        <v>PK-CUS-s1-003</v>
      </c>
      <c r="C4" s="52" t="str">
        <f>'TC001-Req to Parts Master'!F4</f>
        <v>b00003</v>
      </c>
      <c r="D4" t="e">
        <f>'TC20-Autogen SOPO'!#REF!</f>
        <v>#REF!</v>
      </c>
      <c r="E4" t="s">
        <v>79</v>
      </c>
      <c r="F4">
        <v>5</v>
      </c>
      <c r="G4">
        <v>10</v>
      </c>
      <c r="H4">
        <v>620</v>
      </c>
      <c r="I4">
        <v>0</v>
      </c>
      <c r="J4">
        <v>2.0499999999999998</v>
      </c>
      <c r="K4" t="s">
        <v>147</v>
      </c>
      <c r="L4" t="s">
        <v>263</v>
      </c>
      <c r="M4">
        <v>0</v>
      </c>
      <c r="N4">
        <v>0</v>
      </c>
      <c r="O4" t="s">
        <v>264</v>
      </c>
      <c r="P4">
        <v>620</v>
      </c>
      <c r="Q4" t="s">
        <v>264</v>
      </c>
      <c r="R4">
        <v>0</v>
      </c>
      <c r="S4" t="s">
        <v>264</v>
      </c>
      <c r="T4">
        <v>0</v>
      </c>
      <c r="U4" t="s">
        <v>264</v>
      </c>
    </row>
    <row r="5" spans="1:21" x14ac:dyDescent="0.3">
      <c r="A5" t="str">
        <f>'TC2-Contract Parts Info'!B5</f>
        <v>s1004</v>
      </c>
      <c r="B5" t="str">
        <f>'TC001-Req to Parts Master'!B5</f>
        <v>PK-CUS-s1-004</v>
      </c>
      <c r="C5" s="52" t="str">
        <f>'TC001-Req to Parts Master'!F5</f>
        <v>b00004</v>
      </c>
      <c r="D5" t="e">
        <f>'TC20-Autogen SOPO'!#REF!</f>
        <v>#REF!</v>
      </c>
      <c r="E5" t="s">
        <v>79</v>
      </c>
      <c r="F5">
        <v>5</v>
      </c>
      <c r="G5">
        <v>10</v>
      </c>
      <c r="H5">
        <v>620</v>
      </c>
      <c r="I5">
        <v>0</v>
      </c>
      <c r="J5">
        <v>2.0499999999999998</v>
      </c>
      <c r="K5" t="s">
        <v>147</v>
      </c>
      <c r="L5" t="s">
        <v>263</v>
      </c>
      <c r="M5">
        <v>0</v>
      </c>
      <c r="N5">
        <v>0</v>
      </c>
      <c r="O5" t="s">
        <v>264</v>
      </c>
      <c r="P5">
        <v>620</v>
      </c>
      <c r="Q5" t="s">
        <v>264</v>
      </c>
      <c r="R5">
        <v>0</v>
      </c>
      <c r="S5" t="s">
        <v>264</v>
      </c>
      <c r="T5">
        <v>0</v>
      </c>
      <c r="U5" t="s">
        <v>264</v>
      </c>
    </row>
    <row r="6" spans="1:21" x14ac:dyDescent="0.3">
      <c r="A6" t="str">
        <f>'TC2-Contract Parts Info'!B6</f>
        <v>s1005</v>
      </c>
      <c r="B6" t="str">
        <f>'TC001-Req to Parts Master'!B6</f>
        <v>PK-CUS-s1-005</v>
      </c>
      <c r="C6" s="52" t="str">
        <f>'TC001-Req to Parts Master'!F6</f>
        <v>b00005</v>
      </c>
      <c r="D6" t="e">
        <f>'TC20-Autogen SOPO'!#REF!</f>
        <v>#REF!</v>
      </c>
      <c r="E6" t="s">
        <v>93</v>
      </c>
      <c r="F6">
        <v>5</v>
      </c>
      <c r="G6">
        <v>10</v>
      </c>
      <c r="H6">
        <v>800</v>
      </c>
      <c r="I6">
        <v>0</v>
      </c>
      <c r="J6">
        <v>2.0499999999999998</v>
      </c>
      <c r="K6" t="s">
        <v>147</v>
      </c>
      <c r="L6" t="s">
        <v>382</v>
      </c>
      <c r="M6">
        <v>0</v>
      </c>
      <c r="N6">
        <v>600</v>
      </c>
      <c r="O6" t="s">
        <v>264</v>
      </c>
      <c r="P6">
        <v>0</v>
      </c>
      <c r="Q6" t="s">
        <v>264</v>
      </c>
      <c r="R6">
        <v>0</v>
      </c>
      <c r="S6" t="s">
        <v>264</v>
      </c>
      <c r="T6">
        <v>200</v>
      </c>
      <c r="U6" t="s">
        <v>264</v>
      </c>
    </row>
    <row r="7" spans="1:21" x14ac:dyDescent="0.3">
      <c r="A7" t="str">
        <f>'TC2-Contract Parts Info'!B7</f>
        <v>s1006</v>
      </c>
      <c r="B7" t="str">
        <f>'TC001-Req to Parts Master'!B7</f>
        <v>PK-CUS-s1-006</v>
      </c>
      <c r="C7" s="52" t="str">
        <f>'TC001-Req to Parts Master'!F7</f>
        <v>b00006</v>
      </c>
      <c r="D7" t="e">
        <f>'TC20-Autogen SOPO'!#REF!</f>
        <v>#REF!</v>
      </c>
      <c r="E7" t="s">
        <v>79</v>
      </c>
      <c r="F7">
        <v>5</v>
      </c>
      <c r="G7">
        <v>10</v>
      </c>
      <c r="H7">
        <v>820</v>
      </c>
      <c r="I7">
        <v>0</v>
      </c>
      <c r="J7">
        <v>2.0499999999999998</v>
      </c>
      <c r="K7" t="s">
        <v>147</v>
      </c>
      <c r="L7" t="s">
        <v>263</v>
      </c>
      <c r="M7">
        <v>0</v>
      </c>
      <c r="N7">
        <v>0</v>
      </c>
      <c r="O7" t="s">
        <v>264</v>
      </c>
      <c r="P7">
        <v>620</v>
      </c>
      <c r="Q7" t="s">
        <v>264</v>
      </c>
      <c r="R7">
        <v>200</v>
      </c>
      <c r="S7" t="s">
        <v>264</v>
      </c>
      <c r="T7">
        <v>0</v>
      </c>
      <c r="U7" t="s">
        <v>264</v>
      </c>
    </row>
  </sheetData>
  <pageMargins bottom="0.75" footer="0.3" header="0.3" left="0.7" right="0.7" top="0.75"/>
  <pageSetup orientation="portrait" r:id="rId1"/>
</worksheet>
</file>

<file path=xl/worksheets/sheet1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44DA6-5AFE-4AC7-A7AD-2B07CFF4F198}">
  <dimension ref="A1:S4"/>
  <sheetViews>
    <sheetView topLeftCell="B1" workbookViewId="0">
      <selection activeCell="N31" sqref="N31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 ca="1">'TC47-Autogen OrderNo Spot'!B2</f>
        <v>sCB101-2311002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 ca="1">'TC47-Autogen OrderNo Spot'!B2</f>
        <v>sCB101-2311002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 ca="1">'TC47-Autogen OrderNo Spot'!B2</f>
        <v>sCB101-2311002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bottom="0.75" footer="0.3" header="0.3" left="0.7" right="0.7" top="0.75"/>
  <pageSetup orientation="portrait" r:id="rId1"/>
</worksheet>
</file>

<file path=xl/worksheets/sheet1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68F2F-B4B2-48BE-9466-C323517F5F01}">
  <dimension ref="A1:J9"/>
  <sheetViews>
    <sheetView topLeftCell="A4" workbookViewId="0">
      <selection activeCell="C9" sqref="C9:I9"/>
    </sheetView>
  </sheetViews>
  <sheetFormatPr defaultRowHeight="13.8" x14ac:dyDescent="0.3"/>
  <cols>
    <col min="1" max="1" customWidth="true" style="2" width="24.5546875" collapsed="true"/>
    <col min="2" max="2" customWidth="true" style="2" width="32.33203125" collapsed="true"/>
    <col min="3" max="8" customWidth="true" style="2" width="15.77734375" collapsed="true"/>
    <col min="9" max="9" customWidth="true" style="2" width="42.21875" collapsed="true"/>
    <col min="10" max="16384" style="2" width="8.88671875" collapsed="true"/>
  </cols>
  <sheetData>
    <row r="1" spans="1:9" x14ac:dyDescent="0.3">
      <c r="A1" s="2" t="s">
        <v>347</v>
      </c>
      <c r="B1" s="2" t="s">
        <v>348</v>
      </c>
      <c r="C1" s="2" t="s">
        <v>391</v>
      </c>
      <c r="D1" s="2" t="s">
        <v>392</v>
      </c>
      <c r="E1" s="2" t="s">
        <v>403</v>
      </c>
      <c r="F1" s="2" t="s">
        <v>393</v>
      </c>
      <c r="G1" s="2" t="s">
        <v>394</v>
      </c>
      <c r="H1" s="2" t="s">
        <v>402</v>
      </c>
      <c r="I1" s="2" t="s">
        <v>395</v>
      </c>
    </row>
    <row r="2" spans="1:9" x14ac:dyDescent="0.3">
      <c r="A2" s="2" t="str">
        <f ca="1">'TC204-DC1 Outbound Details'!E2</f>
        <v>DC1-CS2-01-2311001</v>
      </c>
      <c r="B2" s="2" t="str">
        <f>'TC204-DC1 Outbound Details'!M2</f>
        <v>CAJU9500009</v>
      </c>
      <c r="C2" s="2" t="str">
        <f ca="1" ref="C2:C9" si="0" t="shared">TEXT(DATE(YEAR(TODAY()), MONTH(TODAY()), DAY(TODAY()+10)), "dd MMM yyyy")</f>
        <v>11 Nov 2023</v>
      </c>
      <c r="D2" s="2" t="str">
        <f ca="1" ref="D2:D9" si="1" t="shared">TEXT(DATE(YEAR(TODAY()), MONTH(TODAY()), DAY(TODAY()+20)), "dd MMM yyyy")</f>
        <v>21 Nov 2023</v>
      </c>
      <c r="E2" s="74" t="s">
        <v>477</v>
      </c>
      <c r="F2" s="2" t="str">
        <f ca="1" ref="F2:F9" si="2" t="shared">TEXT(DATE(YEAR(TODAY()), MONTH(TODAY()), DAY(TODAY()+30)), "dd MMM yyyy")</f>
        <v>01 Nov 2023</v>
      </c>
      <c r="G2" s="8" t="s">
        <v>475</v>
      </c>
      <c r="H2" s="74" t="s">
        <v>473</v>
      </c>
      <c r="I2" s="2" t="s">
        <v>360</v>
      </c>
    </row>
    <row r="3" spans="1:9" x14ac:dyDescent="0.3">
      <c r="A3" s="2" t="str">
        <f ca="1">'TC204-DC1 Outbound Details'!E3</f>
        <v>DC1-CS2-01-2311001</v>
      </c>
      <c r="B3" s="2" t="str">
        <f>'TC204-DC1 Outbound Details'!M3</f>
        <v>ONEU1162511</v>
      </c>
      <c r="C3" s="2" t="str">
        <f ca="1" si="0" t="shared"/>
        <v>11 Nov 2023</v>
      </c>
      <c r="D3" s="2" t="str">
        <f ca="1" si="1" t="shared"/>
        <v>21 Nov 2023</v>
      </c>
      <c r="E3" s="74" t="s">
        <v>477</v>
      </c>
      <c r="F3" s="2" t="str">
        <f ca="1" si="2" t="shared"/>
        <v>01 Nov 2023</v>
      </c>
      <c r="G3" s="8" t="s">
        <v>475</v>
      </c>
      <c r="H3" s="74" t="s">
        <v>473</v>
      </c>
      <c r="I3" s="2" t="s">
        <v>360</v>
      </c>
    </row>
    <row r="4" spans="1:9" x14ac:dyDescent="0.3">
      <c r="A4" s="2" t="str">
        <f ca="1">'TC204-DC1 Outbound Details'!E4</f>
        <v>DC1-CS2-01-2311001</v>
      </c>
      <c r="B4" s="2" t="str">
        <f>'TC204-DC1 Outbound Details'!M4</f>
        <v>CNTW-SUP-C-230704001</v>
      </c>
      <c r="C4" s="2" t="str">
        <f ca="1" si="0" t="shared"/>
        <v>11 Nov 2023</v>
      </c>
      <c r="D4" s="2" t="str">
        <f ca="1" si="1" t="shared"/>
        <v>21 Nov 2023</v>
      </c>
      <c r="E4" s="74" t="s">
        <v>477</v>
      </c>
      <c r="F4" s="2" t="str">
        <f ca="1" si="2" t="shared"/>
        <v>01 Nov 2023</v>
      </c>
      <c r="G4" s="8" t="s">
        <v>475</v>
      </c>
      <c r="H4" s="74" t="s">
        <v>473</v>
      </c>
      <c r="I4" s="2" t="s">
        <v>360</v>
      </c>
    </row>
    <row r="5" spans="1:9" x14ac:dyDescent="0.3">
      <c r="B5" s="2" t="str">
        <f>'TC204-DC1 Outbound Details'!M5</f>
        <v>ONEU1162511</v>
      </c>
      <c r="C5" s="2" t="str">
        <f ca="1" si="0" t="shared"/>
        <v>11 Nov 2023</v>
      </c>
      <c r="D5" s="2" t="str">
        <f ca="1" si="1" t="shared"/>
        <v>21 Nov 2023</v>
      </c>
      <c r="E5" s="74" t="s">
        <v>477</v>
      </c>
      <c r="F5" s="2" t="str">
        <f ca="1" si="2" t="shared"/>
        <v>01 Nov 2023</v>
      </c>
      <c r="G5" s="8" t="s">
        <v>475</v>
      </c>
      <c r="H5" s="74" t="s">
        <v>473</v>
      </c>
      <c r="I5" s="2" t="s">
        <v>360</v>
      </c>
    </row>
    <row r="6" spans="1:9" x14ac:dyDescent="0.3">
      <c r="A6" s="2" t="str">
        <f ca="1">'TC204-DC1 Outbound Details'!E6</f>
        <v>DC1-CS2-01-2311003</v>
      </c>
      <c r="B6" s="2" t="str">
        <f>'TC204-DC1 Outbound Details'!M6</f>
        <v>CAIU9492794</v>
      </c>
      <c r="C6" s="2" t="str">
        <f ca="1" si="0" t="shared"/>
        <v>11 Nov 2023</v>
      </c>
      <c r="D6" s="2" t="str">
        <f ca="1" si="1" t="shared"/>
        <v>21 Nov 2023</v>
      </c>
      <c r="E6" s="74" t="s">
        <v>478</v>
      </c>
      <c r="F6" s="2" t="str">
        <f ca="1" si="2" t="shared"/>
        <v>01 Nov 2023</v>
      </c>
      <c r="G6" s="8" t="s">
        <v>476</v>
      </c>
      <c r="H6" s="74" t="s">
        <v>474</v>
      </c>
      <c r="I6" s="2" t="s">
        <v>360</v>
      </c>
    </row>
    <row r="7" spans="1:9" x14ac:dyDescent="0.3">
      <c r="A7" s="2" t="str">
        <f ca="1">'TC204-DC1 Outbound Details'!E7</f>
        <v>DC1-CS2-01-2311004</v>
      </c>
      <c r="B7" s="2" t="str">
        <f>'TC204-DC1 Outbound Details'!M7</f>
        <v>CAIU9500009</v>
      </c>
      <c r="C7" s="2" t="str">
        <f ca="1" si="0" t="shared"/>
        <v>11 Nov 2023</v>
      </c>
      <c r="D7" s="2" t="str">
        <f ca="1" si="1" t="shared"/>
        <v>21 Nov 2023</v>
      </c>
      <c r="E7" s="74" t="s">
        <v>478</v>
      </c>
      <c r="F7" s="2" t="str">
        <f ca="1" si="2" t="shared"/>
        <v>01 Nov 2023</v>
      </c>
      <c r="G7" s="8" t="s">
        <v>476</v>
      </c>
      <c r="H7" s="74" t="s">
        <v>474</v>
      </c>
      <c r="I7" s="2" t="s">
        <v>360</v>
      </c>
    </row>
    <row r="8" spans="1:9" x14ac:dyDescent="0.3">
      <c r="A8" s="2" t="str">
        <f ca="1">'TC204-DC1 Outbound Details'!E8</f>
        <v>DC1-CS2-01-2311005</v>
      </c>
      <c r="B8" s="2" t="str">
        <f>'TC204-DC1 Outbound Details'!M8</f>
        <v>CAIU9492794</v>
      </c>
      <c r="C8" s="2" t="str">
        <f ca="1" si="0" t="shared"/>
        <v>11 Nov 2023</v>
      </c>
      <c r="D8" s="2" t="str">
        <f ca="1" si="1" t="shared"/>
        <v>21 Nov 2023</v>
      </c>
      <c r="E8" s="74" t="s">
        <v>478</v>
      </c>
      <c r="F8" s="2" t="str">
        <f ca="1" si="2" t="shared"/>
        <v>01 Nov 2023</v>
      </c>
      <c r="G8" s="8" t="s">
        <v>476</v>
      </c>
      <c r="H8" s="74" t="s">
        <v>474</v>
      </c>
      <c r="I8" s="2" t="s">
        <v>360</v>
      </c>
    </row>
    <row r="9" spans="1:9" x14ac:dyDescent="0.3">
      <c r="A9" s="2" t="str">
        <f ca="1">'TC204-DC1 Outbound Details'!E9</f>
        <v>DC1-CS2-01-2311005</v>
      </c>
      <c r="B9" s="2" t="str">
        <f>'TC204-DC1 Outbound Details'!M9</f>
        <v>CAIU9492794</v>
      </c>
      <c r="C9" s="2" t="str">
        <f ca="1" si="0" t="shared"/>
        <v>11 Nov 2023</v>
      </c>
      <c r="D9" s="2" t="str">
        <f ca="1" si="1" t="shared"/>
        <v>21 Nov 2023</v>
      </c>
      <c r="E9" s="74" t="s">
        <v>478</v>
      </c>
      <c r="F9" s="2" t="str">
        <f ca="1" si="2" t="shared"/>
        <v>01 Nov 2023</v>
      </c>
      <c r="G9" s="8" t="s">
        <v>476</v>
      </c>
      <c r="H9" s="74" t="s">
        <v>474</v>
      </c>
      <c r="I9" s="2" t="s">
        <v>360</v>
      </c>
    </row>
  </sheetData>
  <pageMargins bottom="0.75" footer="0.3" header="0.3" left="0.7" right="0.7" top="0.75"/>
</worksheet>
</file>

<file path=xl/worksheets/sheet1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849C6-0A3D-4565-B869-78D9F1366C43}">
  <dimension ref="A1:C7"/>
  <sheetViews>
    <sheetView workbookViewId="0">
      <selection activeCell="C17" sqref="C17"/>
    </sheetView>
  </sheetViews>
  <sheetFormatPr defaultRowHeight="14.4" x14ac:dyDescent="0.3"/>
  <cols>
    <col min="1" max="1" customWidth="true" width="25.77734375" collapsed="true"/>
    <col min="2" max="2" customWidth="true" width="24.5546875" collapsed="true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'TC204-OutboundNo'!B2</f>
        <v>o-PK-CUS-DC-231031001</v>
      </c>
      <c r="B2" t="s">
        <v>479</v>
      </c>
    </row>
    <row r="3" spans="1:2" x14ac:dyDescent="0.3">
      <c r="A3" t="str">
        <f>'TC204-OutboundNo'!B3</f>
        <v>o-PK-CUS-DC-231031002</v>
      </c>
      <c r="B3" t="s">
        <v>480</v>
      </c>
    </row>
    <row r="4" spans="1:2" x14ac:dyDescent="0.3">
      <c r="A4" t="str">
        <f>'TC204-OutboundNo'!B4</f>
        <v>o-PK-CUS-DC-231031003</v>
      </c>
      <c r="B4" t="s">
        <v>481</v>
      </c>
    </row>
    <row r="5" spans="1:2" x14ac:dyDescent="0.3">
      <c r="A5" t="str">
        <f>'TC204-OutboundNo'!B5</f>
        <v>o-PK-CUS-DC-231031004</v>
      </c>
      <c r="B5" t="s">
        <v>482</v>
      </c>
    </row>
    <row r="6" spans="1:2" x14ac:dyDescent="0.3">
      <c r="A6" t="str">
        <f>'TC204-OutboundNo'!B6</f>
        <v>o-PK-CUS-DC-231031005</v>
      </c>
      <c r="B6" t="s">
        <v>483</v>
      </c>
    </row>
    <row r="7" spans="1:2" x14ac:dyDescent="0.3">
      <c r="A7" t="str">
        <f>'TC204-OutboundNo'!B7</f>
        <v>o-PK-CUS-DC-231031006</v>
      </c>
      <c r="B7" t="s">
        <v>484</v>
      </c>
    </row>
  </sheetData>
  <pageMargins bottom="0.75" footer="0.3" header="0.3" left="0.7" right="0.7" top="0.75"/>
</worksheet>
</file>

<file path=xl/worksheets/sheet13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6178B-4B28-4DC2-BD1E-BAA02CDBB667}">
  <dimension ref="A1:C9"/>
  <sheetViews>
    <sheetView workbookViewId="0">
      <selection activeCell="E32" sqref="E32"/>
    </sheetView>
  </sheetViews>
  <sheetFormatPr defaultRowHeight="14.4" x14ac:dyDescent="0.3"/>
  <cols>
    <col min="1" max="1" customWidth="true" width="28.88671875" collapsed="true"/>
    <col min="2" max="2" customWidth="true" width="24.109375" collapsed="true"/>
  </cols>
  <sheetData>
    <row r="1" spans="1:2" x14ac:dyDescent="0.3">
      <c r="A1" t="s">
        <v>406</v>
      </c>
      <c r="B1" t="s">
        <v>405</v>
      </c>
    </row>
    <row r="2" spans="1:2" x14ac:dyDescent="0.3">
      <c r="A2" t="str">
        <f ca="1">"i-PK-CUS-POC-"&amp;AutoIncrement!F3&amp;"-"&amp;TEXT(DATE(YEAR(TODAY()), MONTH(TODAY()), DAY(TODAY())), "yymm")&amp;"001"</f>
        <v>i-PK-CUS-POC-CS2-01-2311001</v>
      </c>
      <c r="B2" t="str">
        <f ca="1">TEXT(DATE(YEAR(TODAY()), MONTH(TODAY()), DAY(TODAY())), "dd MMM yyyy")</f>
        <v>01 Nov 2023</v>
      </c>
    </row>
    <row r="3" spans="1:2" x14ac:dyDescent="0.3">
      <c r="A3" t="str">
        <f ca="1">"i-PK-CUS-POC-"&amp;AutoIncrement!F3&amp;"-"&amp;TEXT(DATE(YEAR(TODAY()), MONTH(TODAY()), DAY(TODAY())), "yymm")&amp;"001"</f>
        <v>i-PK-CUS-POC-CS2-01-2311001</v>
      </c>
      <c r="B3" t="str">
        <f ca="1" ref="B3:B9" si="0" t="shared">TEXT(DATE(YEAR(TODAY()), MONTH(TODAY()), DAY(TODAY())), "dd MMM yyyy")</f>
        <v>01 Nov 2023</v>
      </c>
    </row>
    <row r="4" spans="1:2" x14ac:dyDescent="0.3">
      <c r="A4" t="str">
        <f ca="1">"i-PK-CUS-POC-"&amp;AutoIncrement!F3&amp;"-"&amp;TEXT(DATE(YEAR(TODAY()), MONTH(TODAY()), DAY(TODAY())), "yymm")&amp;"001"</f>
        <v>i-PK-CUS-POC-CS2-01-2311001</v>
      </c>
      <c r="B4" t="str">
        <f ca="1" si="0" t="shared"/>
        <v>01 Nov 2023</v>
      </c>
    </row>
    <row r="5" spans="1:2" x14ac:dyDescent="0.3">
      <c r="A5" t="str">
        <f ca="1">"i-PK-CUS-POC-"&amp;AutoIncrement!F3&amp;"-"&amp;TEXT(DATE(YEAR(TODAY()), MONTH(TODAY()), DAY(TODAY())), "yymm")&amp;"001"</f>
        <v>i-PK-CUS-POC-CS2-01-2311001</v>
      </c>
      <c r="B5" t="str">
        <f ca="1" si="0" t="shared"/>
        <v>01 Nov 2023</v>
      </c>
    </row>
    <row r="6" spans="1:2" x14ac:dyDescent="0.3">
      <c r="A6" t="str">
        <f ca="1">"i-PK-CUS-POC-"&amp;AutoIncrement!F3&amp;"-"&amp;TEXT(DATE(YEAR(TODAY()), MONTH(TODAY()), DAY(TODAY())), "yymm")&amp;"001"</f>
        <v>i-PK-CUS-POC-CS2-01-2311001</v>
      </c>
      <c r="B6" t="str">
        <f ca="1" si="0" t="shared"/>
        <v>01 Nov 2023</v>
      </c>
    </row>
    <row r="7" spans="1:2" x14ac:dyDescent="0.3">
      <c r="A7" t="str">
        <f ca="1">"i-PK-CUS-POC-"&amp;AutoIncrement!F3&amp;"-"&amp;TEXT(DATE(YEAR(TODAY()), MONTH(TODAY()), DAY(TODAY())), "yymm")&amp;"001"</f>
        <v>i-PK-CUS-POC-CS2-01-2311001</v>
      </c>
      <c r="B7" t="str">
        <f ca="1" si="0" t="shared"/>
        <v>01 Nov 2023</v>
      </c>
    </row>
    <row r="8" spans="1:2" x14ac:dyDescent="0.3">
      <c r="A8" t="str">
        <f ca="1">"i-PK-CUS-POC-"&amp;AutoIncrement!F3&amp;"-"&amp;TEXT(DATE(YEAR(TODAY()), MONTH(TODAY()), DAY(TODAY())), "yymm")&amp;"001"</f>
        <v>i-PK-CUS-POC-CS2-01-2311001</v>
      </c>
      <c r="B8" t="str">
        <f ca="1" si="0" t="shared"/>
        <v>01 Nov 2023</v>
      </c>
    </row>
    <row r="9" spans="1:2" x14ac:dyDescent="0.3">
      <c r="A9" t="str">
        <f ca="1">"i-PK-CUS-POC-"&amp;AutoIncrement!F3&amp;"-"&amp;TEXT(DATE(YEAR(TODAY()), MONTH(TODAY()), DAY(TODAY())), "yymm")&amp;"001"</f>
        <v>i-PK-CUS-POC-CS2-01-2311001</v>
      </c>
      <c r="B9" t="str">
        <f ca="1" si="0" t="shared"/>
        <v>01 Nov 2023</v>
      </c>
    </row>
  </sheetData>
  <pageMargins bottom="0.75" footer="0.3" header="0.3" left="0.7" right="0.7" top="0.75"/>
</worksheet>
</file>

<file path=xl/worksheets/sheet13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DF7F8-A7CB-49E3-8F24-AE2F22448708}">
  <dimension ref="A1:AA11"/>
  <sheetViews>
    <sheetView workbookViewId="0">
      <selection activeCell="C12" sqref="C12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427</v>
      </c>
      <c r="P1" s="59" t="s">
        <v>428</v>
      </c>
      <c r="Q1" s="2" t="s">
        <v>429</v>
      </c>
      <c r="R1" s="2" t="s">
        <v>430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'TC174-DC2 Outbound Details'!E2</f>
        <v>DC2-CS2-01-2311001</v>
      </c>
      <c r="B2" s="2" t="str">
        <f>'TC174-DC2 Outbound Details'!O2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366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'TC174-DC2 Outbound Details'!E3</f>
        <v>DC2-CS2-01-2311001</v>
      </c>
      <c r="B3" s="2" t="str">
        <f>'TC174-DC2 Outbound Details'!O3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366</v>
      </c>
      <c r="X3" s="58" t="s">
        <v>367</v>
      </c>
      <c r="Y3" s="58" t="s">
        <v>367</v>
      </c>
      <c r="Z3" s="58" t="s">
        <v>367</v>
      </c>
    </row>
    <row r="4" spans="1:26" x14ac:dyDescent="0.3">
      <c r="A4" s="57" t="str">
        <f ca="1">'TC174-DC2 Outbound Details'!E4</f>
        <v>DC2-CS2-01-2311001</v>
      </c>
      <c r="B4" s="2" t="str">
        <f>'TC174-DC2 Outbound Details'!O4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366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Details'!M4</f>
        <v>ONEU1162511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  <row r="6" spans="1:26" x14ac:dyDescent="0.3">
      <c r="A6" s="2" t="str">
        <f ca="1">'TC142-Sup2 Outbound Details'!E2</f>
        <v>SP2-CS2-01-2311001</v>
      </c>
      <c r="B6" s="8" t="str">
        <f>'TC142-Sup2 Outbound Details'!M2</f>
        <v>CAIU9500009</v>
      </c>
      <c r="C6" s="58" t="s">
        <v>409</v>
      </c>
      <c r="D6" s="58" t="s">
        <v>404</v>
      </c>
      <c r="E6" s="58" t="s">
        <v>404</v>
      </c>
      <c r="F6" s="58" t="s">
        <v>404</v>
      </c>
      <c r="G6" s="58" t="s">
        <v>404</v>
      </c>
      <c r="H6" s="58" t="s">
        <v>404</v>
      </c>
      <c r="I6" s="58" t="s">
        <v>404</v>
      </c>
      <c r="J6" s="58" t="s">
        <v>404</v>
      </c>
      <c r="K6" s="58" t="s">
        <v>404</v>
      </c>
      <c r="L6" s="58" t="s">
        <v>404</v>
      </c>
      <c r="M6" s="58" t="s">
        <v>404</v>
      </c>
      <c r="N6" s="58" t="s">
        <v>404</v>
      </c>
      <c r="O6" s="58" t="s">
        <v>404</v>
      </c>
      <c r="P6" s="58" t="s">
        <v>404</v>
      </c>
      <c r="Q6" s="58" t="s">
        <v>404</v>
      </c>
      <c r="R6" s="58" t="s">
        <v>404</v>
      </c>
      <c r="S6" s="58" t="s">
        <v>366</v>
      </c>
      <c r="T6" s="58" t="s">
        <v>367</v>
      </c>
      <c r="U6" s="58" t="s">
        <v>367</v>
      </c>
      <c r="V6" s="58" t="s">
        <v>367</v>
      </c>
      <c r="W6" s="58" t="s">
        <v>367</v>
      </c>
      <c r="X6" s="58" t="s">
        <v>367</v>
      </c>
      <c r="Y6" s="58" t="s">
        <v>367</v>
      </c>
      <c r="Z6" s="58" t="s">
        <v>367</v>
      </c>
    </row>
    <row r="7" spans="1:26" x14ac:dyDescent="0.3">
      <c r="A7" s="2" t="str">
        <f ca="1">'TC142-Sup2 Outbound Details'!E3</f>
        <v>SP2-CS2-01-2311001</v>
      </c>
      <c r="B7" s="8" t="str">
        <f>'TC142-Sup2 Outbound Details'!M3</f>
        <v>ONEU1162511</v>
      </c>
      <c r="C7" s="58" t="s">
        <v>365</v>
      </c>
      <c r="D7" s="58" t="s">
        <v>404</v>
      </c>
      <c r="E7" s="58" t="s">
        <v>404</v>
      </c>
      <c r="F7" s="58" t="s">
        <v>404</v>
      </c>
      <c r="G7" s="58" t="s">
        <v>404</v>
      </c>
      <c r="H7" s="58" t="s">
        <v>404</v>
      </c>
      <c r="I7" s="58" t="s">
        <v>404</v>
      </c>
      <c r="J7" s="58" t="s">
        <v>404</v>
      </c>
      <c r="K7" s="58" t="s">
        <v>404</v>
      </c>
      <c r="L7" s="58" t="s">
        <v>404</v>
      </c>
      <c r="M7" s="58" t="s">
        <v>404</v>
      </c>
      <c r="N7" s="58" t="s">
        <v>404</v>
      </c>
      <c r="O7" s="58" t="s">
        <v>404</v>
      </c>
      <c r="P7" s="58" t="s">
        <v>404</v>
      </c>
      <c r="Q7" s="58" t="s">
        <v>404</v>
      </c>
      <c r="R7" s="58" t="s">
        <v>404</v>
      </c>
      <c r="S7" s="58" t="s">
        <v>366</v>
      </c>
      <c r="T7" s="58" t="s">
        <v>367</v>
      </c>
      <c r="U7" s="58" t="s">
        <v>367</v>
      </c>
      <c r="V7" s="58" t="s">
        <v>367</v>
      </c>
      <c r="W7" s="58" t="s">
        <v>367</v>
      </c>
      <c r="X7" s="58" t="s">
        <v>367</v>
      </c>
      <c r="Y7" s="58" t="s">
        <v>367</v>
      </c>
      <c r="Z7" s="58" t="s">
        <v>367</v>
      </c>
    </row>
    <row r="8" spans="1:26" x14ac:dyDescent="0.3">
      <c r="B8" s="2" t="str">
        <f>'TC142-Sup2 Outbound Details'!M5</f>
        <v>CNTW-SUP-C-230704001</v>
      </c>
      <c r="C8" s="58" t="s">
        <v>365</v>
      </c>
      <c r="D8" s="58" t="s">
        <v>404</v>
      </c>
      <c r="E8" s="58" t="s">
        <v>404</v>
      </c>
      <c r="F8" s="58" t="s">
        <v>404</v>
      </c>
      <c r="G8" s="58" t="s">
        <v>404</v>
      </c>
      <c r="H8" s="58" t="s">
        <v>404</v>
      </c>
      <c r="I8" s="58" t="s">
        <v>404</v>
      </c>
      <c r="J8" s="58" t="s">
        <v>404</v>
      </c>
      <c r="K8" s="58" t="s">
        <v>404</v>
      </c>
      <c r="L8" s="58" t="s">
        <v>404</v>
      </c>
      <c r="M8" s="58" t="s">
        <v>404</v>
      </c>
      <c r="N8" s="58" t="s">
        <v>404</v>
      </c>
      <c r="O8" s="58" t="s">
        <v>404</v>
      </c>
      <c r="P8" s="58" t="s">
        <v>404</v>
      </c>
      <c r="Q8" s="58" t="s">
        <v>404</v>
      </c>
      <c r="R8" s="58" t="s">
        <v>404</v>
      </c>
      <c r="S8" s="58" t="s">
        <v>366</v>
      </c>
      <c r="T8" s="58" t="s">
        <v>367</v>
      </c>
      <c r="U8" s="58" t="s">
        <v>367</v>
      </c>
      <c r="V8" s="58" t="s">
        <v>367</v>
      </c>
      <c r="W8" s="58" t="s">
        <v>367</v>
      </c>
      <c r="X8" s="58" t="s">
        <v>367</v>
      </c>
      <c r="Y8" s="58" t="s">
        <v>367</v>
      </c>
      <c r="Z8" s="58" t="s">
        <v>367</v>
      </c>
    </row>
    <row r="9" spans="1:26" x14ac:dyDescent="0.3">
      <c r="A9" s="2" t="str">
        <f ca="1">'TC204-DC1 Outbound Details'!E2</f>
        <v>DC1-CS2-01-2311001</v>
      </c>
      <c r="B9" s="2" t="str">
        <f>'TC204-DC1 Outbound Details'!M2</f>
        <v>CAJU9500009</v>
      </c>
      <c r="C9" s="58" t="s">
        <v>365</v>
      </c>
    </row>
    <row r="10" spans="1:26" x14ac:dyDescent="0.3">
      <c r="A10" s="2" t="str">
        <f ca="1">'TC204-DC1 Outbound Details'!E3</f>
        <v>DC1-CS2-01-2311001</v>
      </c>
      <c r="B10" s="2" t="str">
        <f>'TC204-DC1 Outbound Details'!M3</f>
        <v>ONEU1162511</v>
      </c>
      <c r="C10" s="58" t="s">
        <v>365</v>
      </c>
    </row>
    <row r="11" spans="1:26" x14ac:dyDescent="0.3">
      <c r="A11" s="2" t="str">
        <f ca="1">'TC204-DC1 Outbound Details'!E4</f>
        <v>DC1-CS2-01-2311001</v>
      </c>
      <c r="B11" s="2" t="str">
        <f>'TC204-DC1 Outbound Details'!M4</f>
        <v>CNTW-SUP-C-230704001</v>
      </c>
      <c r="C11" s="58" t="s">
        <v>365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C5D36-BB6A-4EDE-A3F6-B9021F5B26E8}">
  <dimension ref="A1:Y2"/>
  <sheetViews>
    <sheetView workbookViewId="0" zoomScale="90" zoomScaleNormal="90">
      <selection activeCell="O13" sqref="O13"/>
    </sheetView>
  </sheetViews>
  <sheetFormatPr defaultColWidth="8.88671875" defaultRowHeight="13.8" x14ac:dyDescent="0.3"/>
  <cols>
    <col min="1" max="24" customWidth="true" style="2" width="20.77734375" collapsed="true"/>
    <col min="25" max="16384" style="2" width="8.88671875" collapsed="true"/>
  </cols>
  <sheetData>
    <row ht="14.4" r="1" spans="1:2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customFormat="1" r="2" s="5" spans="1:24" x14ac:dyDescent="0.3">
      <c r="A2" s="4" t="s">
        <v>181</v>
      </c>
      <c r="B2" s="4" t="str">
        <f>A2</f>
        <v>MYDC3-PKDC1</v>
      </c>
      <c r="C2" s="4" t="s">
        <v>61</v>
      </c>
      <c r="D2" s="4" t="s">
        <v>70</v>
      </c>
      <c r="E2" s="4" t="s">
        <v>63</v>
      </c>
      <c r="F2" s="4" t="s">
        <v>67</v>
      </c>
      <c r="G2" s="4"/>
      <c r="H2" s="4"/>
      <c r="I2" s="5" t="s">
        <v>64</v>
      </c>
      <c r="J2" s="4" t="s">
        <v>68</v>
      </c>
      <c r="K2" s="1" t="s">
        <v>76</v>
      </c>
      <c r="L2" s="1" t="s">
        <v>67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F17A-A3EC-4416-AEFA-722E2DE8256A}">
  <dimension ref="A1:J4"/>
  <sheetViews>
    <sheetView workbookViewId="0" zoomScale="90" zoomScaleNormal="90">
      <selection activeCell="C9" sqref="C9"/>
    </sheetView>
  </sheetViews>
  <sheetFormatPr defaultRowHeight="13.8" x14ac:dyDescent="0.3"/>
  <cols>
    <col min="1" max="1" customWidth="true" style="2" width="39.77734375" collapsed="true"/>
    <col min="2" max="3" customWidth="true" style="2" width="25.77734375" collapsed="true"/>
    <col min="4" max="8" customWidth="true" style="2" width="15.77734375" collapsed="true"/>
    <col min="9" max="9" customWidth="true" style="2" width="26.6640625" collapsed="true"/>
    <col min="10" max="16384" style="2" width="8.88671875" collapsed="true"/>
  </cols>
  <sheetData>
    <row r="1" spans="1:9" x14ac:dyDescent="0.3">
      <c r="A1" s="2" t="s">
        <v>131</v>
      </c>
      <c r="B1" s="2" t="s">
        <v>133</v>
      </c>
      <c r="C1" s="2" t="s">
        <v>134</v>
      </c>
      <c r="D1" s="2" t="s">
        <v>135</v>
      </c>
      <c r="E1" s="2" t="s">
        <v>140</v>
      </c>
      <c r="F1" s="2" t="s">
        <v>141</v>
      </c>
      <c r="G1" s="2" t="s">
        <v>122</v>
      </c>
      <c r="H1" s="2" t="s">
        <v>145</v>
      </c>
      <c r="I1" s="2" t="s">
        <v>150</v>
      </c>
    </row>
    <row r="2" spans="1:9" x14ac:dyDescent="0.3">
      <c r="A2" s="8" t="s">
        <v>307</v>
      </c>
      <c r="B2" s="8" t="s">
        <v>307</v>
      </c>
      <c r="C2" s="16" t="str">
        <f>AutoIncrement!E4</f>
        <v>MYPNA-PKTTAP-CB3-01</v>
      </c>
      <c r="D2" s="2" t="s">
        <v>146</v>
      </c>
      <c r="E2" s="8" t="s">
        <v>21</v>
      </c>
      <c r="F2" s="12">
        <v>1</v>
      </c>
      <c r="G2" s="2" t="s">
        <v>147</v>
      </c>
      <c r="H2" s="17">
        <v>100</v>
      </c>
      <c r="I2" s="20" t="s">
        <v>179</v>
      </c>
    </row>
    <row r="3" spans="1:9" x14ac:dyDescent="0.3">
      <c r="A3" s="8" t="s">
        <v>308</v>
      </c>
      <c r="B3" s="8" t="s">
        <v>308</v>
      </c>
      <c r="C3" s="16" t="str">
        <f>AutoIncrement!E4</f>
        <v>MYPNA-PKTTAP-CB3-01</v>
      </c>
      <c r="D3" s="2" t="s">
        <v>146</v>
      </c>
      <c r="E3" s="8" t="s">
        <v>21</v>
      </c>
      <c r="F3" s="12">
        <v>1</v>
      </c>
      <c r="G3" s="2" t="s">
        <v>147</v>
      </c>
      <c r="H3" s="17">
        <v>100</v>
      </c>
      <c r="I3" s="20" t="s">
        <v>179</v>
      </c>
    </row>
    <row r="4" spans="1:9" x14ac:dyDescent="0.3">
      <c r="A4" s="8" t="s">
        <v>309</v>
      </c>
      <c r="B4" s="8" t="s">
        <v>309</v>
      </c>
      <c r="C4" s="16" t="str">
        <f>AutoIncrement!E4</f>
        <v>MYPNA-PKTTAP-CB3-01</v>
      </c>
      <c r="D4" s="2" t="s">
        <v>149</v>
      </c>
      <c r="E4" s="8" t="s">
        <v>21</v>
      </c>
      <c r="F4" s="12">
        <v>1</v>
      </c>
      <c r="G4" s="2" t="s">
        <v>147</v>
      </c>
      <c r="H4" s="17">
        <v>100</v>
      </c>
      <c r="I4" s="20" t="s">
        <v>179</v>
      </c>
    </row>
  </sheetData>
  <phoneticPr fontId="8" type="noConversion"/>
  <pageMargins bottom="0.75" footer="0.3" header="0.3" left="0.7" right="0.7" top="0.75"/>
  <pageSetup orientation="portrait" r:id="rId1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11F6-9A79-4C3E-806F-EEC3D8785C90}">
  <dimension ref="A1:X6"/>
  <sheetViews>
    <sheetView workbookViewId="0" zoomScale="90" zoomScaleNormal="90">
      <selection activeCell="U15" sqref="U15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21" customWidth="true" width="15.77734375" collapsed="true"/>
    <col min="22" max="22" customWidth="true" width="25.77734375" collapsed="true"/>
    <col min="23" max="23" customWidth="true" width="15.77734375" collapsed="true"/>
  </cols>
  <sheetData>
    <row r="1" spans="1:23" x14ac:dyDescent="0.3">
      <c r="A1" t="s">
        <v>0</v>
      </c>
      <c r="B1" t="s">
        <v>31</v>
      </c>
      <c r="C1" t="s">
        <v>114</v>
      </c>
      <c r="D1" t="s">
        <v>167</v>
      </c>
      <c r="E1" t="s">
        <v>119</v>
      </c>
      <c r="F1" t="s">
        <v>120</v>
      </c>
      <c r="G1" t="s">
        <v>162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121</v>
      </c>
      <c r="N1" t="s">
        <v>122</v>
      </c>
      <c r="O1" t="s">
        <v>123</v>
      </c>
      <c r="P1" t="s">
        <v>160</v>
      </c>
      <c r="Q1" t="s">
        <v>37</v>
      </c>
      <c r="R1" t="s">
        <v>125</v>
      </c>
      <c r="S1" t="s">
        <v>169</v>
      </c>
      <c r="T1" t="s">
        <v>170</v>
      </c>
      <c r="U1" t="s">
        <v>171</v>
      </c>
      <c r="V1" s="15" t="s">
        <v>126</v>
      </c>
      <c r="W1" t="s">
        <v>182</v>
      </c>
    </row>
    <row r="2" spans="1:23" x14ac:dyDescent="0.3">
      <c r="A2">
        <v>1</v>
      </c>
      <c r="B2" t="s">
        <v>520</v>
      </c>
      <c r="C2" t="str">
        <f>AutoIncrement!E4</f>
        <v>MYPNA-PKTTAP-CB3-01</v>
      </c>
      <c r="D2" t="s">
        <v>68</v>
      </c>
      <c r="E2" t="str">
        <f>AutoIncrement!E3</f>
        <v>CB3-01</v>
      </c>
      <c r="F2" t="str">
        <f>"CD-"&amp;E2</f>
        <v>CD-CB3-01</v>
      </c>
      <c r="G2" t="str">
        <f>"Payment-"&amp;E2</f>
        <v>Payment-CB3-01</v>
      </c>
      <c r="H2" t="str">
        <f>I2</f>
        <v>By Invoice Date</v>
      </c>
      <c r="I2" t="s">
        <v>159</v>
      </c>
      <c r="J2">
        <v>0</v>
      </c>
      <c r="K2">
        <v>30</v>
      </c>
      <c r="L2">
        <v>0</v>
      </c>
      <c r="M2" t="str">
        <f>G2&amp;"(" &amp;H2&amp;")"</f>
        <v>Payment-CB3-01(By Invoice Date)</v>
      </c>
      <c r="N2" t="s">
        <v>147</v>
      </c>
      <c r="O2" t="s">
        <v>180</v>
      </c>
      <c r="P2" t="s">
        <v>64</v>
      </c>
      <c r="Q2" t="str">
        <f>'TC005.1'!A2&amp;"(" &amp; 'TC005.1'!A2 &amp; ")"</f>
        <v>MYDC3-PKDC1(MYDC3-PKDC1)</v>
      </c>
      <c r="R2" t="s">
        <v>168</v>
      </c>
      <c r="S2" t="s">
        <v>91</v>
      </c>
      <c r="T2" t="s">
        <v>89</v>
      </c>
      <c r="U2" t="s">
        <v>168</v>
      </c>
      <c r="V2" t="str">
        <f>'TC2-BU1 to Customer Contract'!X2</f>
        <v>CR-PK-CUS-POC-2311001</v>
      </c>
      <c r="W2" t="str">
        <f>"SP1toBU3-"&amp;E2</f>
        <v>SP1toBU3-CB3-01</v>
      </c>
    </row>
    <row r="5" spans="1:23" x14ac:dyDescent="0.3">
      <c r="W5" s="7"/>
    </row>
    <row r="6" spans="1:23" x14ac:dyDescent="0.3">
      <c r="W6" s="7"/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A975D-ED34-4C33-BCA6-D3D59D8E9A5D}">
  <dimension ref="A1:AA2"/>
  <sheetViews>
    <sheetView topLeftCell="M1" workbookViewId="0" zoomScale="90" zoomScaleNormal="90">
      <selection activeCell="O1" sqref="O1"/>
    </sheetView>
  </sheetViews>
  <sheetFormatPr defaultColWidth="8.88671875" defaultRowHeight="13.8" x14ac:dyDescent="0.3"/>
  <cols>
    <col min="1" max="26" customWidth="true" style="2" width="20.77734375" collapsed="true"/>
    <col min="27" max="16384" style="2" width="8.88671875" collapsed="true"/>
  </cols>
  <sheetData>
    <row ht="14.4" r="1" spans="1:26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77</v>
      </c>
      <c r="S1" s="4" t="s">
        <v>78</v>
      </c>
      <c r="T1" s="4" t="s">
        <v>54</v>
      </c>
      <c r="U1" s="4" t="s">
        <v>55</v>
      </c>
      <c r="V1" s="4" t="s">
        <v>56</v>
      </c>
      <c r="W1" s="4" t="s">
        <v>57</v>
      </c>
      <c r="X1" s="4" t="s">
        <v>58</v>
      </c>
      <c r="Y1" s="4" t="s">
        <v>59</v>
      </c>
      <c r="Z1" t="s">
        <v>60</v>
      </c>
    </row>
    <row customFormat="1" r="2" s="5" spans="1:26" x14ac:dyDescent="0.3">
      <c r="A2" s="4" t="s">
        <v>185</v>
      </c>
      <c r="B2" s="4" t="str">
        <f>A2</f>
        <v>MYELA-MYDC3</v>
      </c>
      <c r="C2" s="4" t="s">
        <v>61</v>
      </c>
      <c r="D2" s="4" t="s">
        <v>62</v>
      </c>
      <c r="E2" s="4" t="s">
        <v>63</v>
      </c>
      <c r="F2" s="4" t="s">
        <v>63</v>
      </c>
      <c r="G2" s="4"/>
      <c r="H2" s="4"/>
      <c r="I2" s="5" t="s">
        <v>79</v>
      </c>
      <c r="J2" s="4" t="s">
        <v>64</v>
      </c>
      <c r="K2" s="1"/>
      <c r="L2" s="1"/>
      <c r="M2" s="4"/>
      <c r="N2" s="4"/>
      <c r="O2" s="4" t="s">
        <v>65</v>
      </c>
      <c r="P2" s="4">
        <v>0</v>
      </c>
      <c r="Q2" s="4">
        <v>0</v>
      </c>
      <c r="R2" s="4" t="s">
        <v>80</v>
      </c>
      <c r="S2" s="4" t="s">
        <v>81</v>
      </c>
      <c r="T2" s="4">
        <v>12</v>
      </c>
      <c r="U2" s="4">
        <v>6</v>
      </c>
      <c r="V2" s="4">
        <v>2023</v>
      </c>
      <c r="W2" s="4">
        <v>31</v>
      </c>
      <c r="X2" s="4">
        <v>12</v>
      </c>
      <c r="Y2" s="4">
        <v>2024</v>
      </c>
      <c r="Z2" s="4" t="s">
        <v>66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446A-A929-4E01-B534-0CE671C519A7}">
  <dimension ref="A1:H4"/>
  <sheetViews>
    <sheetView workbookViewId="0" zoomScale="90" zoomScaleNormal="90">
      <selection activeCell="C8" sqref="C8"/>
    </sheetView>
  </sheetViews>
  <sheetFormatPr defaultRowHeight="13.8" x14ac:dyDescent="0.3"/>
  <cols>
    <col min="1" max="1" customWidth="true" style="2" width="35.5546875" collapsed="true"/>
    <col min="2" max="3" customWidth="true" style="2" width="25.77734375" collapsed="true"/>
    <col min="4" max="7" customWidth="true" style="2" width="15.77734375" collapsed="true"/>
    <col min="8" max="16384" style="2" width="8.88671875" collapsed="true"/>
  </cols>
  <sheetData>
    <row r="1" spans="1:7" x14ac:dyDescent="0.3">
      <c r="A1" s="2" t="s">
        <v>131</v>
      </c>
      <c r="B1" s="2" t="s">
        <v>133</v>
      </c>
      <c r="C1" s="2" t="s">
        <v>134</v>
      </c>
      <c r="D1" s="2" t="s">
        <v>140</v>
      </c>
      <c r="E1" s="2" t="s">
        <v>141</v>
      </c>
      <c r="F1" s="2" t="s">
        <v>122</v>
      </c>
      <c r="G1" s="2" t="s">
        <v>145</v>
      </c>
    </row>
    <row r="2" spans="1:7" x14ac:dyDescent="0.3">
      <c r="A2" s="8" t="s">
        <v>310</v>
      </c>
      <c r="B2" s="8" t="s">
        <v>310</v>
      </c>
      <c r="C2" s="16" t="str">
        <f>AutoIncrement!G4</f>
        <v>MYELASUP-MYPNA-CS1-01</v>
      </c>
      <c r="D2" s="8" t="s">
        <v>21</v>
      </c>
      <c r="E2" s="12">
        <v>1</v>
      </c>
      <c r="F2" s="8" t="s">
        <v>183</v>
      </c>
      <c r="G2" s="17">
        <v>2</v>
      </c>
    </row>
    <row r="3" spans="1:7" x14ac:dyDescent="0.3">
      <c r="A3" s="8" t="s">
        <v>311</v>
      </c>
      <c r="B3" s="8" t="s">
        <v>311</v>
      </c>
      <c r="C3" s="16" t="str">
        <f>AutoIncrement!G4</f>
        <v>MYELASUP-MYPNA-CS1-01</v>
      </c>
      <c r="D3" s="8" t="s">
        <v>21</v>
      </c>
      <c r="E3" s="12">
        <v>1</v>
      </c>
      <c r="F3" s="8" t="s">
        <v>183</v>
      </c>
      <c r="G3" s="17">
        <v>2</v>
      </c>
    </row>
    <row r="4" spans="1:7" x14ac:dyDescent="0.3">
      <c r="A4" s="8" t="s">
        <v>312</v>
      </c>
      <c r="B4" s="8" t="s">
        <v>312</v>
      </c>
      <c r="C4" s="16" t="str">
        <f>AutoIncrement!G4</f>
        <v>MYELASUP-MYPNA-CS1-01</v>
      </c>
      <c r="D4" s="8" t="s">
        <v>21</v>
      </c>
      <c r="E4" s="12">
        <v>1</v>
      </c>
      <c r="F4" s="8" t="s">
        <v>183</v>
      </c>
      <c r="G4" s="17">
        <v>2</v>
      </c>
    </row>
  </sheetData>
  <phoneticPr fontId="8" type="noConversion"/>
  <dataValidations count="1">
    <dataValidation allowBlank="1" showErrorMessage="1" sqref="F2:F4" type="list" xr:uid="{BF8479C8-377B-4274-9EB4-EEC20386286C}">
      <formula1>CURRENCY_CODE</formula1>
    </dataValidation>
  </dataValidations>
  <pageMargins bottom="0.75" footer="0.3" header="0.3" left="0.7" right="0.7" top="0.75"/>
  <pageSetup orientation="portrait" r:id="rId1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8ED16-4135-483E-B929-6907FF91411A}">
  <dimension ref="A1:W2"/>
  <sheetViews>
    <sheetView workbookViewId="0" zoomScale="90" zoomScaleNormal="90">
      <selection activeCell="G13" sqref="G13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15" customWidth="true" width="15.77734375" collapsed="true"/>
    <col min="16" max="16" customWidth="true" width="20.6640625" collapsed="true"/>
    <col min="17" max="21" customWidth="true" width="15.77734375" collapsed="true"/>
    <col min="22" max="22" customWidth="true" width="25.77734375" collapsed="true"/>
  </cols>
  <sheetData>
    <row r="1" spans="1:22" x14ac:dyDescent="0.3">
      <c r="A1" t="s">
        <v>0</v>
      </c>
      <c r="B1" t="s">
        <v>31</v>
      </c>
      <c r="C1" t="s">
        <v>114</v>
      </c>
      <c r="D1" t="s">
        <v>167</v>
      </c>
      <c r="E1" t="s">
        <v>175</v>
      </c>
      <c r="F1" t="s">
        <v>176</v>
      </c>
      <c r="G1" t="s">
        <v>177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184</v>
      </c>
      <c r="S1" t="s">
        <v>178</v>
      </c>
      <c r="T1" t="s">
        <v>37</v>
      </c>
      <c r="U1" t="s">
        <v>125</v>
      </c>
      <c r="V1" s="15" t="s">
        <v>126</v>
      </c>
    </row>
    <row r="2" spans="1:22" x14ac:dyDescent="0.3">
      <c r="A2">
        <v>1</v>
      </c>
      <c r="B2" t="s">
        <v>173</v>
      </c>
      <c r="C2" t="str">
        <f>AutoIncrement!G4</f>
        <v>MYELASUP-MYPNA-CS1-01</v>
      </c>
      <c r="D2" t="s">
        <v>64</v>
      </c>
      <c r="E2">
        <v>1</v>
      </c>
      <c r="F2">
        <v>1</v>
      </c>
      <c r="G2">
        <v>1</v>
      </c>
      <c r="H2" t="str">
        <f>AutoIncrement!G3</f>
        <v>CS1-01</v>
      </c>
      <c r="I2" t="str">
        <f>"CD-"&amp;H2</f>
        <v>CD-CS1-01</v>
      </c>
      <c r="J2" t="str">
        <f>"Payment-"&amp;H2</f>
        <v>Payment-CS1-01</v>
      </c>
      <c r="K2" t="str">
        <f>L2</f>
        <v>By Free</v>
      </c>
      <c r="L2" t="s">
        <v>186</v>
      </c>
      <c r="M2">
        <v>0</v>
      </c>
      <c r="N2">
        <v>30</v>
      </c>
      <c r="O2">
        <v>0</v>
      </c>
      <c r="P2" t="str">
        <f>J2&amp;"(" &amp;K2&amp;")"</f>
        <v>Payment-CS1-01(By Free)</v>
      </c>
      <c r="Q2" t="s">
        <v>183</v>
      </c>
      <c r="R2" t="s">
        <v>129</v>
      </c>
      <c r="S2" t="s">
        <v>64</v>
      </c>
      <c r="T2" t="str">
        <f>'TC006.1'!A2&amp;"(" &amp; 'TC006.1'!A2 &amp; ")"</f>
        <v>MYELA-MYDC3(MYELA-MYDC3)</v>
      </c>
      <c r="U2" t="s">
        <v>130</v>
      </c>
      <c r="V2" t="str">
        <f>'TC2-BU1 to Customer Contract'!X2</f>
        <v>CR-PK-CUS-POC-2311001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4B363-C9AC-485F-9832-F1ABA390B560}">
  <dimension ref="A1:R7"/>
  <sheetViews>
    <sheetView workbookViewId="0" zoomScale="90" zoomScaleNormal="90">
      <selection activeCell="B2" sqref="B2"/>
    </sheetView>
  </sheetViews>
  <sheetFormatPr defaultColWidth="8.88671875" defaultRowHeight="13.8" x14ac:dyDescent="0.3"/>
  <cols>
    <col min="1" max="1" customWidth="true" style="1" width="5.77734375" collapsed="true"/>
    <col min="2" max="5" customWidth="true" style="10" width="25.77734375" collapsed="true"/>
    <col min="6" max="9" customWidth="true" style="10" width="15.77734375" collapsed="true"/>
    <col min="10" max="10" customWidth="true" style="10" width="25.77734375" collapsed="true"/>
    <col min="11" max="17" customWidth="true" style="10" width="15.77734375" collapsed="true"/>
    <col min="18" max="16384" style="10" width="8.88671875" collapsed="true"/>
  </cols>
  <sheetData>
    <row customFormat="1" r="1" s="8" spans="1:17" x14ac:dyDescent="0.3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</row>
    <row customFormat="1" r="2" s="8" spans="1:17" x14ac:dyDescent="0.3">
      <c r="A2" s="1">
        <v>1</v>
      </c>
      <c r="B2" s="2" t="s">
        <v>283</v>
      </c>
      <c r="C2" s="9"/>
      <c r="D2" s="2" t="s">
        <v>283</v>
      </c>
      <c r="E2" s="11" t="s">
        <v>283</v>
      </c>
      <c r="F2" s="11" t="s">
        <v>19</v>
      </c>
      <c r="G2" s="11" t="s">
        <v>20</v>
      </c>
      <c r="H2" s="11" t="s">
        <v>29</v>
      </c>
      <c r="I2" s="11" t="s">
        <v>17</v>
      </c>
      <c r="J2" s="11" t="s">
        <v>284</v>
      </c>
      <c r="K2" s="11" t="s">
        <v>36</v>
      </c>
      <c r="L2" s="12">
        <v>10</v>
      </c>
      <c r="M2" s="12">
        <v>10</v>
      </c>
      <c r="N2" s="13">
        <v>1</v>
      </c>
      <c r="O2" s="14">
        <v>10</v>
      </c>
      <c r="P2" s="14">
        <v>10</v>
      </c>
    </row>
    <row customFormat="1" r="3" s="8" spans="1:17" x14ac:dyDescent="0.3">
      <c r="A3" s="1">
        <v>2</v>
      </c>
      <c r="B3" s="2" t="s">
        <v>284</v>
      </c>
      <c r="C3" s="9"/>
      <c r="D3" s="2" t="s">
        <v>284</v>
      </c>
      <c r="E3" s="11" t="s">
        <v>284</v>
      </c>
      <c r="F3" s="11" t="s">
        <v>98</v>
      </c>
      <c r="G3" s="11" t="s">
        <v>99</v>
      </c>
      <c r="H3" s="11" t="s">
        <v>29</v>
      </c>
      <c r="I3" s="11" t="s">
        <v>17</v>
      </c>
      <c r="J3" s="11" t="s">
        <v>283</v>
      </c>
      <c r="K3" s="11" t="s">
        <v>36</v>
      </c>
      <c r="L3" s="12">
        <v>10</v>
      </c>
      <c r="M3" s="12">
        <v>10</v>
      </c>
      <c r="N3" s="13">
        <v>1</v>
      </c>
      <c r="O3" s="14">
        <v>10</v>
      </c>
      <c r="P3" s="14">
        <v>10</v>
      </c>
    </row>
    <row customFormat="1" r="4" s="8" spans="1:17" x14ac:dyDescent="0.3">
      <c r="A4" s="1">
        <v>3</v>
      </c>
      <c r="B4" s="2" t="s">
        <v>285</v>
      </c>
      <c r="C4" s="9"/>
      <c r="D4" s="2" t="s">
        <v>285</v>
      </c>
      <c r="E4" s="11" t="s">
        <v>285</v>
      </c>
      <c r="F4" s="11" t="s">
        <v>23</v>
      </c>
      <c r="G4" s="11" t="s">
        <v>24</v>
      </c>
      <c r="H4" s="11" t="s">
        <v>21</v>
      </c>
      <c r="I4" s="11" t="s">
        <v>17</v>
      </c>
      <c r="J4" s="11" t="s">
        <v>286</v>
      </c>
      <c r="K4" s="11" t="s">
        <v>18</v>
      </c>
      <c r="L4" s="12">
        <v>10</v>
      </c>
      <c r="M4" s="12">
        <v>5</v>
      </c>
      <c r="N4" s="13">
        <v>1.0009999999999999</v>
      </c>
      <c r="O4" s="14">
        <v>10</v>
      </c>
      <c r="P4" s="14">
        <v>10</v>
      </c>
    </row>
    <row customFormat="1" r="5" s="8" spans="1:17" x14ac:dyDescent="0.3">
      <c r="A5" s="1">
        <v>4</v>
      </c>
      <c r="B5" s="2" t="s">
        <v>286</v>
      </c>
      <c r="C5" s="9"/>
      <c r="D5" s="2" t="s">
        <v>286</v>
      </c>
      <c r="E5" s="11" t="s">
        <v>286</v>
      </c>
      <c r="F5" s="11" t="s">
        <v>25</v>
      </c>
      <c r="G5" s="11" t="s">
        <v>26</v>
      </c>
      <c r="H5" s="11" t="s">
        <v>21</v>
      </c>
      <c r="I5" s="11" t="s">
        <v>17</v>
      </c>
      <c r="J5" s="11" t="s">
        <v>285</v>
      </c>
      <c r="K5" s="11" t="s">
        <v>18</v>
      </c>
      <c r="L5" s="12">
        <v>10</v>
      </c>
      <c r="M5" s="12">
        <v>5</v>
      </c>
      <c r="N5" s="13">
        <v>1.0009999999999999</v>
      </c>
      <c r="O5" s="14">
        <v>10</v>
      </c>
      <c r="P5" s="14">
        <v>10</v>
      </c>
    </row>
    <row customFormat="1" r="6" s="8" spans="1:17" x14ac:dyDescent="0.3">
      <c r="A6" s="1">
        <v>5</v>
      </c>
      <c r="B6" s="2" t="s">
        <v>287</v>
      </c>
      <c r="C6" s="9"/>
      <c r="D6" s="2" t="s">
        <v>287</v>
      </c>
      <c r="E6" s="11" t="s">
        <v>287</v>
      </c>
      <c r="F6" s="11" t="s">
        <v>27</v>
      </c>
      <c r="G6" s="11" t="s">
        <v>28</v>
      </c>
      <c r="H6" s="11" t="s">
        <v>21</v>
      </c>
      <c r="I6" s="11" t="s">
        <v>22</v>
      </c>
      <c r="J6" s="11"/>
      <c r="K6" s="11"/>
      <c r="L6" s="12">
        <v>10</v>
      </c>
      <c r="M6" s="12">
        <v>5</v>
      </c>
      <c r="N6" s="13">
        <v>1.0009999999999999</v>
      </c>
      <c r="O6" s="14">
        <v>10</v>
      </c>
      <c r="P6" s="14">
        <v>10</v>
      </c>
    </row>
    <row customFormat="1" r="7" s="8" spans="1:17" x14ac:dyDescent="0.3">
      <c r="A7" s="1">
        <v>6</v>
      </c>
      <c r="B7" s="2" t="s">
        <v>288</v>
      </c>
      <c r="C7" s="9"/>
      <c r="D7" s="2" t="s">
        <v>288</v>
      </c>
      <c r="E7" s="11" t="s">
        <v>288</v>
      </c>
      <c r="F7" s="11" t="s">
        <v>34</v>
      </c>
      <c r="G7" s="11" t="s">
        <v>35</v>
      </c>
      <c r="H7" s="11" t="s">
        <v>21</v>
      </c>
      <c r="I7" s="11" t="s">
        <v>22</v>
      </c>
      <c r="J7" s="11"/>
      <c r="K7" s="11"/>
      <c r="L7" s="12">
        <v>10</v>
      </c>
      <c r="M7" s="12">
        <v>5</v>
      </c>
      <c r="N7" s="13">
        <v>1.0009999999999999</v>
      </c>
      <c r="O7" s="14">
        <v>10</v>
      </c>
      <c r="P7" s="14">
        <v>10</v>
      </c>
    </row>
  </sheetData>
  <phoneticPr fontId="8" type="noConversion"/>
  <dataValidations count="3">
    <dataValidation allowBlank="1" showErrorMessage="1" sqref="H2:H7" type="list" xr:uid="{D2C76473-4C5A-4519-A7B0-B55F93CAFF40}">
      <formula1>UOM_CODE</formula1>
    </dataValidation>
    <dataValidation allowBlank="1" showErrorMessage="1" sqref="K2:K6" type="list" xr:uid="{74FAD954-C0D0-4C53-A58E-EE5250E7F49C}">
      <formula1>PAIRED_ORDER_FLAG</formula1>
    </dataValidation>
    <dataValidation allowBlank="1" showErrorMessage="1" sqref="I2:I7" type="list" xr:uid="{8959A81A-A9C0-4C94-8DF8-EB9963F162C5}">
      <formula1>PAIRED_FLAG</formula1>
    </dataValidation>
  </dataValidations>
  <pageMargins bottom="0.75" footer="0.3" header="0.3" left="0.7" right="0.7" top="0.75"/>
  <pageSetup orientation="portrait" r:id="rId1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A3770-2ABF-48BD-877C-F6DAF93B01A2}">
  <dimension ref="A1:G3"/>
  <sheetViews>
    <sheetView workbookViewId="0">
      <selection sqref="A1:F1"/>
    </sheetView>
  </sheetViews>
  <sheetFormatPr defaultRowHeight="13.8" x14ac:dyDescent="0.3"/>
  <cols>
    <col min="1" max="6" customWidth="true" style="2" width="20.77734375" collapsed="true"/>
    <col min="7" max="16384" style="2" width="8.88671875" collapsed="true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93</v>
      </c>
      <c r="B2" s="46" t="s">
        <v>209</v>
      </c>
      <c r="C2" s="46" t="str">
        <f>AutoIncrement!F5</f>
        <v>CSS-CS2-01</v>
      </c>
      <c r="D2" s="46" t="s">
        <v>69</v>
      </c>
      <c r="E2" s="46" t="s">
        <v>210</v>
      </c>
      <c r="F2" s="46" t="str">
        <f>AutoIncrement!F4</f>
        <v>CNTWSUP-SGTTAP-CS2-01</v>
      </c>
    </row>
    <row r="3" spans="1:6" x14ac:dyDescent="0.3">
      <c r="A3" s="46" t="s">
        <v>93</v>
      </c>
      <c r="B3" s="46" t="s">
        <v>209</v>
      </c>
      <c r="C3" s="46" t="str">
        <f>AutoIncrement!F5</f>
        <v>CSS-CS2-01</v>
      </c>
      <c r="D3" s="46" t="s">
        <v>69</v>
      </c>
      <c r="E3" s="2" t="s">
        <v>243</v>
      </c>
      <c r="F3" s="46" t="str">
        <f>AutoIncrement!F4</f>
        <v>CNTWSUP-SGTTAP-CS2-01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4FBCF-971E-4D9D-AF35-215C7C02FB6E}">
  <dimension ref="A1:G5"/>
  <sheetViews>
    <sheetView workbookViewId="0">
      <selection sqref="A1:F1"/>
    </sheetView>
  </sheetViews>
  <sheetFormatPr defaultRowHeight="14.4" x14ac:dyDescent="0.3"/>
  <cols>
    <col min="1" max="6" customWidth="true" style="2" width="20.77734375" collapsed="true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90</v>
      </c>
      <c r="B2" s="46" t="s">
        <v>215</v>
      </c>
      <c r="C2" s="46" t="str">
        <f>AutoIncrement!D5</f>
        <v>CSS-CB2-01</v>
      </c>
      <c r="D2" s="46" t="s">
        <v>69</v>
      </c>
      <c r="E2" s="46" t="s">
        <v>210</v>
      </c>
      <c r="F2" s="46" t="str">
        <f>AutoIncrement!D4</f>
        <v>SGTTAP-PKTTAP-CB2-01</v>
      </c>
    </row>
    <row r="3" spans="1:6" x14ac:dyDescent="0.3">
      <c r="A3" s="46" t="s">
        <v>90</v>
      </c>
      <c r="B3" s="46" t="s">
        <v>215</v>
      </c>
      <c r="C3" s="46" t="str">
        <f>AutoIncrement!D5</f>
        <v>CSS-CB2-01</v>
      </c>
      <c r="D3" s="46" t="s">
        <v>69</v>
      </c>
      <c r="E3" s="2" t="s">
        <v>243</v>
      </c>
      <c r="F3" s="46" t="str">
        <f>AutoIncrement!D4</f>
        <v>SGTTAP-PKTTAP-CB2-01</v>
      </c>
    </row>
    <row r="4" spans="1:6" x14ac:dyDescent="0.3">
      <c r="A4" s="46" t="s">
        <v>90</v>
      </c>
      <c r="B4" s="46" t="s">
        <v>215</v>
      </c>
      <c r="C4" s="46" t="str">
        <f>AutoIncrement!D5</f>
        <v>CSS-CB2-01</v>
      </c>
      <c r="D4" s="46" t="s">
        <v>69</v>
      </c>
      <c r="E4" s="46" t="s">
        <v>216</v>
      </c>
      <c r="F4" s="2" t="str">
        <f>AutoIncrement!F4</f>
        <v>CNTWSUP-SGTTAP-CS2-01</v>
      </c>
    </row>
    <row r="5" spans="1:6" x14ac:dyDescent="0.3">
      <c r="A5" s="46" t="s">
        <v>90</v>
      </c>
      <c r="B5" s="46" t="s">
        <v>215</v>
      </c>
      <c r="C5" s="46" t="str">
        <f>AutoIncrement!D5</f>
        <v>CSS-CB2-01</v>
      </c>
      <c r="D5" s="46" t="s">
        <v>69</v>
      </c>
      <c r="E5" s="2" t="s">
        <v>244</v>
      </c>
      <c r="F5" s="2" t="str">
        <f>AutoIncrement!F4</f>
        <v>CNTWSUP-SGTTAP-CS2-01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E834-6C6D-48FD-A8AC-C8B2BB635E1C}">
  <dimension ref="A1:G2"/>
  <sheetViews>
    <sheetView workbookViewId="0">
      <selection sqref="A1:F1"/>
    </sheetView>
  </sheetViews>
  <sheetFormatPr defaultRowHeight="14.4" x14ac:dyDescent="0.3"/>
  <cols>
    <col min="1" max="6" customWidth="true" style="2" width="20.77734375" collapsed="true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79</v>
      </c>
      <c r="B2" s="46" t="s">
        <v>217</v>
      </c>
      <c r="C2" s="46" t="str">
        <f>AutoIncrement!D5</f>
        <v>CSS-CB2-01</v>
      </c>
      <c r="D2" s="46" t="s">
        <v>69</v>
      </c>
      <c r="E2" s="46" t="s">
        <v>210</v>
      </c>
      <c r="F2" s="46" t="str">
        <f>AutoIncrement!G4</f>
        <v>MYELASUP-MYPNA-CS1-01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80543-5449-4C71-9277-E0BFEF5A5ED2}">
  <dimension ref="A1:G4"/>
  <sheetViews>
    <sheetView workbookViewId="0">
      <selection sqref="A1:F1"/>
    </sheetView>
  </sheetViews>
  <sheetFormatPr defaultRowHeight="14.4" x14ac:dyDescent="0.3"/>
  <cols>
    <col min="1" max="6" customWidth="true" style="2" width="20.77734375" collapsed="true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91</v>
      </c>
      <c r="B2" s="46" t="s">
        <v>218</v>
      </c>
      <c r="C2" s="46" t="str">
        <f>AutoIncrement!E5</f>
        <v>CSS-CB3-01</v>
      </c>
      <c r="D2" s="46" t="s">
        <v>69</v>
      </c>
      <c r="E2" s="46" t="s">
        <v>210</v>
      </c>
      <c r="F2" s="46" t="str">
        <f>AutoIncrement!E4</f>
        <v>MYPNA-PKTTAP-CB3-01</v>
      </c>
    </row>
    <row r="3" spans="1:6" x14ac:dyDescent="0.3">
      <c r="A3" s="46" t="s">
        <v>91</v>
      </c>
      <c r="B3" s="46" t="s">
        <v>218</v>
      </c>
      <c r="C3" s="46" t="str">
        <f>AutoIncrement!E5</f>
        <v>CSS-CB3-01</v>
      </c>
      <c r="D3" s="46" t="s">
        <v>69</v>
      </c>
      <c r="E3" s="2" t="s">
        <v>243</v>
      </c>
      <c r="F3" s="46" t="str">
        <f>AutoIncrement!E4</f>
        <v>MYPNA-PKTTAP-CB3-01</v>
      </c>
    </row>
    <row r="4" spans="1:6" x14ac:dyDescent="0.3">
      <c r="A4" s="46" t="s">
        <v>91</v>
      </c>
      <c r="B4" s="46" t="s">
        <v>218</v>
      </c>
      <c r="C4" s="46" t="str">
        <f>AutoIncrement!E5</f>
        <v>CSS-CB3-01</v>
      </c>
      <c r="D4" s="46" t="s">
        <v>69</v>
      </c>
      <c r="E4" s="46" t="s">
        <v>216</v>
      </c>
      <c r="F4" s="2" t="str">
        <f>AutoIncrement!G4</f>
        <v>MYELASUP-MYPNA-CS1-01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B7F9-0822-4A7D-A5DC-78D24422F26B}">
  <dimension ref="A1:G6"/>
  <sheetViews>
    <sheetView workbookViewId="0">
      <selection activeCell="F11" sqref="F11"/>
    </sheetView>
  </sheetViews>
  <sheetFormatPr defaultRowHeight="14.4" x14ac:dyDescent="0.3"/>
  <cols>
    <col min="1" max="6" customWidth="true" style="2" width="20.77734375" collapsed="true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89</v>
      </c>
      <c r="B2" s="46" t="s">
        <v>89</v>
      </c>
      <c r="C2" s="46" t="str">
        <f>AutoIncrement!C5</f>
        <v>CSS-CB1-01</v>
      </c>
      <c r="D2" s="46" t="s">
        <v>69</v>
      </c>
      <c r="E2" s="46" t="s">
        <v>210</v>
      </c>
      <c r="F2" s="46" t="str">
        <f>AutoIncrement!C4</f>
        <v>PKTTAP-PKCUS-CB1-01</v>
      </c>
    </row>
    <row r="3" spans="1:6" x14ac:dyDescent="0.3">
      <c r="A3" s="46" t="s">
        <v>89</v>
      </c>
      <c r="B3" s="46" t="s">
        <v>89</v>
      </c>
      <c r="C3" s="46" t="str">
        <f>AutoIncrement!C5</f>
        <v>CSS-CB1-01</v>
      </c>
      <c r="D3" s="46" t="s">
        <v>69</v>
      </c>
      <c r="E3" s="46" t="s">
        <v>216</v>
      </c>
      <c r="F3" s="46" t="str">
        <f>AutoIncrement!D4</f>
        <v>SGTTAP-PKTTAP-CB2-01</v>
      </c>
    </row>
    <row r="4" spans="1:6" x14ac:dyDescent="0.3">
      <c r="A4" s="46" t="s">
        <v>89</v>
      </c>
      <c r="B4" s="46" t="s">
        <v>89</v>
      </c>
      <c r="C4" s="46" t="str">
        <f>AutoIncrement!C5</f>
        <v>CSS-CB1-01</v>
      </c>
      <c r="D4" s="46" t="s">
        <v>69</v>
      </c>
      <c r="E4" s="46" t="s">
        <v>216</v>
      </c>
      <c r="F4" s="2" t="str">
        <f>AutoIncrement!E4</f>
        <v>MYPNA-PKTTAP-CB3-01</v>
      </c>
    </row>
    <row r="5" spans="1:6" x14ac:dyDescent="0.3">
      <c r="A5" s="46" t="s">
        <v>89</v>
      </c>
      <c r="B5" s="46" t="s">
        <v>89</v>
      </c>
      <c r="C5" s="2" t="str">
        <f>AutoIncrement!C5</f>
        <v>CSS-CB1-01</v>
      </c>
      <c r="D5" s="46" t="s">
        <v>69</v>
      </c>
      <c r="E5" s="2" t="s">
        <v>244</v>
      </c>
      <c r="F5" s="2" t="str">
        <f>AutoIncrement!D4</f>
        <v>SGTTAP-PKTTAP-CB2-01</v>
      </c>
    </row>
    <row r="6" spans="1:6" x14ac:dyDescent="0.3">
      <c r="A6" s="46" t="s">
        <v>89</v>
      </c>
      <c r="B6" s="46" t="s">
        <v>89</v>
      </c>
      <c r="C6" s="2" t="str">
        <f>AutoIncrement!C5</f>
        <v>CSS-CB1-01</v>
      </c>
      <c r="D6" s="46" t="s">
        <v>69</v>
      </c>
      <c r="E6" s="2" t="s">
        <v>244</v>
      </c>
      <c r="F6" s="2" t="str">
        <f>AutoIncrement!E4</f>
        <v>MYPNA-PKTTAP-CB3-01</v>
      </c>
    </row>
  </sheetData>
  <pageMargins bottom="0.75" footer="0.3" header="0.3" left="0.7" right="0.7" top="0.75"/>
  <ignoredErrors>
    <ignoredError formula="1" sqref="F4"/>
  </ignoredErrors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2968-13DF-443F-89D7-83FE625EEAFE}">
  <dimension ref="A1:G7"/>
  <sheetViews>
    <sheetView workbookViewId="0">
      <selection activeCell="E27" sqref="E27"/>
    </sheetView>
  </sheetViews>
  <sheetFormatPr defaultRowHeight="13.8" x14ac:dyDescent="0.3"/>
  <cols>
    <col min="1" max="2" customWidth="true" style="44" width="22.88671875" collapsed="true"/>
    <col min="3" max="6" customWidth="true" style="44" width="20.77734375" collapsed="true"/>
    <col min="7" max="7" customWidth="true" style="44" width="9.44140625" collapsed="true"/>
    <col min="8" max="16384" style="44" width="8.88671875" collapsed="true"/>
  </cols>
  <sheetData>
    <row customFormat="1" r="1" s="2" spans="1:6" x14ac:dyDescent="0.3">
      <c r="A1" s="2" t="s">
        <v>247</v>
      </c>
      <c r="B1" s="2" t="s">
        <v>411</v>
      </c>
      <c r="C1" s="2" t="s">
        <v>248</v>
      </c>
      <c r="D1" s="2" t="s">
        <v>127</v>
      </c>
      <c r="E1" s="2" t="s">
        <v>246</v>
      </c>
      <c r="F1" s="2" t="s">
        <v>245</v>
      </c>
    </row>
    <row r="2" spans="1:6" x14ac:dyDescent="0.3">
      <c r="A2" s="44" t="str">
        <f>AutoIncrement!C4</f>
        <v>PKTTAP-PKCUS-CB1-01</v>
      </c>
      <c r="B2" s="44" t="str">
        <f>'TC2-BU1 to Customer Contract'!X2</f>
        <v>CR-PK-CUS-POC-2311001</v>
      </c>
      <c r="C2" s="45" t="s">
        <v>289</v>
      </c>
      <c r="D2" s="61">
        <v>1620</v>
      </c>
      <c r="E2" s="61">
        <v>1000</v>
      </c>
      <c r="F2" s="61">
        <v>1620</v>
      </c>
    </row>
    <row r="3" spans="1:6" x14ac:dyDescent="0.3">
      <c r="C3" s="45" t="s">
        <v>290</v>
      </c>
      <c r="D3" s="61">
        <v>1620</v>
      </c>
      <c r="E3" s="61">
        <v>1000</v>
      </c>
      <c r="F3" s="61">
        <v>1620</v>
      </c>
    </row>
    <row r="4" spans="1:6" x14ac:dyDescent="0.3">
      <c r="C4" s="45" t="s">
        <v>291</v>
      </c>
      <c r="D4" s="61">
        <v>620</v>
      </c>
      <c r="E4" s="61">
        <v>1000</v>
      </c>
      <c r="F4" s="61">
        <v>620</v>
      </c>
    </row>
    <row r="5" spans="1:6" x14ac:dyDescent="0.3">
      <c r="C5" s="45" t="s">
        <v>292</v>
      </c>
      <c r="D5" s="61">
        <v>620</v>
      </c>
      <c r="E5" s="61">
        <v>1000</v>
      </c>
      <c r="F5" s="61">
        <v>620</v>
      </c>
    </row>
    <row r="6" spans="1:6" x14ac:dyDescent="0.3">
      <c r="C6" s="45" t="s">
        <v>293</v>
      </c>
      <c r="D6" s="61">
        <v>620</v>
      </c>
      <c r="E6" s="61">
        <v>1000</v>
      </c>
      <c r="F6" s="61">
        <v>620</v>
      </c>
    </row>
    <row r="7" spans="1:6" x14ac:dyDescent="0.3">
      <c r="C7" s="45" t="s">
        <v>294</v>
      </c>
      <c r="D7" s="61">
        <v>620</v>
      </c>
      <c r="E7" s="61">
        <v>1000</v>
      </c>
      <c r="F7" s="61">
        <v>620</v>
      </c>
    </row>
  </sheetData>
  <phoneticPr fontId="8" type="noConversion"/>
  <pageMargins bottom="0.75" footer="0.3" header="0.3" left="0.7" right="0.7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EF1A-FAF9-4422-986A-1F7341820C90}">
  <dimension ref="A1:B2"/>
  <sheetViews>
    <sheetView workbookViewId="0">
      <selection activeCell="A2" sqref="A2"/>
    </sheetView>
  </sheetViews>
  <sheetFormatPr defaultRowHeight="14.4" x14ac:dyDescent="0.3"/>
  <cols>
    <col min="1" max="1" customWidth="true" width="20.88671875" collapsed="true"/>
  </cols>
  <sheetData>
    <row r="1" spans="1:1" x14ac:dyDescent="0.3">
      <c r="A1" s="2" t="s">
        <v>249</v>
      </c>
    </row>
    <row r="2" spans="1:1" x14ac:dyDescent="0.3">
      <c r="A2" s="47" t="str">
        <f ca="1">TEXT(DATE(YEAR(TODAY()), MONTH(TODAY())+1, DAY(TODAY())+21), "dd MMM yyyy")</f>
        <v>22 Dec 2023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3132C-9A68-40B2-93E6-5D17ABD3AFB1}">
  <dimension ref="A1:B2"/>
  <sheetViews>
    <sheetView workbookViewId="0">
      <selection activeCell="B1" sqref="B1:B1048576"/>
    </sheetView>
  </sheetViews>
  <sheetFormatPr defaultRowHeight="14.4" x14ac:dyDescent="0.3"/>
  <cols>
    <col min="1" max="1" customWidth="true" width="19.44140625" collapsed="true"/>
  </cols>
  <sheetData>
    <row r="1" spans="1:1" x14ac:dyDescent="0.3">
      <c r="A1" t="s">
        <v>220</v>
      </c>
    </row>
    <row r="2" spans="1:1" x14ac:dyDescent="0.3">
      <c r="A2" t="s">
        <v>522</v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05AB6-D093-4F7D-9DFC-F54AE54DE6D5}">
  <dimension ref="A1:E7"/>
  <sheetViews>
    <sheetView workbookViewId="0">
      <selection activeCell="D20" sqref="D20"/>
    </sheetView>
  </sheetViews>
  <sheetFormatPr defaultRowHeight="13.8" x14ac:dyDescent="0.3"/>
  <cols>
    <col min="1" max="4" customWidth="true" style="44" width="20.77734375" collapsed="true"/>
    <col min="5" max="16384" style="44" width="8.88671875" collapsed="true"/>
  </cols>
  <sheetData>
    <row customFormat="1" r="1" s="2" spans="1:4" x14ac:dyDescent="0.3">
      <c r="A1" s="2" t="s">
        <v>2</v>
      </c>
      <c r="B1" s="2" t="s">
        <v>235</v>
      </c>
      <c r="C1" s="2" t="s">
        <v>214</v>
      </c>
      <c r="D1" s="2" t="s">
        <v>219</v>
      </c>
    </row>
    <row r="2" spans="1:4" x14ac:dyDescent="0.3">
      <c r="A2" s="45" t="s">
        <v>289</v>
      </c>
      <c r="B2" s="62">
        <v>1620</v>
      </c>
      <c r="C2" s="62">
        <v>1620</v>
      </c>
      <c r="D2" s="62"/>
    </row>
    <row r="3" spans="1:4" x14ac:dyDescent="0.3">
      <c r="A3" s="45" t="s">
        <v>290</v>
      </c>
      <c r="B3" s="62">
        <v>1620</v>
      </c>
      <c r="C3" s="62">
        <v>1620</v>
      </c>
      <c r="D3" s="62"/>
    </row>
    <row r="4" spans="1:4" x14ac:dyDescent="0.3">
      <c r="A4" s="45" t="s">
        <v>291</v>
      </c>
      <c r="B4" s="62">
        <v>620</v>
      </c>
      <c r="C4" s="62">
        <v>620</v>
      </c>
      <c r="D4" s="62"/>
    </row>
    <row r="5" spans="1:4" x14ac:dyDescent="0.3">
      <c r="A5" s="45" t="s">
        <v>292</v>
      </c>
      <c r="B5" s="62">
        <v>620</v>
      </c>
      <c r="C5" s="62">
        <v>620</v>
      </c>
      <c r="D5" s="62"/>
    </row>
    <row r="6" spans="1:4" x14ac:dyDescent="0.3">
      <c r="A6" s="45" t="s">
        <v>293</v>
      </c>
      <c r="B6" s="62">
        <v>620</v>
      </c>
      <c r="C6" s="62">
        <v>620</v>
      </c>
      <c r="D6" s="62"/>
    </row>
    <row r="7" spans="1:4" x14ac:dyDescent="0.3">
      <c r="A7" s="45" t="s">
        <v>294</v>
      </c>
      <c r="B7" s="62">
        <v>820</v>
      </c>
      <c r="C7" s="62">
        <v>620</v>
      </c>
      <c r="D7" s="62">
        <v>200</v>
      </c>
    </row>
  </sheetData>
  <phoneticPr fontId="8" type="noConversion"/>
  <pageMargins bottom="0.75" footer="0.3" header="0.3" left="0.7" right="0.7" top="0.75"/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45CE-13CE-4533-9C8B-1EE71F8307A8}">
  <dimension ref="A1:C2"/>
  <sheetViews>
    <sheetView workbookViewId="0">
      <selection activeCell="A2" sqref="A2:B2"/>
    </sheetView>
  </sheetViews>
  <sheetFormatPr defaultRowHeight="13.8" x14ac:dyDescent="0.3"/>
  <cols>
    <col min="1" max="2" customWidth="true" style="2" width="20.77734375" collapsed="true"/>
    <col min="3" max="16384" style="2" width="8.88671875" collapsed="true"/>
  </cols>
  <sheetData>
    <row r="1" spans="1:2" x14ac:dyDescent="0.3">
      <c r="A1" s="2" t="s">
        <v>214</v>
      </c>
      <c r="B1" s="2" t="s">
        <v>219</v>
      </c>
    </row>
    <row r="2" spans="1:2" x14ac:dyDescent="0.3">
      <c r="A2" s="49" t="str">
        <f ca="1">'TC15-Inbound Date'!A2</f>
        <v>22 Dec 2023</v>
      </c>
      <c r="B2" s="49" t="str">
        <f ca="1">TEXT(DATE(YEAR(TODAY()), MONTH(TODAY())+2, DAY(TODAY())+1), "dd MMM yyyy")</f>
        <v>02 Jan 2024</v>
      </c>
    </row>
  </sheetData>
  <phoneticPr fontId="8" type="noConversion"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2CB9C-F601-4CC7-BFA7-FE40BF98C41A}">
  <dimension ref="A1:B2"/>
  <sheetViews>
    <sheetView workbookViewId="0" zoomScale="90" zoomScaleNormal="90">
      <selection activeCell="A2" sqref="A2"/>
    </sheetView>
  </sheetViews>
  <sheetFormatPr defaultColWidth="8.88671875" defaultRowHeight="13.8" x14ac:dyDescent="0.3"/>
  <cols>
    <col min="1" max="1" customWidth="true" style="2" width="20.77734375" collapsed="true"/>
    <col min="2" max="16384" style="2" width="8.88671875" collapsed="true"/>
  </cols>
  <sheetData>
    <row r="1" spans="1:1" x14ac:dyDescent="0.3">
      <c r="A1" s="2" t="s">
        <v>30</v>
      </c>
    </row>
    <row r="2" spans="1:1" x14ac:dyDescent="0.3">
      <c r="A2" s="2" t="str">
        <f>AutoIncrement!C3&amp;"-Request Parts"</f>
        <v>CB1-01-Request Parts</v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4F0A-6227-4F65-A6C5-C08C6EAD4DBF}">
  <dimension ref="A1:C2"/>
  <sheetViews>
    <sheetView workbookViewId="0">
      <selection activeCell="H19" sqref="H19"/>
    </sheetView>
  </sheetViews>
  <sheetFormatPr defaultRowHeight="13.8" x14ac:dyDescent="0.3"/>
  <cols>
    <col min="1" max="1" customWidth="true" style="2" width="21.109375" collapsed="true"/>
    <col min="2" max="2" customWidth="true" style="2" width="13.88671875" collapsed="true"/>
    <col min="3" max="16384" style="2" width="8.88671875" collapsed="true"/>
  </cols>
  <sheetData>
    <row ht="14.4" r="1" spans="1:2" x14ac:dyDescent="0.3">
      <c r="A1" s="2" t="s">
        <v>31</v>
      </c>
      <c r="B1" s="51" t="str">
        <f ca="1">TEXT(DATE(YEAR(TODAY()), MONTH(TODAY()), DAY(TODAY())), "yymm")</f>
        <v>2311</v>
      </c>
    </row>
    <row r="2" spans="1:2" x14ac:dyDescent="0.3">
      <c r="A2" s="2" t="str">
        <f ca="1"><![CDATA["rc"&AutoIncrement!B2&"B1"&AutoIncrement!A2&"-"&B1&"001"&"-01"]]></f>
        <v>rcCB101-2311001-01</v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3C18D-60A3-42A6-ACE0-033D8F878652}">
  <dimension ref="A1:R2"/>
  <sheetViews>
    <sheetView topLeftCell="E1" workbookViewId="0">
      <selection activeCell="H18" sqref="H18"/>
    </sheetView>
  </sheetViews>
  <sheetFormatPr defaultRowHeight="14.4" x14ac:dyDescent="0.3"/>
  <cols>
    <col min="1" max="17" customWidth="true" width="15.77734375" collapsed="true"/>
  </cols>
  <sheetData>
    <row r="1" spans="1:17" x14ac:dyDescent="0.3">
      <c r="A1" t="s">
        <v>2</v>
      </c>
      <c r="B1" t="s">
        <v>486</v>
      </c>
      <c r="C1" t="s">
        <v>5</v>
      </c>
      <c r="D1" t="s">
        <v>231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487</v>
      </c>
      <c r="M1" t="s">
        <v>229</v>
      </c>
      <c r="N1" t="s">
        <v>237</v>
      </c>
      <c r="O1" t="s">
        <v>488</v>
      </c>
      <c r="P1" t="s">
        <v>489</v>
      </c>
      <c r="Q1" t="s">
        <v>490</v>
      </c>
    </row>
    <row r="2" spans="1:17" x14ac:dyDescent="0.3">
      <c r="A2" t="s">
        <v>294</v>
      </c>
      <c r="B2" t="s">
        <v>288</v>
      </c>
      <c r="C2" t="s">
        <v>34</v>
      </c>
      <c r="D2" t="s">
        <v>79</v>
      </c>
      <c r="G2" t="s">
        <v>21</v>
      </c>
      <c r="H2">
        <v>5</v>
      </c>
      <c r="I2">
        <v>10</v>
      </c>
      <c r="J2">
        <v>620</v>
      </c>
      <c r="K2">
        <v>820</v>
      </c>
      <c r="M2" t="s">
        <v>239</v>
      </c>
      <c r="O2">
        <v>620</v>
      </c>
      <c r="P2">
        <v>620</v>
      </c>
      <c r="Q2">
        <v>200</v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995E7-3C41-44BE-92B7-C62CA640336D}">
  <dimension ref="A1:I3"/>
  <sheetViews>
    <sheetView workbookViewId="0">
      <selection activeCell="D20" sqref="D19:D20"/>
    </sheetView>
  </sheetViews>
  <sheetFormatPr defaultRowHeight="14.4" x14ac:dyDescent="0.3"/>
  <cols>
    <col min="1" max="8" customWidth="true" width="15.77734375" collapsed="true"/>
  </cols>
  <sheetData>
    <row r="1" spans="1:8" x14ac:dyDescent="0.3">
      <c r="A1" t="s">
        <v>221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</row>
    <row r="2">
      <c r="A2" t="s">
        <v>523</v>
      </c>
      <c r="B2" t="s">
        <v>524</v>
      </c>
      <c r="C2" t="s">
        <v>526</v>
      </c>
      <c r="D2" t="s">
        <v>527</v>
      </c>
      <c r="E2" t="s">
        <v>528</v>
      </c>
      <c r="F2" t="s">
        <v>529</v>
      </c>
      <c r="G2" t="s">
        <v>530</v>
      </c>
      <c r="H2" t="s">
        <v>531</v>
      </c>
    </row>
    <row r="3">
      <c r="B3" t="s">
        <v>525</v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27EAE-2E98-4AAB-830E-FED7FD6E2BB4}">
  <sheetPr>
    <tabColor rgb="FFC00000"/>
  </sheetPr>
  <dimension ref="A1:J4"/>
  <sheetViews>
    <sheetView workbookViewId="0">
      <selection activeCell="C24" sqref="C24"/>
    </sheetView>
  </sheetViews>
  <sheetFormatPr defaultRowHeight="14.4" x14ac:dyDescent="0.3"/>
  <cols>
    <col min="1" max="8" customWidth="true" width="15.77734375" collapsed="true"/>
    <col min="9" max="9" customWidth="true" width="16.6640625" collapsed="true"/>
  </cols>
  <sheetData>
    <row r="1" spans="1:9" x14ac:dyDescent="0.3">
      <c r="A1" t="s">
        <v>221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  <c r="I1" s="51" t="str">
        <f ca="1">TEXT(DATE(YEAR(TODAY()), MONTH(TODAY()), DAY(TODAY())), "yymm")</f>
        <v>2311</v>
      </c>
    </row>
    <row r="2" spans="1:9" x14ac:dyDescent="0.3">
      <c r="A2" t="str">
        <f ca="1"><![CDATA["s"&AutoIncrement!B2&"B1"&AutoIncrement!A2&"-"&I1&"001"]]></f>
        <v>sCB101-2311001</v>
      </c>
      <c r="B2" t="str">
        <f ca="1"><![CDATA["p"&AutoIncrement!B2&"B2"&AutoIncrement!A2&"-"&I1&"001"]]></f>
        <v>pCB201-2311001</v>
      </c>
      <c r="C2" t="str">
        <f ca="1"><![CDATA["s"&AutoIncrement!B2&"B2"&AutoIncrement!A2&"-"&I1&"001"]]></f>
        <v>sCB201-2311001</v>
      </c>
      <c r="D2" t="str">
        <f ca="1"><![CDATA["p"&AutoIncrement!B2&"S2"&AutoIncrement!A2&"-"&I1&"001"]]></f>
        <v>pCS201-2311001</v>
      </c>
      <c r="E2" t="str">
        <f ca="1"><![CDATA["s"&AutoIncrement!B2&"B3"&AutoIncrement!A2&"-"&I1&"001"]]></f>
        <v>sCB301-2311001</v>
      </c>
      <c r="F2" t="str">
        <f ca="1"><![CDATA["p"&AutoIncrement!B2&"S1"&AutoIncrement!A2&"-"&I1&"001"]]></f>
        <v>pCS101-2311001</v>
      </c>
      <c r="G2" t="str">
        <f ca="1"><![CDATA["s"&AutoIncrement!B2&"S1"&AutoIncrement!A2&"-"&I1&"001"]]></f>
        <v>sCS101-2311001</v>
      </c>
      <c r="H2" t="str">
        <f ca="1"><![CDATA["s"&AutoIncrement!B2&"S2"&AutoIncrement!A2&"-"&I1&"001"]]></f>
        <v>sCS201-2311001</v>
      </c>
    </row>
    <row r="3" spans="1:9" x14ac:dyDescent="0.3">
      <c r="B3" t="str">
        <f ca="1"><![CDATA["p"&AutoIncrement!B2&"B3"&AutoIncrement!A2&"-"&I1&"001"]]></f>
        <v>pCB301-2311001</v>
      </c>
    </row>
    <row r="4" spans="1:9" x14ac:dyDescent="0.3">
      <c r="A4" s="89" t="s">
        <v>89</v>
      </c>
      <c r="B4" s="89"/>
      <c r="C4" s="89" t="s">
        <v>90</v>
      </c>
      <c r="D4" s="89"/>
      <c r="E4" s="89" t="s">
        <v>91</v>
      </c>
      <c r="F4" s="89"/>
      <c r="G4" t="s">
        <v>79</v>
      </c>
      <c r="H4" t="s">
        <v>93</v>
      </c>
    </row>
  </sheetData>
  <mergeCells count="3">
    <mergeCell ref="A4:B4"/>
    <mergeCell ref="C4:D4"/>
    <mergeCell ref="E4:F4"/>
  </mergeCells>
  <pageMargins bottom="0.75" footer="0.3" header="0.3" left="0.7" right="0.7" top="0.75"/>
</worksheet>
</file>

<file path=xl/worksheets/sheet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CC7F-40EB-449A-8F33-DC6B2F6400A7}">
  <sheetPr>
    <tabColor rgb="FFC00000"/>
  </sheetPr>
  <dimension ref="A1:I3"/>
  <sheetViews>
    <sheetView workbookViewId="0">
      <selection activeCell="G19" sqref="G19"/>
    </sheetView>
  </sheetViews>
  <sheetFormatPr defaultRowHeight="14.4" x14ac:dyDescent="0.3"/>
  <cols>
    <col min="1" max="8" customWidth="true" width="15.77734375" collapsed="true"/>
  </cols>
  <sheetData>
    <row r="1" spans="1:8" x14ac:dyDescent="0.3">
      <c r="A1" t="s">
        <v>221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</row>
    <row r="2" spans="1:8" x14ac:dyDescent="0.3">
      <c r="A2" t="s">
        <v>523</v>
      </c>
      <c r="B2" t="s">
        <v>524</v>
      </c>
      <c r="C2" t="s">
        <v>526</v>
      </c>
      <c r="D2" t="s">
        <v>527</v>
      </c>
      <c r="E2" t="s">
        <v>528</v>
      </c>
      <c r="F2" t="s">
        <v>529</v>
      </c>
      <c r="G2" t="s">
        <v>530</v>
      </c>
      <c r="H2" t="s">
        <v>531</v>
      </c>
    </row>
    <row r="3" spans="1:8" x14ac:dyDescent="0.3">
      <c r="B3" t="s">
        <v>525</v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40607-B5A8-4931-87F9-67A95518FDBD}">
  <dimension ref="A1:K3"/>
  <sheetViews>
    <sheetView workbookViewId="0">
      <selection activeCell="B4" sqref="B4"/>
    </sheetView>
  </sheetViews>
  <sheetFormatPr defaultRowHeight="14.4" x14ac:dyDescent="0.3"/>
  <cols>
    <col min="2" max="2" customWidth="true" width="19.6640625" collapsed="true"/>
    <col min="3" max="3" customWidth="true" width="26.21875" collapsed="true"/>
    <col min="4" max="4" bestFit="true" customWidth="true" width="9.88671875" collapsed="true"/>
    <col min="6" max="6" bestFit="true" customWidth="true" width="14.6640625" collapsed="true"/>
    <col min="7" max="7" bestFit="true" customWidth="true" width="13.44140625" collapsed="true"/>
    <col min="8" max="8" bestFit="true" customWidth="true" width="7.88671875" collapsed="true"/>
    <col min="9" max="9" bestFit="true" customWidth="true" width="10.0" collapsed="true"/>
    <col min="10" max="10" customWidth="true" width="11.6640625" collapsed="true"/>
  </cols>
  <sheetData>
    <row ht="15" r="1" spans="1:10" thickBot="1" x14ac:dyDescent="0.35">
      <c r="A1" s="76" t="s">
        <v>0</v>
      </c>
      <c r="B1" s="77" t="s">
        <v>491</v>
      </c>
      <c r="C1" s="77" t="s">
        <v>114</v>
      </c>
      <c r="D1" s="77" t="s">
        <v>492</v>
      </c>
      <c r="E1" s="77" t="s">
        <v>253</v>
      </c>
      <c r="F1" s="77" t="s">
        <v>116</v>
      </c>
      <c r="G1" s="77" t="s">
        <v>40</v>
      </c>
      <c r="H1" s="77" t="s">
        <v>493</v>
      </c>
      <c r="I1" s="77" t="s">
        <v>318</v>
      </c>
      <c r="J1" s="78" t="s">
        <v>494</v>
      </c>
    </row>
    <row ht="15" r="2" spans="1:10" thickBot="1" x14ac:dyDescent="0.35">
      <c r="A2" s="79">
        <v>1</v>
      </c>
      <c r="B2" s="80" t="e">
        <f>'TC20-Autogen SOPO'!#REF!</f>
        <v>#REF!</v>
      </c>
      <c r="C2" t="str">
        <f>'TC3-BU2 to BU1 Contract'!C2</f>
        <v>SGTTAP-PKTTAP-CB2-01</v>
      </c>
      <c r="D2" s="80" t="s">
        <v>495</v>
      </c>
      <c r="E2" s="80" t="s">
        <v>262</v>
      </c>
      <c r="F2" s="80" t="s">
        <v>128</v>
      </c>
      <c r="G2" s="80" t="s">
        <v>70</v>
      </c>
      <c r="H2" s="80" t="s">
        <v>90</v>
      </c>
      <c r="I2" s="80" t="s">
        <v>68</v>
      </c>
      <c r="J2" s="81" t="str">
        <f ca="1">TEXT(DATE(YEAR(TODAY()), MONTH(TODAY()), DAY(TODAY())), "MMM d, yyyy")</f>
        <v>Nov 1, 2023</v>
      </c>
    </row>
    <row ht="15" r="3" spans="1:10" thickBot="1" x14ac:dyDescent="0.35">
      <c r="A3" s="75">
        <v>2</v>
      </c>
      <c r="B3" s="80" t="e">
        <f>'TC20-Autogen SOPO'!#REF!</f>
        <v>#REF!</v>
      </c>
      <c r="C3" t="str">
        <f>'TC6-BU3 to BU1 Contract'!C2</f>
        <v>MYPNA-PKTTAP-CB3-01</v>
      </c>
      <c r="D3" s="80" t="s">
        <v>495</v>
      </c>
      <c r="E3" s="80" t="s">
        <v>262</v>
      </c>
      <c r="F3" s="80" t="s">
        <v>128</v>
      </c>
      <c r="G3" s="80" t="s">
        <v>70</v>
      </c>
      <c r="H3" s="82" t="s">
        <v>91</v>
      </c>
      <c r="I3" s="80" t="s">
        <v>68</v>
      </c>
      <c r="J3" s="81" t="str">
        <f ca="1">TEXT(DATE(YEAR(TODAY()), MONTH(TODAY()), DAY(TODAY())), "MMM d, yyyy")</f>
        <v>Nov 1, 2023</v>
      </c>
    </row>
  </sheetData>
  <pageMargins bottom="0.75" footer="0.3" header="0.3" left="0.7" right="0.7" top="0.75"/>
</worksheet>
</file>

<file path=xl/worksheets/sheet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5E5DD-BBD8-495C-8F82-DB1C8E07BDF9}">
  <dimension ref="A1:D2"/>
  <sheetViews>
    <sheetView workbookViewId="0">
      <selection activeCell="B3" sqref="B3"/>
    </sheetView>
  </sheetViews>
  <sheetFormatPr defaultRowHeight="14.4" x14ac:dyDescent="0.3"/>
  <cols>
    <col min="2" max="2" customWidth="true" width="15.44140625" collapsed="true"/>
    <col min="3" max="3" customWidth="true" width="25.77734375" collapsed="true"/>
  </cols>
  <sheetData>
    <row ht="15" r="1" spans="1:3" thickBot="1" x14ac:dyDescent="0.35">
      <c r="A1" s="76" t="s">
        <v>0</v>
      </c>
      <c r="B1" s="83" t="s">
        <v>491</v>
      </c>
      <c r="C1" s="78" t="s">
        <v>114</v>
      </c>
    </row>
    <row ht="15" r="2" spans="1:3" thickBot="1" x14ac:dyDescent="0.35">
      <c r="A2" s="79">
        <v>1</v>
      </c>
      <c r="B2" s="84" t="e">
        <f>'TC20-Autogen SOPO'!#REF!</f>
        <v>#REF!</v>
      </c>
      <c r="C2" s="85" t="str">
        <f>'TC4-Sup2 to BU2 Contract'!C2</f>
        <v>CNTWSUP-SGTTAP-CS2-01</v>
      </c>
    </row>
  </sheetData>
  <pageMargins bottom="0.75" footer="0.3" header="0.3" left="0.7" right="0.7" top="0.75"/>
  <pageSetup horizontalDpi="4294967293" orientation="portrait" paperSize="9" r:id="rId1" verticalDpi="0"/>
</worksheet>
</file>

<file path=xl/worksheets/sheet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8F534-52BE-4827-871F-8D86113E4AF5}">
  <dimension ref="A1:D2"/>
  <sheetViews>
    <sheetView workbookViewId="0">
      <selection activeCell="B3" sqref="B3"/>
    </sheetView>
  </sheetViews>
  <sheetFormatPr defaultRowHeight="14.4" x14ac:dyDescent="0.3"/>
  <cols>
    <col min="1" max="1" bestFit="true" customWidth="true" width="3.44140625" collapsed="true"/>
    <col min="2" max="2" bestFit="true" customWidth="true" width="13.33203125" collapsed="true"/>
    <col min="3" max="3" customWidth="true" width="29.77734375" collapsed="true"/>
  </cols>
  <sheetData>
    <row ht="15" r="1" spans="1:3" thickBot="1" x14ac:dyDescent="0.35">
      <c r="A1" s="76" t="s">
        <v>0</v>
      </c>
      <c r="B1" s="77" t="s">
        <v>491</v>
      </c>
      <c r="C1" s="78" t="s">
        <v>114</v>
      </c>
    </row>
    <row ht="15" r="2" spans="1:3" thickBot="1" x14ac:dyDescent="0.35">
      <c r="A2" s="79">
        <v>1</v>
      </c>
      <c r="B2" s="80" t="e">
        <f>'TC20-Autogen SOPO'!#REF!</f>
        <v>#REF!</v>
      </c>
      <c r="C2" s="85" t="str">
        <f>'TC7-Sup1 to BU3 Contract'!C2</f>
        <v>MYELASUP-MYPNA-CS1-01</v>
      </c>
    </row>
  </sheetData>
  <pageMargins bottom="0.75" footer="0.3" header="0.3" left="0.7" right="0.7" top="0.75"/>
</worksheet>
</file>

<file path=xl/worksheets/sheet3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CCC2F-9718-4678-8F4B-F5D21A92B7B0}">
  <dimension ref="A1:E2"/>
  <sheetViews>
    <sheetView workbookViewId="0">
      <selection activeCell="B3" sqref="B3"/>
    </sheetView>
  </sheetViews>
  <sheetFormatPr defaultRowHeight="14.4" x14ac:dyDescent="0.3"/>
  <cols>
    <col min="1" max="1" bestFit="true" customWidth="true" width="3.44140625" collapsed="true"/>
    <col min="2" max="2" customWidth="true" width="15.6640625" collapsed="true"/>
    <col min="3" max="3" bestFit="true" customWidth="true" width="21.88671875" collapsed="true"/>
    <col min="4" max="4" bestFit="true" customWidth="true" width="22.0" collapsed="true"/>
  </cols>
  <sheetData>
    <row ht="15" r="1" spans="1:4" thickBot="1" x14ac:dyDescent="0.35">
      <c r="A1" s="76" t="s">
        <v>0</v>
      </c>
      <c r="B1" s="77" t="s">
        <v>491</v>
      </c>
      <c r="C1" s="77" t="s">
        <v>114</v>
      </c>
      <c r="D1" s="78" t="s">
        <v>126</v>
      </c>
    </row>
    <row ht="15" r="2" spans="1:4" thickBot="1" x14ac:dyDescent="0.35">
      <c r="A2" s="79">
        <v>1</v>
      </c>
      <c r="B2" s="86" t="e">
        <f>'TC20-Autogen SOPO'!#REF!</f>
        <v>#REF!</v>
      </c>
      <c r="C2" t="str">
        <f>'TC7-Sup1 to BU3 Contract'!C2</f>
        <v>MYELASUP-MYPNA-CS1-01</v>
      </c>
      <c r="D2" t="s">
        <v>519</v>
      </c>
    </row>
  </sheetData>
  <pageMargins bottom="0.75" footer="0.3" header="0.3" left="0.7" right="0.7" top="0.75"/>
</worksheet>
</file>

<file path=xl/worksheets/sheet3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B62D-41F3-4217-8058-F639C1688EE7}">
  <dimension ref="A1:E2"/>
  <sheetViews>
    <sheetView workbookViewId="0">
      <selection activeCell="C11" sqref="C11"/>
    </sheetView>
  </sheetViews>
  <sheetFormatPr defaultRowHeight="14.4" x14ac:dyDescent="0.3"/>
  <cols>
    <col min="2" max="2" customWidth="true" width="18.77734375" collapsed="true"/>
    <col min="3" max="3" bestFit="true" customWidth="true" width="21.88671875" collapsed="true"/>
    <col min="4" max="4" bestFit="true" customWidth="true" width="22.0" collapsed="true"/>
  </cols>
  <sheetData>
    <row ht="15" r="1" spans="1:4" thickBot="1" x14ac:dyDescent="0.35">
      <c r="A1" s="76" t="s">
        <v>0</v>
      </c>
      <c r="B1" s="77" t="s">
        <v>491</v>
      </c>
      <c r="C1" s="77" t="s">
        <v>114</v>
      </c>
      <c r="D1" s="78" t="s">
        <v>126</v>
      </c>
    </row>
    <row customHeight="1" ht="17.399999999999999" r="2" spans="1:4" thickBot="1" x14ac:dyDescent="0.35">
      <c r="A2" s="79">
        <v>1</v>
      </c>
      <c r="B2" s="86" t="e">
        <f>'TC20-Autogen SOPO'!#REF!</f>
        <v>#REF!</v>
      </c>
      <c r="C2" t="str">
        <f>'TC4-Sup2 to BU2 Contract'!C2</f>
        <v>CNTWSUP-SGTTAP-CS2-01</v>
      </c>
      <c r="D2" t="s">
        <v>519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B0C66-1EE7-4705-83A0-954838A8F82B}">
  <dimension ref="A1:C2"/>
  <sheetViews>
    <sheetView workbookViewId="0" zoomScale="90" zoomScaleNormal="90">
      <selection activeCell="B8" sqref="B8"/>
    </sheetView>
  </sheetViews>
  <sheetFormatPr defaultColWidth="8.88671875" defaultRowHeight="13.8" x14ac:dyDescent="0.3"/>
  <cols>
    <col min="1" max="1" customWidth="true" style="2" width="5.77734375" collapsed="true"/>
    <col min="2" max="2" customWidth="true" style="2" width="25.77734375" collapsed="true"/>
    <col min="3" max="16384" style="2" width="8.88671875" collapsed="true"/>
  </cols>
  <sheetData>
    <row r="1" spans="1:2" x14ac:dyDescent="0.3">
      <c r="A1" s="2" t="s">
        <v>0</v>
      </c>
      <c r="B1" s="2" t="s">
        <v>31</v>
      </c>
    </row>
    <row ht="14.4" r="2" spans="1:2" x14ac:dyDescent="0.3">
      <c r="A2" s="2">
        <v>1</v>
      </c>
      <c r="B2" t="s">
        <v>518</v>
      </c>
    </row>
  </sheetData>
  <pageMargins bottom="0.75" footer="0.3" header="0.3" left="0.7" right="0.7" top="0.75"/>
</worksheet>
</file>

<file path=xl/worksheets/sheet4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D8500-B389-496D-AD87-5E7738B6C290}">
  <dimension ref="A1:B2"/>
  <sheetViews>
    <sheetView workbookViewId="0">
      <selection activeCell="D22" sqref="D22"/>
    </sheetView>
  </sheetViews>
  <sheetFormatPr defaultRowHeight="13.8" x14ac:dyDescent="0.3"/>
  <cols>
    <col min="1" max="1" customWidth="true" style="2" width="21.109375" collapsed="true"/>
    <col min="2" max="16384" style="2" width="8.88671875" collapsed="true"/>
  </cols>
  <sheetData>
    <row r="1" spans="1:1" x14ac:dyDescent="0.3">
      <c r="A1" s="2" t="s">
        <v>31</v>
      </c>
    </row>
    <row ht="14.4" r="2" spans="1:1" x14ac:dyDescent="0.3">
      <c r="A2" t="s">
        <v>496</v>
      </c>
    </row>
  </sheetData>
  <pageMargins bottom="0.75" footer="0.3" header="0.3" left="0.7" right="0.7" top="0.75"/>
</worksheet>
</file>

<file path=xl/worksheets/sheet4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C763-E53F-4B86-9C00-751B722E35A6}">
  <dimension ref="A1:R4"/>
  <sheetViews>
    <sheetView tabSelected="1" workbookViewId="0">
      <selection activeCell="N32" sqref="N32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7" customWidth="true" width="15.77734375" collapsed="true"/>
  </cols>
  <sheetData>
    <row r="1" spans="1:17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  <c r="Q1" t="s">
        <v>241</v>
      </c>
    </row>
    <row r="2" spans="1:17" x14ac:dyDescent="0.3">
      <c r="A2">
        <v>1</v>
      </c>
      <c r="C2" t="str">
        <f>'TC2-Contract Parts Info'!A4</f>
        <v>PK-TTAP-s1-003</v>
      </c>
      <c r="E2" t="s">
        <v>79</v>
      </c>
      <c r="H2" t="s">
        <v>21</v>
      </c>
      <c r="I2">
        <v>5</v>
      </c>
      <c r="J2" s="50">
        <v>10</v>
      </c>
      <c r="K2" s="50" t="n">
        <f>'TC17-Customer Change Order'!B4</f>
        <v>620.0</v>
      </c>
      <c r="L2" s="50" t="n">
        <f>'TC17-Customer Change Order'!B4</f>
        <v>620.0</v>
      </c>
      <c r="M2" s="50"/>
      <c r="N2" t="s">
        <v>239</v>
      </c>
      <c r="P2" s="50" t="n">
        <f>'TC17-Customer Change Order'!C4</f>
        <v>620.0</v>
      </c>
    </row>
    <row r="3" spans="1:17" x14ac:dyDescent="0.3">
      <c r="A3">
        <v>2</v>
      </c>
      <c r="C3" t="str">
        <f>'TC2-Contract Parts Info'!A5</f>
        <v>PK-TTAP-s1-004</v>
      </c>
      <c r="E3" t="s">
        <v>79</v>
      </c>
      <c r="H3" t="s">
        <v>21</v>
      </c>
      <c r="I3">
        <v>5</v>
      </c>
      <c r="J3" s="50">
        <v>10</v>
      </c>
      <c r="K3" s="50" t="n">
        <f>'TC17-Customer Change Order'!B5</f>
        <v>620.0</v>
      </c>
      <c r="L3" s="50" t="n">
        <f>'TC17-Customer Change Order'!B5</f>
        <v>620.0</v>
      </c>
      <c r="M3" s="50"/>
      <c r="N3" t="s">
        <v>239</v>
      </c>
      <c r="P3" s="50" t="n">
        <f>'TC17-Customer Change Order'!C5</f>
        <v>620.0</v>
      </c>
    </row>
    <row r="4" spans="1:17" x14ac:dyDescent="0.3">
      <c r="A4">
        <v>3</v>
      </c>
      <c r="C4" t="str">
        <f>'TC2-Contract Parts Info'!A7</f>
        <v>PK-TTAP-s1-006</v>
      </c>
      <c r="E4" t="s">
        <v>79</v>
      </c>
      <c r="H4" t="s">
        <v>21</v>
      </c>
      <c r="I4">
        <v>5</v>
      </c>
      <c r="J4" s="50">
        <v>10</v>
      </c>
      <c r="K4" s="50" t="n">
        <f>'TC17-Customer Change Order'!B7</f>
        <v>820.0</v>
      </c>
      <c r="L4" s="50" t="n">
        <f>'TC17-Customer Change Order'!B7</f>
        <v>820.0</v>
      </c>
      <c r="M4" s="50"/>
      <c r="N4" t="s">
        <v>239</v>
      </c>
      <c r="P4" s="50" t="n">
        <f>'TC17-Customer Change Order'!C7</f>
        <v>620.0</v>
      </c>
      <c r="Q4" t="n">
        <f>'TC17-Customer Change Order'!D7</f>
        <v>200.0</v>
      </c>
    </row>
  </sheetData>
  <pageMargins bottom="0.75" footer="0.3" header="0.3" left="0.7" right="0.7" top="0.75"/>
</worksheet>
</file>

<file path=xl/worksheets/sheet4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EDA7F-9C9B-43A4-99D5-B8A22CFF7128}">
  <dimension ref="A1:Q4"/>
  <sheetViews>
    <sheetView topLeftCell="B1" workbookViewId="0">
      <selection activeCell="K4" sqref="K4:L4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6" customWidth="true" width="15.77734375" collapsed="true"/>
  </cols>
  <sheetData>
    <row r="1" spans="1:16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</row>
    <row r="2" spans="1:16" x14ac:dyDescent="0.3">
      <c r="A2">
        <v>1</v>
      </c>
      <c r="C2" t="str">
        <f>'TC2-Contract Parts Info'!A2</f>
        <v>PK-TTAP-s1-001</v>
      </c>
      <c r="E2" t="s">
        <v>93</v>
      </c>
      <c r="H2" t="s">
        <v>29</v>
      </c>
      <c r="I2">
        <v>10</v>
      </c>
      <c r="J2" s="50">
        <v>10</v>
      </c>
      <c r="K2" s="50" t="n">
        <f>'TC17-Customer Change Order'!C2</f>
        <v>1620.0</v>
      </c>
      <c r="L2" s="50" t="n">
        <f>'TC17-Customer Change Order'!C2</f>
        <v>1620.0</v>
      </c>
      <c r="M2" s="50"/>
      <c r="N2" t="s">
        <v>239</v>
      </c>
      <c r="P2" s="50" t="n">
        <f>'TC17-Customer Change Order'!C2</f>
        <v>1620.0</v>
      </c>
    </row>
    <row r="3" spans="1:16" x14ac:dyDescent="0.3">
      <c r="A3">
        <v>2</v>
      </c>
      <c r="C3" t="str">
        <f>'TC2-Contract Parts Info'!A3</f>
        <v>PK-TTAP-s1-002</v>
      </c>
      <c r="E3" t="s">
        <v>93</v>
      </c>
      <c r="H3" t="s">
        <v>29</v>
      </c>
      <c r="I3">
        <v>10</v>
      </c>
      <c r="J3" s="50">
        <v>10</v>
      </c>
      <c r="K3" s="50" t="n">
        <f>'TC17-Customer Change Order'!C3</f>
        <v>1620.0</v>
      </c>
      <c r="L3" s="50" t="n">
        <f>'TC17-Customer Change Order'!C3</f>
        <v>1620.0</v>
      </c>
      <c r="M3" s="50"/>
      <c r="N3" t="s">
        <v>239</v>
      </c>
      <c r="P3" s="50" t="n">
        <f>'TC17-Customer Change Order'!C3</f>
        <v>1620.0</v>
      </c>
    </row>
    <row r="4" spans="1:16" x14ac:dyDescent="0.3">
      <c r="A4">
        <v>3</v>
      </c>
      <c r="C4" t="str">
        <f>'TC2-Contract Parts Info'!A6</f>
        <v>PK-TTAP-s1-005</v>
      </c>
      <c r="E4" t="s">
        <v>93</v>
      </c>
      <c r="H4" t="s">
        <v>21</v>
      </c>
      <c r="I4">
        <v>5</v>
      </c>
      <c r="J4" s="50">
        <v>10</v>
      </c>
      <c r="K4" s="50">
        <v>620</v>
      </c>
      <c r="L4" s="50">
        <v>620</v>
      </c>
      <c r="M4" s="50"/>
      <c r="N4" t="s">
        <v>239</v>
      </c>
      <c r="P4" s="50">
        <v>620</v>
      </c>
    </row>
  </sheetData>
  <pageMargins bottom="0.75" footer="0.3" header="0.3" left="0.7" right="0.7" top="0.75"/>
</worksheet>
</file>

<file path=xl/worksheets/sheet4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818F9-51BA-444F-9CD2-46845E409802}">
  <dimension ref="A1:Q4"/>
  <sheetViews>
    <sheetView topLeftCell="B1" workbookViewId="0">
      <selection activeCell="P4" sqref="P4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6" customWidth="true" width="15.77734375" collapsed="true"/>
  </cols>
  <sheetData>
    <row r="1" spans="1:16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</row>
    <row r="2" spans="1:16" x14ac:dyDescent="0.3">
      <c r="A2">
        <v>1</v>
      </c>
      <c r="C2" t="str">
        <f>'TC3-Contract Parts Info'!A2</f>
        <v>SG-TTAP-s1-001</v>
      </c>
      <c r="E2" t="s">
        <v>93</v>
      </c>
      <c r="H2" t="s">
        <v>29</v>
      </c>
      <c r="I2">
        <v>10</v>
      </c>
      <c r="J2" s="50">
        <v>10</v>
      </c>
      <c r="K2" s="50" t="n">
        <f>'TC17-Customer Change Order'!C2</f>
        <v>1620.0</v>
      </c>
      <c r="L2" s="50" t="n">
        <f>'TC17-Customer Change Order'!C2</f>
        <v>1620.0</v>
      </c>
      <c r="M2" s="50"/>
      <c r="N2" t="s">
        <v>239</v>
      </c>
      <c r="P2" s="50" t="n">
        <f>'TC17-Customer Change Order'!C2</f>
        <v>1620.0</v>
      </c>
    </row>
    <row r="3" spans="1:16" x14ac:dyDescent="0.3">
      <c r="A3">
        <v>2</v>
      </c>
      <c r="C3" t="str">
        <f>'TC3-Contract Parts Info'!A3</f>
        <v>SG-TTAP-s1-002</v>
      </c>
      <c r="E3" t="s">
        <v>93</v>
      </c>
      <c r="H3" t="s">
        <v>29</v>
      </c>
      <c r="I3">
        <v>10</v>
      </c>
      <c r="J3" s="50">
        <v>10</v>
      </c>
      <c r="K3" s="50" t="n">
        <f>'TC17-Customer Change Order'!C3</f>
        <v>1620.0</v>
      </c>
      <c r="L3" s="50" t="n">
        <f>'TC17-Customer Change Order'!C3</f>
        <v>1620.0</v>
      </c>
      <c r="M3" s="50"/>
      <c r="N3" t="s">
        <v>239</v>
      </c>
      <c r="P3" s="50" t="n">
        <f>'TC17-Customer Change Order'!C3</f>
        <v>1620.0</v>
      </c>
    </row>
    <row r="4" spans="1:16" x14ac:dyDescent="0.3">
      <c r="A4">
        <v>3</v>
      </c>
      <c r="C4" t="str">
        <f>'TC3-Contract Parts Info'!A4</f>
        <v>SG-TTAP-s1-005</v>
      </c>
      <c r="E4" t="s">
        <v>93</v>
      </c>
      <c r="H4" t="s">
        <v>21</v>
      </c>
      <c r="I4">
        <v>5</v>
      </c>
      <c r="J4" s="50">
        <v>10</v>
      </c>
      <c r="K4" s="50">
        <v>620</v>
      </c>
      <c r="L4" s="50">
        <v>620</v>
      </c>
      <c r="M4" s="50"/>
      <c r="N4" t="s">
        <v>239</v>
      </c>
      <c r="P4" s="50">
        <v>620</v>
      </c>
    </row>
  </sheetData>
  <pageMargins bottom="0.75" footer="0.3" header="0.3" left="0.7" right="0.7" top="0.75"/>
</worksheet>
</file>

<file path=xl/worksheets/sheet4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4A9CC-9CCB-420F-A219-496B7C00AF46}">
  <dimension ref="A1:R4"/>
  <sheetViews>
    <sheetView topLeftCell="B1" workbookViewId="0">
      <selection activeCell="Q4" sqref="Q4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7" customWidth="true" width="15.77734375" collapsed="true"/>
  </cols>
  <sheetData>
    <row r="1" spans="1:17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  <c r="Q1" t="s">
        <v>241</v>
      </c>
    </row>
    <row r="2" spans="1:17" x14ac:dyDescent="0.3">
      <c r="A2">
        <v>1</v>
      </c>
      <c r="C2" t="str">
        <f>'TC6-Contract Parts Info'!A2</f>
        <v>MY-PNA-BU-s1-003</v>
      </c>
      <c r="E2" t="s">
        <v>79</v>
      </c>
      <c r="H2" t="s">
        <v>21</v>
      </c>
      <c r="I2">
        <v>5</v>
      </c>
      <c r="J2" s="50">
        <v>10</v>
      </c>
      <c r="K2" s="50" t="n">
        <f>'TC17-Customer Change Order'!B4</f>
        <v>620.0</v>
      </c>
      <c r="L2" s="50" t="n">
        <f>'TC17-Customer Change Order'!B4</f>
        <v>620.0</v>
      </c>
      <c r="M2" s="50"/>
      <c r="N2" t="s">
        <v>239</v>
      </c>
      <c r="P2" s="50" t="n">
        <f>'TC17-Customer Change Order'!C4</f>
        <v>620.0</v>
      </c>
    </row>
    <row r="3" spans="1:17" x14ac:dyDescent="0.3">
      <c r="A3">
        <v>2</v>
      </c>
      <c r="C3" t="str">
        <f>'TC6-Contract Parts Info'!A3</f>
        <v>MY-PNA-BU-s1-004</v>
      </c>
      <c r="E3" t="s">
        <v>79</v>
      </c>
      <c r="H3" t="s">
        <v>21</v>
      </c>
      <c r="I3">
        <v>5</v>
      </c>
      <c r="J3" s="50">
        <v>10</v>
      </c>
      <c r="K3" s="50" t="n">
        <f>'TC17-Customer Change Order'!B5</f>
        <v>620.0</v>
      </c>
      <c r="L3" s="50" t="n">
        <f>'TC17-Customer Change Order'!B5</f>
        <v>620.0</v>
      </c>
      <c r="M3" s="50"/>
      <c r="N3" t="s">
        <v>239</v>
      </c>
      <c r="P3" s="50" t="n">
        <f>'TC17-Customer Change Order'!C5</f>
        <v>620.0</v>
      </c>
    </row>
    <row r="4" spans="1:17" x14ac:dyDescent="0.3">
      <c r="A4">
        <v>3</v>
      </c>
      <c r="C4" t="str">
        <f>'TC6-Contract Parts Info'!A4</f>
        <v>MY-PNA-BU-s1-006</v>
      </c>
      <c r="E4" t="s">
        <v>79</v>
      </c>
      <c r="H4" t="s">
        <v>21</v>
      </c>
      <c r="I4">
        <v>5</v>
      </c>
      <c r="J4" s="50">
        <v>10</v>
      </c>
      <c r="K4" s="50" t="n">
        <f>'TC17-Customer Change Order'!B7</f>
        <v>820.0</v>
      </c>
      <c r="L4" s="50" t="n">
        <f>'TC17-Customer Change Order'!B7</f>
        <v>820.0</v>
      </c>
      <c r="M4" s="50"/>
      <c r="N4" t="s">
        <v>239</v>
      </c>
      <c r="P4" s="50" t="n">
        <f>'TC17-Customer Change Order'!C7</f>
        <v>620.0</v>
      </c>
      <c r="Q4" t="n">
        <f>'TC17-Customer Change Order'!D7</f>
        <v>200.0</v>
      </c>
    </row>
  </sheetData>
  <pageMargins bottom="0.75" footer="0.3" header="0.3" left="0.7" right="0.7" top="0.75"/>
</worksheet>
</file>

<file path=xl/worksheets/sheet4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64D5-863E-48FF-8906-21B81FA7BAD9}">
  <dimension ref="A1:Q4"/>
  <sheetViews>
    <sheetView workbookViewId="0">
      <selection activeCell="N6" sqref="N6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6" customWidth="true" width="15.77734375" collapsed="true"/>
  </cols>
  <sheetData>
    <row r="1" spans="1:16" x14ac:dyDescent="0.3">
      <c r="A1" t="s">
        <v>240</v>
      </c>
      <c r="B1" t="s">
        <v>2</v>
      </c>
      <c r="C1" t="s">
        <v>242</v>
      </c>
      <c r="D1" t="s">
        <v>5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236</v>
      </c>
      <c r="M1" t="s">
        <v>229</v>
      </c>
      <c r="N1" t="s">
        <v>237</v>
      </c>
      <c r="O1" t="s">
        <v>238</v>
      </c>
      <c r="P1" t="s">
        <v>241</v>
      </c>
    </row>
    <row r="2" spans="1:16" x14ac:dyDescent="0.3">
      <c r="A2">
        <v>1</v>
      </c>
      <c r="B2" t="str">
        <f>'TC2-Contract Parts Info'!B4</f>
        <v>s1003</v>
      </c>
      <c r="C2" t="str">
        <f>'TC7-Contract Parts Info'!A2</f>
        <v>MY-ELA-SUP-s1-003</v>
      </c>
      <c r="G2" t="s">
        <v>21</v>
      </c>
      <c r="H2">
        <v>5</v>
      </c>
      <c r="I2" s="50">
        <v>10</v>
      </c>
      <c r="J2" s="50" t="n">
        <f>'TC17-Customer Change Order'!B4</f>
        <v>620.0</v>
      </c>
      <c r="K2" s="50" t="n">
        <f>'TC17-Customer Change Order'!B4</f>
        <v>620.0</v>
      </c>
      <c r="L2" s="50"/>
      <c r="M2" t="s">
        <v>239</v>
      </c>
      <c r="O2" s="50" t="n">
        <f>'TC17-Customer Change Order'!C4</f>
        <v>620.0</v>
      </c>
    </row>
    <row r="3" spans="1:16" x14ac:dyDescent="0.3">
      <c r="A3">
        <v>2</v>
      </c>
      <c r="B3" t="str">
        <f>'TC2-Contract Parts Info'!B5</f>
        <v>s1004</v>
      </c>
      <c r="C3" t="str">
        <f>'TC7-Contract Parts Info'!A3</f>
        <v>MY-ELA-SUP-s1-004</v>
      </c>
      <c r="G3" t="s">
        <v>21</v>
      </c>
      <c r="H3">
        <v>5</v>
      </c>
      <c r="I3" s="50">
        <v>10</v>
      </c>
      <c r="J3" s="50" t="n">
        <f>'TC17-Customer Change Order'!B5</f>
        <v>620.0</v>
      </c>
      <c r="K3" s="50" t="n">
        <f>'TC17-Customer Change Order'!B5</f>
        <v>620.0</v>
      </c>
      <c r="L3" s="50"/>
      <c r="M3" t="s">
        <v>239</v>
      </c>
      <c r="O3" s="50" t="n">
        <f>'TC17-Customer Change Order'!C5</f>
        <v>620.0</v>
      </c>
    </row>
    <row r="4" spans="1:16" x14ac:dyDescent="0.3">
      <c r="A4">
        <v>3</v>
      </c>
      <c r="B4" t="str">
        <f>'TC2-Contract Parts Info'!B7</f>
        <v>s1006</v>
      </c>
      <c r="C4" t="str">
        <f>'TC7-Contract Parts Info'!A4</f>
        <v>MY-ELA-SUP-s1-006</v>
      </c>
      <c r="G4" t="s">
        <v>21</v>
      </c>
      <c r="H4">
        <v>5</v>
      </c>
      <c r="I4" s="50">
        <v>10</v>
      </c>
      <c r="J4" s="50" t="n">
        <f>'TC17-Customer Change Order'!B7</f>
        <v>820.0</v>
      </c>
      <c r="K4" s="50" t="n">
        <f>'TC17-Customer Change Order'!B7</f>
        <v>820.0</v>
      </c>
      <c r="L4" s="50"/>
      <c r="M4" t="s">
        <v>239</v>
      </c>
      <c r="O4" s="50" t="n">
        <f>'TC17-Customer Change Order'!C7</f>
        <v>620.0</v>
      </c>
      <c r="P4" t="n">
        <f>'TC17-Customer Change Order'!D7</f>
        <v>200.0</v>
      </c>
    </row>
  </sheetData>
  <pageMargins bottom="0.75" footer="0.3" header="0.3" left="0.7" right="0.7" top="0.75"/>
</worksheet>
</file>

<file path=xl/worksheets/sheet4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501A-454E-41F6-949D-9798290C650B}">
  <dimension ref="A1:P4"/>
  <sheetViews>
    <sheetView workbookViewId="0">
      <selection activeCell="O4" sqref="O4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5" customWidth="true" width="15.77734375" collapsed="true"/>
  </cols>
  <sheetData>
    <row r="1" spans="1:15" x14ac:dyDescent="0.3">
      <c r="A1" t="s">
        <v>240</v>
      </c>
      <c r="B1" t="s">
        <v>2</v>
      </c>
      <c r="C1" t="s">
        <v>242</v>
      </c>
      <c r="D1" t="s">
        <v>5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236</v>
      </c>
      <c r="M1" t="s">
        <v>229</v>
      </c>
      <c r="N1" t="s">
        <v>237</v>
      </c>
      <c r="O1" t="s">
        <v>238</v>
      </c>
    </row>
    <row r="2" spans="1:15" x14ac:dyDescent="0.3">
      <c r="A2">
        <v>1</v>
      </c>
      <c r="B2" t="str">
        <f>'TC2-Contract Parts Info'!B2</f>
        <v>s1001</v>
      </c>
      <c r="C2" t="str">
        <f>'TC4-Contract Parts Info'!A2</f>
        <v>CNTW-SUP-POC-s1-001</v>
      </c>
      <c r="G2" t="s">
        <v>29</v>
      </c>
      <c r="H2" s="50">
        <v>10</v>
      </c>
      <c r="I2" s="50">
        <v>10</v>
      </c>
      <c r="J2" s="50" t="n">
        <f>'TC17-Customer Change Order'!B2</f>
        <v>1620.0</v>
      </c>
      <c r="K2" s="50" t="n">
        <f>'TC17-Customer Change Order'!B2</f>
        <v>1620.0</v>
      </c>
      <c r="L2" s="50"/>
      <c r="M2" t="s">
        <v>239</v>
      </c>
      <c r="O2" s="50" t="n">
        <f>K2</f>
        <v>1620.0</v>
      </c>
    </row>
    <row r="3" spans="1:15" x14ac:dyDescent="0.3">
      <c r="A3">
        <v>2</v>
      </c>
      <c r="B3" t="str">
        <f>'TC2-Contract Parts Info'!B3</f>
        <v>s1002</v>
      </c>
      <c r="C3" t="str">
        <f>'TC4-Contract Parts Info'!A3</f>
        <v>CNTW-SUP-POC-s1-002</v>
      </c>
      <c r="G3" t="s">
        <v>29</v>
      </c>
      <c r="H3" s="50">
        <v>10</v>
      </c>
      <c r="I3" s="50">
        <v>10</v>
      </c>
      <c r="J3" s="50" t="n">
        <f>'TC17-Customer Change Order'!B3</f>
        <v>1620.0</v>
      </c>
      <c r="K3" s="50" t="n">
        <f>'TC17-Customer Change Order'!B3</f>
        <v>1620.0</v>
      </c>
      <c r="L3" s="50"/>
      <c r="M3" t="s">
        <v>239</v>
      </c>
      <c r="O3" s="50" t="n">
        <f ref="O3:O4" si="0" t="shared">K3</f>
        <v>1620.0</v>
      </c>
    </row>
    <row r="4" spans="1:15" x14ac:dyDescent="0.3">
      <c r="A4">
        <v>3</v>
      </c>
      <c r="B4" t="str">
        <f>'TC2-Contract Parts Info'!B6</f>
        <v>s1005</v>
      </c>
      <c r="C4" t="str">
        <f>'TC4-Contract Parts Info'!A4</f>
        <v>CNTW-SUP-POC-s1-005</v>
      </c>
      <c r="G4" t="s">
        <v>21</v>
      </c>
      <c r="H4">
        <v>5</v>
      </c>
      <c r="I4" s="50">
        <v>10</v>
      </c>
      <c r="J4" s="50">
        <v>620</v>
      </c>
      <c r="K4" s="50">
        <v>620</v>
      </c>
      <c r="L4" s="50"/>
      <c r="M4" t="s">
        <v>239</v>
      </c>
      <c r="O4" s="50" t="n">
        <f si="0" t="shared"/>
        <v>620.0</v>
      </c>
    </row>
  </sheetData>
  <pageMargins bottom="0.75" footer="0.3" header="0.3" left="0.7" right="0.7" top="0.75"/>
</worksheet>
</file>

<file path=xl/worksheets/sheet4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33BE9-85EA-4EE6-AF1C-CE875046DA7E}">
  <dimension ref="A1:Q4"/>
  <sheetViews>
    <sheetView topLeftCell="C1" workbookViewId="0">
      <selection activeCell="I13" sqref="I13"/>
    </sheetView>
  </sheetViews>
  <sheetFormatPr defaultRowHeight="14.4" x14ac:dyDescent="0.3"/>
  <cols>
    <col min="1" max="1" customWidth="true" width="15.77734375" collapsed="true"/>
    <col min="2" max="2" customWidth="true" width="20.6640625" collapsed="true"/>
    <col min="3" max="16" customWidth="true" width="15.77734375" collapsed="true"/>
  </cols>
  <sheetData>
    <row r="1" spans="1:16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267</v>
      </c>
      <c r="G1" t="s">
        <v>12</v>
      </c>
      <c r="H1" t="s">
        <v>11</v>
      </c>
      <c r="I1" t="s">
        <v>251</v>
      </c>
      <c r="J1" t="s">
        <v>252</v>
      </c>
      <c r="K1" t="s">
        <v>122</v>
      </c>
      <c r="L1" t="s">
        <v>253</v>
      </c>
      <c r="M1" t="s">
        <v>268</v>
      </c>
      <c r="N1" t="s">
        <v>270</v>
      </c>
      <c r="O1" t="s">
        <v>269</v>
      </c>
      <c r="P1" t="s">
        <v>261</v>
      </c>
    </row>
    <row r="2" spans="1:16" x14ac:dyDescent="0.3">
      <c r="A2" t="str">
        <f>'TC2-Contract Parts Info'!B2</f>
        <v>s1001</v>
      </c>
      <c r="B2" t="str">
        <f>'TC2-Contract Parts Info'!A2</f>
        <v>PK-TTAP-s1-001</v>
      </c>
      <c r="C2" s="52"/>
      <c r="D2" t="e">
        <f>'TC20-Autogen SOPO'!#REF!</f>
        <v>#REF!</v>
      </c>
      <c r="E2" s="53" t="s">
        <v>93</v>
      </c>
      <c r="F2" s="53" t="s">
        <v>72</v>
      </c>
      <c r="G2" s="54" t="n">
        <f>'TC001-Req to Parts Master'!M2</f>
        <v>10.0</v>
      </c>
      <c r="H2" s="50" t="n">
        <f>'TC001-Req to Parts Master'!L2</f>
        <v>10.0</v>
      </c>
      <c r="I2" s="50" t="n">
        <f>'TC17-Customer Change Order'!B2</f>
        <v>1620.0</v>
      </c>
      <c r="J2" s="50">
        <v>10</v>
      </c>
      <c r="K2" s="50" t="s">
        <v>165</v>
      </c>
      <c r="L2" t="s">
        <v>262</v>
      </c>
      <c r="M2">
        <v>0</v>
      </c>
      <c r="N2" s="50" t="n">
        <f>'TC17-Customer Change Order'!C2</f>
        <v>1620.0</v>
      </c>
      <c r="O2" t="s">
        <v>264</v>
      </c>
      <c r="P2" s="50" t="n">
        <f>N2</f>
        <v>1620.0</v>
      </c>
    </row>
    <row r="3" spans="1:16" x14ac:dyDescent="0.3">
      <c r="A3" t="str">
        <f>'TC2-Contract Parts Info'!B3</f>
        <v>s1002</v>
      </c>
      <c r="B3" t="str">
        <f>'TC2-Contract Parts Info'!A3</f>
        <v>PK-TTAP-s1-002</v>
      </c>
      <c r="C3" s="52"/>
      <c r="D3" t="e">
        <f>'TC20-Autogen SOPO'!#REF!</f>
        <v>#REF!</v>
      </c>
      <c r="E3" s="53" t="s">
        <v>93</v>
      </c>
      <c r="F3" s="53" t="s">
        <v>72</v>
      </c>
      <c r="G3" s="54" t="n">
        <f>'TC001-Req to Parts Master'!M3</f>
        <v>10.0</v>
      </c>
      <c r="H3" s="50" t="n">
        <f>'TC001-Req to Parts Master'!L3</f>
        <v>10.0</v>
      </c>
      <c r="I3" s="50" t="n">
        <f>'TC17-Customer Change Order'!B3</f>
        <v>1620.0</v>
      </c>
      <c r="J3" s="50">
        <v>10</v>
      </c>
      <c r="K3" s="50" t="s">
        <v>165</v>
      </c>
      <c r="L3" t="s">
        <v>262</v>
      </c>
      <c r="M3">
        <v>0</v>
      </c>
      <c r="N3" s="50" t="n">
        <f>'TC17-Customer Change Order'!C3</f>
        <v>1620.0</v>
      </c>
      <c r="O3" t="s">
        <v>264</v>
      </c>
      <c r="P3" s="50" t="n">
        <f>N3</f>
        <v>1620.0</v>
      </c>
    </row>
    <row r="4" spans="1:16" x14ac:dyDescent="0.3">
      <c r="A4" t="str">
        <f>'TC2-Contract Parts Info'!B6</f>
        <v>s1005</v>
      </c>
      <c r="B4" t="str">
        <f>'TC2-Contract Parts Info'!A6</f>
        <v>PK-TTAP-s1-005</v>
      </c>
      <c r="C4" s="52"/>
      <c r="D4" t="e">
        <f>'TC20-Autogen SOPO'!#REF!</f>
        <v>#REF!</v>
      </c>
      <c r="E4" s="53" t="s">
        <v>93</v>
      </c>
      <c r="F4" s="53" t="s">
        <v>72</v>
      </c>
      <c r="G4" s="54" t="n">
        <f>'TC001-Req to Parts Master'!M6</f>
        <v>5.0</v>
      </c>
      <c r="H4" s="50" t="n">
        <f>'TC001-Req to Parts Master'!L6</f>
        <v>10.0</v>
      </c>
      <c r="I4" s="50">
        <v>620</v>
      </c>
      <c r="J4" s="50">
        <v>10</v>
      </c>
      <c r="K4" s="50" t="s">
        <v>165</v>
      </c>
      <c r="L4" t="s">
        <v>262</v>
      </c>
      <c r="M4">
        <v>0</v>
      </c>
      <c r="N4" s="50">
        <v>620</v>
      </c>
      <c r="O4" t="s">
        <v>264</v>
      </c>
      <c r="P4" s="50">
        <v>620</v>
      </c>
    </row>
  </sheetData>
  <pageMargins bottom="0.75" footer="0.3" header="0.3" left="0.7" right="0.7" top="0.75"/>
</worksheet>
</file>

<file path=xl/worksheets/sheet4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B5E1B-EAA6-43F3-878C-EE38FADCDA62}">
  <dimension ref="A1:R4"/>
  <sheetViews>
    <sheetView topLeftCell="D1" workbookViewId="0">
      <selection activeCell="N17" sqref="N17"/>
    </sheetView>
  </sheetViews>
  <sheetFormatPr defaultRowHeight="14.4" x14ac:dyDescent="0.3"/>
  <cols>
    <col min="1" max="1" customWidth="true" width="15.77734375" collapsed="true"/>
    <col min="2" max="2" customWidth="true" width="20.6640625" collapsed="true"/>
    <col min="3" max="17" customWidth="true" width="15.77734375" collapsed="true"/>
  </cols>
  <sheetData>
    <row r="1" spans="1:17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267</v>
      </c>
      <c r="G1" t="s">
        <v>12</v>
      </c>
      <c r="H1" t="s">
        <v>11</v>
      </c>
      <c r="I1" t="s">
        <v>251</v>
      </c>
      <c r="J1" t="s">
        <v>252</v>
      </c>
      <c r="K1" t="s">
        <v>122</v>
      </c>
      <c r="L1" t="s">
        <v>253</v>
      </c>
      <c r="M1" t="s">
        <v>268</v>
      </c>
      <c r="N1" t="s">
        <v>271</v>
      </c>
      <c r="O1" t="s">
        <v>272</v>
      </c>
      <c r="P1" t="s">
        <v>273</v>
      </c>
      <c r="Q1" t="s">
        <v>274</v>
      </c>
    </row>
    <row r="2" spans="1:17" x14ac:dyDescent="0.3">
      <c r="A2" t="str">
        <f>'TC2-Contract Parts Info'!B4</f>
        <v>s1003</v>
      </c>
      <c r="B2" t="str">
        <f>'TC2-Contract Parts Info'!A4</f>
        <v>PK-TTAP-s1-003</v>
      </c>
      <c r="C2" s="52"/>
      <c r="D2" t="e">
        <f>'TC20-Autogen SOPO'!#REF!</f>
        <v>#REF!</v>
      </c>
      <c r="E2" s="53" t="s">
        <v>79</v>
      </c>
      <c r="F2" t="s">
        <v>64</v>
      </c>
      <c r="G2" s="54" t="n">
        <f>'TC001-Req to Parts Master'!M4</f>
        <v>5.0</v>
      </c>
      <c r="H2" s="50" t="n">
        <f>'TC001-Req to Parts Master'!L4</f>
        <v>10.0</v>
      </c>
      <c r="I2" s="50" t="n">
        <f>'TC17-Customer Change Order'!B4</f>
        <v>620.0</v>
      </c>
      <c r="J2" s="50">
        <v>100</v>
      </c>
      <c r="K2" s="50" t="str">
        <f>'TC2-Contract Parts Info'!Q4</f>
        <v>USD</v>
      </c>
      <c r="L2" t="s">
        <v>263</v>
      </c>
      <c r="M2">
        <v>0</v>
      </c>
      <c r="N2" s="50" t="n">
        <f>'TC17-Customer Change Order'!C4</f>
        <v>620.0</v>
      </c>
      <c r="O2" t="s">
        <v>264</v>
      </c>
      <c r="P2" t="n">
        <f>'TC17-Customer Change Order'!D4</f>
        <v>0.0</v>
      </c>
      <c r="Q2" t="s">
        <v>264</v>
      </c>
    </row>
    <row r="3" spans="1:17" x14ac:dyDescent="0.3">
      <c r="A3" t="str">
        <f>'TC2-Contract Parts Info'!B5</f>
        <v>s1004</v>
      </c>
      <c r="B3" t="str">
        <f>'TC2-Contract Parts Info'!A5</f>
        <v>PK-TTAP-s1-004</v>
      </c>
      <c r="C3" s="52"/>
      <c r="D3" t="e">
        <f>'TC20-Autogen SOPO'!#REF!</f>
        <v>#REF!</v>
      </c>
      <c r="E3" s="53" t="s">
        <v>79</v>
      </c>
      <c r="F3" t="s">
        <v>64</v>
      </c>
      <c r="G3" s="54" t="n">
        <f>'TC001-Req to Parts Master'!M5</f>
        <v>5.0</v>
      </c>
      <c r="H3" s="50" t="n">
        <f>'TC001-Req to Parts Master'!L5</f>
        <v>10.0</v>
      </c>
      <c r="I3" s="50" t="n">
        <f>'TC17-Customer Change Order'!B5</f>
        <v>620.0</v>
      </c>
      <c r="J3" s="50">
        <v>100</v>
      </c>
      <c r="K3" s="50" t="str">
        <f>'TC2-Contract Parts Info'!Q5</f>
        <v>USD</v>
      </c>
      <c r="L3" t="s">
        <v>263</v>
      </c>
      <c r="M3">
        <v>0</v>
      </c>
      <c r="N3" s="50" t="n">
        <f>'TC17-Customer Change Order'!C5</f>
        <v>620.0</v>
      </c>
      <c r="O3" t="s">
        <v>264</v>
      </c>
      <c r="P3" t="n">
        <f>'TC17-Customer Change Order'!D5</f>
        <v>0.0</v>
      </c>
      <c r="Q3" t="s">
        <v>264</v>
      </c>
    </row>
    <row r="4" spans="1:17" x14ac:dyDescent="0.3">
      <c r="A4" t="str">
        <f>'TC2-Contract Parts Info'!B7</f>
        <v>s1006</v>
      </c>
      <c r="B4" t="str">
        <f>'TC2-Contract Parts Info'!A7</f>
        <v>PK-TTAP-s1-006</v>
      </c>
      <c r="C4" s="52"/>
      <c r="D4" t="e">
        <f>'TC20-Autogen SOPO'!#REF!</f>
        <v>#REF!</v>
      </c>
      <c r="E4" s="53" t="s">
        <v>79</v>
      </c>
      <c r="F4" t="s">
        <v>64</v>
      </c>
      <c r="G4" s="54" t="n">
        <f>'TC001-Req to Parts Master'!M7</f>
        <v>5.0</v>
      </c>
      <c r="H4" s="50" t="n">
        <f>'TC001-Req to Parts Master'!L7</f>
        <v>10.0</v>
      </c>
      <c r="I4" s="50" t="n">
        <f>'TC17-Customer Change Order'!B7</f>
        <v>820.0</v>
      </c>
      <c r="J4" s="50">
        <v>100</v>
      </c>
      <c r="K4" s="50" t="str">
        <f>'TC2-Contract Parts Info'!Q7</f>
        <v>USD</v>
      </c>
      <c r="L4" t="s">
        <v>263</v>
      </c>
      <c r="M4">
        <v>0</v>
      </c>
      <c r="N4" s="50" t="n">
        <f>'TC17-Customer Change Order'!C7</f>
        <v>620.0</v>
      </c>
      <c r="O4" t="s">
        <v>264</v>
      </c>
      <c r="P4" t="n">
        <f>'TC17-Customer Change Order'!D7</f>
        <v>200.0</v>
      </c>
      <c r="Q4" t="s">
        <v>264</v>
      </c>
    </row>
  </sheetData>
  <pageMargins bottom="0.75" footer="0.3" header="0.3" left="0.7" right="0.7" top="0.75"/>
</worksheet>
</file>

<file path=xl/worksheets/sheet4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111FC-A404-4654-B49A-FC1361784450}">
  <dimension ref="A1:T7"/>
  <sheetViews>
    <sheetView topLeftCell="F1" workbookViewId="0">
      <selection activeCell="R14" sqref="R14"/>
    </sheetView>
  </sheetViews>
  <sheetFormatPr defaultRowHeight="14.4" x14ac:dyDescent="0.3"/>
  <cols>
    <col min="1" max="1" customWidth="true" width="15.77734375" collapsed="true"/>
    <col min="2" max="2" customWidth="true" width="20.6640625" collapsed="true"/>
    <col min="3" max="19" customWidth="true" width="15.77734375" collapsed="true"/>
  </cols>
  <sheetData>
    <row r="1" spans="1:19" x14ac:dyDescent="0.3">
      <c r="A1" t="s">
        <v>2</v>
      </c>
      <c r="B1" t="s">
        <v>1</v>
      </c>
      <c r="C1" t="s">
        <v>5</v>
      </c>
      <c r="D1" t="s">
        <v>250</v>
      </c>
      <c r="E1" t="s">
        <v>88</v>
      </c>
      <c r="F1" t="s">
        <v>12</v>
      </c>
      <c r="G1" t="s">
        <v>11</v>
      </c>
      <c r="H1" t="s">
        <v>251</v>
      </c>
      <c r="I1" t="s">
        <v>252</v>
      </c>
      <c r="J1" t="s">
        <v>122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258</v>
      </c>
      <c r="Q1" t="s">
        <v>259</v>
      </c>
      <c r="R1" t="s">
        <v>260</v>
      </c>
      <c r="S1" t="s">
        <v>261</v>
      </c>
    </row>
    <row r="2" spans="1:19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>'TC15-Customer Order No'!A2</f>
        <v>cCB101-2311001</v>
      </c>
      <c r="E2" s="53" t="s">
        <v>69</v>
      </c>
      <c r="F2" s="54" t="n">
        <f>'TC001-Req to Parts Master'!M2</f>
        <v>10.0</v>
      </c>
      <c r="G2" s="50" t="n">
        <f>'TC001-Req to Parts Master'!L2</f>
        <v>10.0</v>
      </c>
      <c r="H2" s="50" t="n">
        <f>'TC17-Customer Change Order'!B2</f>
        <v>1620.0</v>
      </c>
      <c r="I2" s="55" t="n">
        <f>'TC2-Contract Parts Info'!R2</f>
        <v>2.05</v>
      </c>
      <c r="J2" s="50" t="str">
        <f>'TC2-Contract Parts Info'!Q2</f>
        <v>USD</v>
      </c>
      <c r="K2" t="s">
        <v>262</v>
      </c>
      <c r="L2">
        <v>0</v>
      </c>
      <c r="M2">
        <v>0</v>
      </c>
      <c r="N2">
        <v>0</v>
      </c>
      <c r="O2" s="50" t="n">
        <f>'TC17-Customer Change Order'!C2</f>
        <v>1620.0</v>
      </c>
      <c r="P2" t="s">
        <v>264</v>
      </c>
      <c r="Q2" t="n">
        <f>'TC17-Customer Change Order'!D2</f>
        <v>0.0</v>
      </c>
      <c r="R2" t="s">
        <v>264</v>
      </c>
      <c r="S2" s="50" t="n">
        <f>O2</f>
        <v>1620.0</v>
      </c>
    </row>
    <row r="3" spans="1:19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>'TC15-Customer Order No'!A2</f>
        <v>cCB101-2311001</v>
      </c>
      <c r="E3" s="53" t="s">
        <v>69</v>
      </c>
      <c r="F3" s="54" t="n">
        <f>'TC001-Req to Parts Master'!M3</f>
        <v>10.0</v>
      </c>
      <c r="G3" s="50" t="n">
        <f>'TC001-Req to Parts Master'!L3</f>
        <v>10.0</v>
      </c>
      <c r="H3" s="50" t="n">
        <f>'TC17-Customer Change Order'!B3</f>
        <v>1620.0</v>
      </c>
      <c r="I3" s="55" t="n">
        <f>'TC2-Contract Parts Info'!R3</f>
        <v>2.05</v>
      </c>
      <c r="J3" s="50" t="str">
        <f>'TC2-Contract Parts Info'!Q3</f>
        <v>USD</v>
      </c>
      <c r="K3" t="s">
        <v>262</v>
      </c>
      <c r="L3">
        <v>0</v>
      </c>
      <c r="M3">
        <v>0</v>
      </c>
      <c r="N3">
        <v>0</v>
      </c>
      <c r="O3" s="50" t="n">
        <f>'TC17-Customer Change Order'!C3</f>
        <v>1620.0</v>
      </c>
      <c r="P3" t="s">
        <v>264</v>
      </c>
      <c r="Q3" t="n">
        <f>'TC17-Customer Change Order'!D3</f>
        <v>0.0</v>
      </c>
      <c r="R3" t="s">
        <v>264</v>
      </c>
      <c r="S3" s="50" t="n">
        <f>O3</f>
        <v>1620.0</v>
      </c>
    </row>
    <row r="4" spans="1:19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>'TC15-Customer Order No'!A2</f>
        <v>cCB101-2311001</v>
      </c>
      <c r="E4" s="53" t="s">
        <v>69</v>
      </c>
      <c r="F4" s="54" t="n">
        <f>'TC001-Req to Parts Master'!M4</f>
        <v>5.0</v>
      </c>
      <c r="G4" s="50" t="n">
        <f>'TC001-Req to Parts Master'!L4</f>
        <v>10.0</v>
      </c>
      <c r="H4" s="50" t="n">
        <f>'TC17-Customer Change Order'!B4</f>
        <v>620.0</v>
      </c>
      <c r="I4" s="55" t="n">
        <f>'TC2-Contract Parts Info'!R4</f>
        <v>2.05</v>
      </c>
      <c r="J4" s="50" t="str">
        <f>'TC2-Contract Parts Info'!Q4</f>
        <v>USD</v>
      </c>
      <c r="K4" t="s">
        <v>263</v>
      </c>
      <c r="L4">
        <v>0</v>
      </c>
      <c r="M4">
        <v>0</v>
      </c>
      <c r="N4">
        <v>0</v>
      </c>
      <c r="O4" s="50" t="n">
        <f>'TC17-Customer Change Order'!C4</f>
        <v>620.0</v>
      </c>
      <c r="P4" t="s">
        <v>264</v>
      </c>
      <c r="Q4" t="n">
        <f>'TC17-Customer Change Order'!D4</f>
        <v>0.0</v>
      </c>
      <c r="R4" t="s">
        <v>264</v>
      </c>
      <c r="S4" t="n">
        <f>'TC17-Customer Change Order'!F4</f>
        <v>0.0</v>
      </c>
    </row>
    <row r="5" spans="1:19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>'TC15-Customer Order No'!A2</f>
        <v>cCB101-2311001</v>
      </c>
      <c r="E5" s="53" t="s">
        <v>69</v>
      </c>
      <c r="F5" s="54" t="n">
        <f>'TC001-Req to Parts Master'!M5</f>
        <v>5.0</v>
      </c>
      <c r="G5" s="50" t="n">
        <f>'TC001-Req to Parts Master'!L5</f>
        <v>10.0</v>
      </c>
      <c r="H5" s="50" t="n">
        <f>'TC17-Customer Change Order'!B5</f>
        <v>620.0</v>
      </c>
      <c r="I5" s="55" t="n">
        <f>'TC2-Contract Parts Info'!R5</f>
        <v>2.05</v>
      </c>
      <c r="J5" s="50" t="str">
        <f>'TC2-Contract Parts Info'!Q5</f>
        <v>USD</v>
      </c>
      <c r="K5" t="s">
        <v>263</v>
      </c>
      <c r="L5">
        <v>0</v>
      </c>
      <c r="M5">
        <v>0</v>
      </c>
      <c r="N5">
        <v>0</v>
      </c>
      <c r="O5" s="50" t="n">
        <f>'TC17-Customer Change Order'!C5</f>
        <v>620.0</v>
      </c>
      <c r="P5" t="s">
        <v>264</v>
      </c>
      <c r="Q5" t="n">
        <f>'TC17-Customer Change Order'!D5</f>
        <v>0.0</v>
      </c>
      <c r="R5" t="s">
        <v>264</v>
      </c>
      <c r="S5" t="n">
        <f>'TC17-Customer Change Order'!F5</f>
        <v>0.0</v>
      </c>
    </row>
    <row r="6" spans="1:19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>'TC15-Customer Order No'!A2</f>
        <v>cCB101-2311001</v>
      </c>
      <c r="E6" s="53" t="s">
        <v>69</v>
      </c>
      <c r="F6" s="54" t="n">
        <f>'TC001-Req to Parts Master'!M6</f>
        <v>5.0</v>
      </c>
      <c r="G6" s="50" t="n">
        <f>'TC001-Req to Parts Master'!L6</f>
        <v>10.0</v>
      </c>
      <c r="H6" s="50">
        <v>620</v>
      </c>
      <c r="I6" s="55" t="n">
        <f>'TC2-Contract Parts Info'!R6</f>
        <v>2.05</v>
      </c>
      <c r="J6" s="50" t="str">
        <f>'TC2-Contract Parts Info'!Q6</f>
        <v>USD</v>
      </c>
      <c r="K6" t="s">
        <v>262</v>
      </c>
      <c r="L6">
        <v>0</v>
      </c>
      <c r="M6">
        <v>0</v>
      </c>
      <c r="N6">
        <v>0</v>
      </c>
      <c r="O6" s="50" t="n">
        <f>'TC17-Customer Change Order'!C6</f>
        <v>620.0</v>
      </c>
      <c r="P6" t="s">
        <v>264</v>
      </c>
      <c r="Q6" t="n">
        <f>'TC17-Customer Change Order'!D6</f>
        <v>0.0</v>
      </c>
      <c r="R6" t="s">
        <v>264</v>
      </c>
      <c r="S6" s="50">
        <v>620</v>
      </c>
    </row>
    <row r="7" spans="1:19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>'TC15-Customer Order No'!A2</f>
        <v>cCB101-2311001</v>
      </c>
      <c r="E7" s="53" t="s">
        <v>69</v>
      </c>
      <c r="F7" s="54" t="n">
        <f>'TC001-Req to Parts Master'!M7</f>
        <v>5.0</v>
      </c>
      <c r="G7" s="50" t="n">
        <f>'TC001-Req to Parts Master'!L7</f>
        <v>10.0</v>
      </c>
      <c r="H7" s="50" t="n">
        <f>'TC17-Customer Change Order'!B7</f>
        <v>820.0</v>
      </c>
      <c r="I7" s="55" t="n">
        <f>'TC2-Contract Parts Info'!R7</f>
        <v>2.05</v>
      </c>
      <c r="J7" s="50" t="str">
        <f>'TC2-Contract Parts Info'!Q7</f>
        <v>USD</v>
      </c>
      <c r="K7" t="s">
        <v>263</v>
      </c>
      <c r="L7">
        <v>0</v>
      </c>
      <c r="M7">
        <v>0</v>
      </c>
      <c r="N7">
        <v>0</v>
      </c>
      <c r="O7" s="50" t="n">
        <f>'TC17-Customer Change Order'!C7</f>
        <v>620.0</v>
      </c>
      <c r="P7" t="s">
        <v>264</v>
      </c>
      <c r="Q7" t="n">
        <f>'TC17-Customer Change Order'!D7</f>
        <v>200.0</v>
      </c>
      <c r="R7" t="s">
        <v>264</v>
      </c>
      <c r="S7" t="n">
        <f>'TC17-Customer Change Order'!F7</f>
        <v>0.0</v>
      </c>
    </row>
  </sheetData>
  <phoneticPr fontId="8" type="noConversion"/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D9E74-86A6-4197-AD56-16BB790FB53E}">
  <dimension ref="A1:Y2"/>
  <sheetViews>
    <sheetView topLeftCell="N1" workbookViewId="0" zoomScale="90" zoomScaleNormal="90">
      <selection activeCell="S34" sqref="S33:S34"/>
    </sheetView>
  </sheetViews>
  <sheetFormatPr defaultColWidth="8.88671875" defaultRowHeight="13.8" x14ac:dyDescent="0.3"/>
  <cols>
    <col min="1" max="24" customWidth="true" style="2" width="20.77734375" collapsed="true"/>
    <col min="25" max="16384" style="2" width="8.88671875" collapsed="true"/>
  </cols>
  <sheetData>
    <row ht="14.4" r="1" spans="1:2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customFormat="1" r="2" s="5" spans="1:24" x14ac:dyDescent="0.3">
      <c r="A2" s="4" t="s">
        <v>153</v>
      </c>
      <c r="B2" s="4" t="str">
        <f>A2</f>
        <v>PKDC1-PKCUS</v>
      </c>
      <c r="C2" s="4" t="s">
        <v>61</v>
      </c>
      <c r="D2" s="4" t="s">
        <v>62</v>
      </c>
      <c r="E2" s="4" t="s">
        <v>67</v>
      </c>
      <c r="F2" s="4" t="s">
        <v>67</v>
      </c>
      <c r="G2" s="4"/>
      <c r="H2" s="4"/>
      <c r="I2" s="4" t="s">
        <v>68</v>
      </c>
      <c r="J2" s="4" t="s">
        <v>69</v>
      </c>
      <c r="K2" s="1"/>
      <c r="L2" s="1"/>
      <c r="M2" s="4">
        <v>0</v>
      </c>
      <c r="N2" s="4">
        <v>0</v>
      </c>
      <c r="O2" s="4" t="s">
        <v>65</v>
      </c>
      <c r="P2" s="4">
        <v>0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bottom="0.75" footer="0.3" header="0.3" left="0.7" right="0.7" top="0.75"/>
</worksheet>
</file>

<file path=xl/worksheets/sheet5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481B-C070-4874-9B6A-9B6F064D3EE9}">
  <dimension ref="A1:S7"/>
  <sheetViews>
    <sheetView topLeftCell="D1" workbookViewId="0">
      <selection activeCell="L20" sqref="L20"/>
    </sheetView>
  </sheetViews>
  <sheetFormatPr defaultRowHeight="14.4" x14ac:dyDescent="0.3"/>
  <cols>
    <col min="1" max="1" customWidth="true" width="15.77734375" collapsed="true"/>
    <col min="2" max="2" customWidth="true" width="20.6640625" collapsed="true"/>
    <col min="3" max="18" customWidth="true" width="15.77734375" collapsed="true"/>
  </cols>
  <sheetData>
    <row r="1" spans="1:18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12</v>
      </c>
      <c r="G1" t="s">
        <v>11</v>
      </c>
      <c r="H1" t="s">
        <v>251</v>
      </c>
      <c r="I1" t="s">
        <v>275</v>
      </c>
      <c r="J1" t="s">
        <v>252</v>
      </c>
      <c r="K1" t="s">
        <v>122</v>
      </c>
      <c r="L1" t="s">
        <v>253</v>
      </c>
      <c r="M1" t="s">
        <v>268</v>
      </c>
      <c r="N1" t="s">
        <v>257</v>
      </c>
      <c r="O1" t="s">
        <v>258</v>
      </c>
      <c r="P1" t="s">
        <v>259</v>
      </c>
      <c r="Q1" t="s">
        <v>260</v>
      </c>
      <c r="R1" t="s">
        <v>261</v>
      </c>
    </row>
    <row r="2" spans="1:18" x14ac:dyDescent="0.3">
      <c r="A2" t="str">
        <f>'TC2-Contract Parts Info'!B2</f>
        <v>s1001</v>
      </c>
      <c r="B2" t="str">
        <f>'TC001-Req to Parts Master'!D2</f>
        <v>PK-CUS-s1-001</v>
      </c>
      <c r="C2" s="52" t="str">
        <f>'TC001-Req to Parts Master'!F2</f>
        <v>b00001</v>
      </c>
      <c r="D2" t="e">
        <f>'TC20-Autogen SOPO'!#REF!</f>
        <v>#REF!</v>
      </c>
      <c r="E2" s="53" t="s">
        <v>93</v>
      </c>
      <c r="F2" s="54" t="n">
        <f>'TC001-Req to Parts Master'!M2</f>
        <v>10.0</v>
      </c>
      <c r="G2" s="50" t="n">
        <f>'TC001-Req to Parts Master'!L2</f>
        <v>10.0</v>
      </c>
      <c r="H2" s="50" t="n">
        <f>'TC17-Customer Change Order'!B2</f>
        <v>1620.0</v>
      </c>
      <c r="I2">
        <v>0</v>
      </c>
      <c r="J2" s="55" t="n">
        <f>'TC2-Contract Parts Info'!R2</f>
        <v>2.05</v>
      </c>
      <c r="K2" s="50" t="str">
        <f>'TC2-Contract Parts Info'!Q2</f>
        <v>USD</v>
      </c>
      <c r="L2" t="s">
        <v>262</v>
      </c>
      <c r="M2">
        <v>0</v>
      </c>
      <c r="N2" s="50" t="n">
        <f>'TC17-Customer Change Order'!C2</f>
        <v>1620.0</v>
      </c>
      <c r="O2" t="s">
        <v>264</v>
      </c>
      <c r="P2" t="n">
        <f>'TC17-Customer Change Order'!D2</f>
        <v>0.0</v>
      </c>
      <c r="Q2" t="s">
        <v>264</v>
      </c>
      <c r="R2" s="50" t="n">
        <f>N2</f>
        <v>1620.0</v>
      </c>
    </row>
    <row r="3" spans="1:18" x14ac:dyDescent="0.3">
      <c r="A3" t="str">
        <f>'TC2-Contract Parts Info'!B3</f>
        <v>s1002</v>
      </c>
      <c r="B3" t="str">
        <f>'TC001-Req to Parts Master'!D3</f>
        <v>PK-CUS-s1-002</v>
      </c>
      <c r="C3" s="52" t="str">
        <f>'TC001-Req to Parts Master'!F3</f>
        <v>b00002</v>
      </c>
      <c r="D3" t="e">
        <f>'TC20-Autogen SOPO'!#REF!</f>
        <v>#REF!</v>
      </c>
      <c r="E3" s="53" t="s">
        <v>93</v>
      </c>
      <c r="F3" s="54" t="n">
        <f>'TC001-Req to Parts Master'!M3</f>
        <v>10.0</v>
      </c>
      <c r="G3" s="50" t="n">
        <f>'TC001-Req to Parts Master'!L3</f>
        <v>10.0</v>
      </c>
      <c r="H3" s="50" t="n">
        <f>'TC17-Customer Change Order'!B3</f>
        <v>1620.0</v>
      </c>
      <c r="I3">
        <v>0</v>
      </c>
      <c r="J3" s="55" t="n">
        <f>'TC2-Contract Parts Info'!R3</f>
        <v>2.05</v>
      </c>
      <c r="K3" s="50" t="str">
        <f>'TC2-Contract Parts Info'!Q3</f>
        <v>USD</v>
      </c>
      <c r="L3" t="s">
        <v>262</v>
      </c>
      <c r="M3">
        <v>0</v>
      </c>
      <c r="N3" s="50" t="n">
        <f>'TC17-Customer Change Order'!C3</f>
        <v>1620.0</v>
      </c>
      <c r="O3" t="s">
        <v>264</v>
      </c>
      <c r="P3" t="n">
        <f>'TC17-Customer Change Order'!D3</f>
        <v>0.0</v>
      </c>
      <c r="Q3" t="s">
        <v>264</v>
      </c>
      <c r="R3" s="50" t="n">
        <f>N3</f>
        <v>1620.0</v>
      </c>
    </row>
    <row r="4" spans="1:18" x14ac:dyDescent="0.3">
      <c r="A4" t="str">
        <f>'TC2-Contract Parts Info'!B4</f>
        <v>s1003</v>
      </c>
      <c r="B4" t="str">
        <f>'TC001-Req to Parts Master'!D4</f>
        <v>PK-CUS-s1-003</v>
      </c>
      <c r="C4" s="52" t="str">
        <f>'TC001-Req to Parts Master'!F4</f>
        <v>b00003</v>
      </c>
      <c r="D4" t="e">
        <f>'TC20-Autogen SOPO'!#REF!</f>
        <v>#REF!</v>
      </c>
      <c r="E4" s="53" t="s">
        <v>79</v>
      </c>
      <c r="F4" s="54" t="n">
        <f>'TC001-Req to Parts Master'!M4</f>
        <v>5.0</v>
      </c>
      <c r="G4" s="50" t="n">
        <f>'TC001-Req to Parts Master'!L4</f>
        <v>10.0</v>
      </c>
      <c r="H4" s="50" t="n">
        <f>'TC17-Customer Change Order'!B4</f>
        <v>620.0</v>
      </c>
      <c r="I4">
        <v>0</v>
      </c>
      <c r="J4" s="55" t="n">
        <f>'TC2-Contract Parts Info'!R4</f>
        <v>2.05</v>
      </c>
      <c r="K4" s="50" t="str">
        <f>'TC2-Contract Parts Info'!Q4</f>
        <v>USD</v>
      </c>
      <c r="L4" t="s">
        <v>263</v>
      </c>
      <c r="M4">
        <v>0</v>
      </c>
      <c r="N4" s="50" t="n">
        <f>'TC17-Customer Change Order'!C4</f>
        <v>620.0</v>
      </c>
      <c r="O4" t="s">
        <v>264</v>
      </c>
      <c r="P4" t="n">
        <f>'TC17-Customer Change Order'!D4</f>
        <v>0.0</v>
      </c>
      <c r="Q4" t="s">
        <v>264</v>
      </c>
      <c r="R4" t="n">
        <f>'TC17-Customer Change Order'!F4</f>
        <v>0.0</v>
      </c>
    </row>
    <row r="5" spans="1:18" x14ac:dyDescent="0.3">
      <c r="A5" t="str">
        <f>'TC2-Contract Parts Info'!B5</f>
        <v>s1004</v>
      </c>
      <c r="B5" t="str">
        <f>'TC001-Req to Parts Master'!D5</f>
        <v>PK-CUS-s1-004</v>
      </c>
      <c r="C5" s="52" t="str">
        <f>'TC001-Req to Parts Master'!F5</f>
        <v>b00004</v>
      </c>
      <c r="D5" t="e">
        <f>'TC20-Autogen SOPO'!#REF!</f>
        <v>#REF!</v>
      </c>
      <c r="E5" s="53" t="s">
        <v>79</v>
      </c>
      <c r="F5" s="54" t="n">
        <f>'TC001-Req to Parts Master'!M5</f>
        <v>5.0</v>
      </c>
      <c r="G5" s="50" t="n">
        <f>'TC001-Req to Parts Master'!L5</f>
        <v>10.0</v>
      </c>
      <c r="H5" s="50" t="n">
        <f>'TC17-Customer Change Order'!B5</f>
        <v>620.0</v>
      </c>
      <c r="I5">
        <v>0</v>
      </c>
      <c r="J5" s="55" t="n">
        <f>'TC2-Contract Parts Info'!R5</f>
        <v>2.05</v>
      </c>
      <c r="K5" s="50" t="str">
        <f>'TC2-Contract Parts Info'!Q5</f>
        <v>USD</v>
      </c>
      <c r="L5" t="s">
        <v>263</v>
      </c>
      <c r="M5">
        <v>0</v>
      </c>
      <c r="N5" s="50" t="n">
        <f>'TC17-Customer Change Order'!C5</f>
        <v>620.0</v>
      </c>
      <c r="O5" t="s">
        <v>264</v>
      </c>
      <c r="P5" t="n">
        <f>'TC17-Customer Change Order'!D5</f>
        <v>0.0</v>
      </c>
      <c r="Q5" t="s">
        <v>264</v>
      </c>
      <c r="R5" t="n">
        <f>'TC17-Customer Change Order'!F5</f>
        <v>0.0</v>
      </c>
    </row>
    <row r="6" spans="1:18" x14ac:dyDescent="0.3">
      <c r="A6" t="str">
        <f>'TC2-Contract Parts Info'!B6</f>
        <v>s1005</v>
      </c>
      <c r="B6" t="str">
        <f>'TC001-Req to Parts Master'!D6</f>
        <v>PK-CUS-s1-005</v>
      </c>
      <c r="C6" s="52" t="str">
        <f>'TC001-Req to Parts Master'!F6</f>
        <v>b00005</v>
      </c>
      <c r="D6" t="e">
        <f>'TC20-Autogen SOPO'!#REF!</f>
        <v>#REF!</v>
      </c>
      <c r="E6" s="53" t="s">
        <v>93</v>
      </c>
      <c r="F6" s="54" t="n">
        <f>'TC001-Req to Parts Master'!M6</f>
        <v>5.0</v>
      </c>
      <c r="G6" s="50" t="n">
        <f>'TC001-Req to Parts Master'!L6</f>
        <v>10.0</v>
      </c>
      <c r="H6" s="50">
        <v>620</v>
      </c>
      <c r="I6">
        <v>0</v>
      </c>
      <c r="J6" s="55" t="n">
        <f>'TC2-Contract Parts Info'!R6</f>
        <v>2.05</v>
      </c>
      <c r="K6" s="50" t="str">
        <f>'TC2-Contract Parts Info'!Q6</f>
        <v>USD</v>
      </c>
      <c r="L6" t="s">
        <v>262</v>
      </c>
      <c r="M6">
        <v>0</v>
      </c>
      <c r="N6" s="50">
        <v>620</v>
      </c>
      <c r="O6" t="s">
        <v>264</v>
      </c>
      <c r="P6" t="n">
        <f>'TC17-Customer Change Order'!D6</f>
        <v>0.0</v>
      </c>
      <c r="Q6" t="s">
        <v>264</v>
      </c>
      <c r="R6" s="50" t="n">
        <f>N6</f>
        <v>620.0</v>
      </c>
    </row>
    <row r="7" spans="1:18" x14ac:dyDescent="0.3">
      <c r="A7" t="str">
        <f>'TC2-Contract Parts Info'!B7</f>
        <v>s1006</v>
      </c>
      <c r="B7" t="str">
        <f>'TC001-Req to Parts Master'!D7</f>
        <v>PK-CUS-s1-006</v>
      </c>
      <c r="C7" s="52" t="str">
        <f>'TC001-Req to Parts Master'!F7</f>
        <v>b00006</v>
      </c>
      <c r="D7" t="e">
        <f>'TC20-Autogen SOPO'!#REF!</f>
        <v>#REF!</v>
      </c>
      <c r="E7" s="53" t="s">
        <v>79</v>
      </c>
      <c r="F7" s="54" t="n">
        <f>'TC001-Req to Parts Master'!M7</f>
        <v>5.0</v>
      </c>
      <c r="G7" s="50" t="n">
        <f>'TC001-Req to Parts Master'!L7</f>
        <v>10.0</v>
      </c>
      <c r="H7" s="50" t="n">
        <f>'TC17-Customer Change Order'!B7</f>
        <v>820.0</v>
      </c>
      <c r="I7">
        <v>0</v>
      </c>
      <c r="J7" s="55" t="n">
        <f>'TC2-Contract Parts Info'!R7</f>
        <v>2.05</v>
      </c>
      <c r="K7" s="50" t="str">
        <f>'TC2-Contract Parts Info'!Q7</f>
        <v>USD</v>
      </c>
      <c r="L7" t="s">
        <v>263</v>
      </c>
      <c r="M7">
        <v>0</v>
      </c>
      <c r="N7" s="50" t="n">
        <f>'TC17-Customer Change Order'!C7</f>
        <v>620.0</v>
      </c>
      <c r="O7" t="s">
        <v>264</v>
      </c>
      <c r="P7" t="n">
        <f>'TC17-Customer Change Order'!D7</f>
        <v>200.0</v>
      </c>
      <c r="Q7" t="s">
        <v>264</v>
      </c>
      <c r="R7" t="n">
        <f>'TC17-Customer Change Order'!F7</f>
        <v>0.0</v>
      </c>
    </row>
  </sheetData>
  <pageMargins bottom="0.75" footer="0.3" header="0.3" left="0.7" right="0.7" top="0.75"/>
</worksheet>
</file>

<file path=xl/worksheets/sheet5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3CC49-A75B-4280-B4F9-F3B922B12AE7}">
  <sheetPr>
    <tabColor rgb="FFFF0000"/>
  </sheetPr>
  <dimension ref="A1:E7"/>
  <sheetViews>
    <sheetView workbookViewId="0">
      <selection activeCell="L32" sqref="L32"/>
    </sheetView>
  </sheetViews>
  <sheetFormatPr defaultRowHeight="13.8" x14ac:dyDescent="0.3"/>
  <cols>
    <col min="1" max="5" customWidth="true" style="2" width="20.77734375" collapsed="true"/>
    <col min="6" max="16384" style="2" width="8.88671875" collapsed="true"/>
  </cols>
  <sheetData>
    <row r="1" spans="1:4" x14ac:dyDescent="0.3">
      <c r="A1" s="2" t="s">
        <v>132</v>
      </c>
      <c r="B1" s="2" t="s">
        <v>127</v>
      </c>
      <c r="C1" s="56" t="s">
        <v>276</v>
      </c>
      <c r="D1" s="56" t="s">
        <v>277</v>
      </c>
    </row>
    <row r="2" spans="1:4" x14ac:dyDescent="0.3">
      <c r="A2" s="8" t="s">
        <v>289</v>
      </c>
      <c r="B2" s="48">
        <v>0</v>
      </c>
      <c r="C2" s="48"/>
      <c r="D2" s="48"/>
    </row>
    <row r="3" spans="1:4" x14ac:dyDescent="0.3">
      <c r="A3" s="8" t="s">
        <v>290</v>
      </c>
      <c r="B3" s="48">
        <v>0</v>
      </c>
      <c r="C3" s="48"/>
      <c r="D3" s="48"/>
    </row>
    <row r="4" spans="1:4" x14ac:dyDescent="0.3">
      <c r="A4" s="8" t="s">
        <v>291</v>
      </c>
      <c r="B4" s="48">
        <v>660</v>
      </c>
      <c r="C4" s="48"/>
      <c r="D4" s="48">
        <v>660</v>
      </c>
    </row>
    <row r="5" spans="1:4" x14ac:dyDescent="0.3">
      <c r="A5" s="8" t="s">
        <v>292</v>
      </c>
      <c r="B5" s="48">
        <v>660</v>
      </c>
      <c r="C5" s="48">
        <v>660</v>
      </c>
      <c r="D5" s="48"/>
    </row>
    <row r="6" spans="1:4" x14ac:dyDescent="0.3">
      <c r="A6" s="8" t="s">
        <v>293</v>
      </c>
      <c r="B6" s="48">
        <v>0</v>
      </c>
      <c r="C6" s="48"/>
      <c r="D6" s="48"/>
    </row>
    <row r="7" spans="1:4" x14ac:dyDescent="0.3">
      <c r="A7" s="8" t="s">
        <v>294</v>
      </c>
      <c r="B7" s="48">
        <v>660</v>
      </c>
      <c r="C7" s="48">
        <v>600</v>
      </c>
      <c r="D7" s="48">
        <v>60</v>
      </c>
    </row>
  </sheetData>
  <phoneticPr fontId="8" type="noConversion"/>
  <pageMargins bottom="0.75" footer="0.3" header="0.3" left="0.7" right="0.7" top="0.75"/>
</worksheet>
</file>

<file path=xl/worksheets/sheet5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F73BA-30F4-4A3C-9B5B-7688535C3360}">
  <sheetPr>
    <tabColor rgb="FFFF0000"/>
  </sheetPr>
  <dimension ref="A1:C5"/>
  <sheetViews>
    <sheetView topLeftCell="A4" workbookViewId="0">
      <selection activeCell="J36" sqref="J36"/>
    </sheetView>
  </sheetViews>
  <sheetFormatPr defaultRowHeight="14.4" x14ac:dyDescent="0.3"/>
  <cols>
    <col min="1" max="1" customWidth="true" width="16.6640625" collapsed="true"/>
    <col min="2" max="2" customWidth="true" width="20.77734375" collapsed="true"/>
  </cols>
  <sheetData>
    <row r="1" spans="1:2" x14ac:dyDescent="0.3">
      <c r="A1" s="51" t="str">
        <f ca="1">TEXT(DATE(YEAR(TODAY()), MONTH(TODAY()), DAY(TODAY())), "yymm")</f>
        <v>2311</v>
      </c>
    </row>
    <row r="4" spans="1:2" x14ac:dyDescent="0.3">
      <c r="A4" s="2" t="s">
        <v>214</v>
      </c>
      <c r="B4" s="2" t="s">
        <v>219</v>
      </c>
    </row>
    <row r="5" spans="1:2" x14ac:dyDescent="0.3">
      <c r="A5" t="str">
        <f ca="1">TEXT(DATE(YEAR(TODAY()), MONTH(TODAY())+1, DAY(TODAY())), "dd MMM yyyy")</f>
        <v>01 Dec 2023</v>
      </c>
      <c r="B5" t="str">
        <f ca="1">TEXT(DATE(YEAR(TODAY()), MONTH(TODAY())+2, DAY(TODAY())), "dd MMM yyyy")</f>
        <v>01 Jan 2024</v>
      </c>
    </row>
  </sheetData>
  <pageMargins bottom="0.75" footer="0.3" header="0.3" left="0.7" right="0.7" top="0.75"/>
</worksheet>
</file>

<file path=xl/worksheets/sheet5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50A6D-2716-47D6-A5FE-D461FBE62D1B}">
  <dimension ref="A1:R2"/>
  <sheetViews>
    <sheetView workbookViewId="0">
      <selection activeCell="F8" sqref="F8"/>
    </sheetView>
  </sheetViews>
  <sheetFormatPr defaultRowHeight="14.4" x14ac:dyDescent="0.3"/>
  <cols>
    <col min="2" max="2" bestFit="true" customWidth="true" width="20.5546875" collapsed="true"/>
    <col min="3" max="3" bestFit="true" customWidth="true" width="22.0" collapsed="true"/>
    <col min="4" max="4" bestFit="true" customWidth="true" width="12.21875" collapsed="true"/>
    <col min="5" max="6" customWidth="true" width="12.21875" collapsed="true"/>
    <col min="7" max="8" bestFit="true" customWidth="true" width="8.88671875" collapsed="true"/>
    <col min="9" max="9" customWidth="true" width="8.88671875" collapsed="true"/>
    <col min="10" max="10" bestFit="true" customWidth="true" width="8.88671875" collapsed="true"/>
    <col min="11" max="11" bestFit="true" customWidth="true" width="21.6640625" collapsed="true"/>
    <col min="12" max="13" bestFit="true" customWidth="true" width="13.33203125" collapsed="true"/>
    <col min="14" max="17" bestFit="true" customWidth="true" width="12.21875" collapsed="true"/>
  </cols>
  <sheetData>
    <row ht="15" r="1" spans="1:17" thickBot="1" x14ac:dyDescent="0.35">
      <c r="A1" s="76" t="s">
        <v>0</v>
      </c>
      <c r="B1" s="77" t="s">
        <v>497</v>
      </c>
      <c r="C1" s="77" t="s">
        <v>498</v>
      </c>
      <c r="D1" s="77" t="s">
        <v>231</v>
      </c>
      <c r="E1" s="77" t="s">
        <v>499</v>
      </c>
      <c r="F1" s="77" t="s">
        <v>500</v>
      </c>
      <c r="G1" s="77" t="s">
        <v>501</v>
      </c>
      <c r="H1" s="77" t="s">
        <v>502</v>
      </c>
      <c r="I1" s="77" t="s">
        <v>503</v>
      </c>
      <c r="J1" s="77" t="s">
        <v>504</v>
      </c>
      <c r="K1" s="77" t="s">
        <v>505</v>
      </c>
      <c r="L1" s="77" t="s">
        <v>506</v>
      </c>
      <c r="M1" s="77" t="s">
        <v>507</v>
      </c>
      <c r="N1" s="77" t="s">
        <v>508</v>
      </c>
      <c r="O1" s="77" t="s">
        <v>509</v>
      </c>
      <c r="P1" s="77" t="s">
        <v>510</v>
      </c>
      <c r="Q1" s="78" t="s">
        <v>511</v>
      </c>
    </row>
    <row ht="15" r="2" spans="1:17" thickBot="1" x14ac:dyDescent="0.35">
      <c r="A2" s="79">
        <v>1</v>
      </c>
      <c r="B2" s="80" t="str">
        <f>'TC2-BU1 to Customer Contract'!C2</f>
        <v>PKTTAP-PKCUS-CB1-01</v>
      </c>
      <c r="C2" s="80" t="str">
        <f>'TC2-BU1 to Customer Contract'!X2</f>
        <v>CR-PK-CUS-POC-2311001</v>
      </c>
      <c r="D2" s="80" t="s">
        <v>79</v>
      </c>
      <c r="E2" s="80">
        <v>0</v>
      </c>
      <c r="F2" s="80">
        <v>0</v>
      </c>
      <c r="G2" s="80">
        <v>660</v>
      </c>
      <c r="H2" s="80">
        <v>660</v>
      </c>
      <c r="I2" s="80">
        <v>0</v>
      </c>
      <c r="J2" s="80">
        <v>660</v>
      </c>
      <c r="K2" s="80" t="s">
        <v>512</v>
      </c>
      <c r="L2" s="87" t="str">
        <f ca="1">TEXT(DATE(YEAR(TODAY()), MONTH(TODAY())+1, DAY(TODAY())), "dd MMM yyyy")</f>
        <v>01 Dec 2023</v>
      </c>
      <c r="M2" s="87" t="str">
        <f ca="1">TEXT(DATE(YEAR(TODAY()), MONTH(TODAY())+2, DAY(TODAY())), "dd MMM yyyy")</f>
        <v>01 Jan 2024</v>
      </c>
      <c r="N2" s="80">
        <v>660</v>
      </c>
      <c r="O2" s="80">
        <v>660</v>
      </c>
      <c r="P2" s="80">
        <v>600</v>
      </c>
      <c r="Q2" s="81">
        <v>60</v>
      </c>
    </row>
  </sheetData>
  <pageMargins bottom="0.75" footer="0.3" header="0.3" left="0.7" right="0.7" top="0.75"/>
</worksheet>
</file>

<file path=xl/worksheets/sheet5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31F0-FB13-4336-A8E0-1297BED9134B}">
  <dimension ref="A1:H3"/>
  <sheetViews>
    <sheetView workbookViewId="0">
      <selection activeCell="A2" sqref="A2"/>
    </sheetView>
  </sheetViews>
  <sheetFormatPr defaultRowHeight="14.4" x14ac:dyDescent="0.3"/>
  <cols>
    <col min="1" max="1" customWidth="true" width="16.6640625" collapsed="true"/>
    <col min="2" max="6" customWidth="true" width="15.77734375" collapsed="true"/>
    <col min="7" max="7" customWidth="true" width="16.6640625" collapsed="true"/>
  </cols>
  <sheetData>
    <row r="1" spans="1:7" x14ac:dyDescent="0.3">
      <c r="A1" t="s">
        <v>282</v>
      </c>
      <c r="B1" t="s">
        <v>221</v>
      </c>
      <c r="C1" t="s">
        <v>222</v>
      </c>
      <c r="D1" t="s">
        <v>225</v>
      </c>
      <c r="E1" t="s">
        <v>226</v>
      </c>
      <c r="F1" t="s">
        <v>227</v>
      </c>
      <c r="G1" s="51" t="str">
        <f ca="1">TEXT(DATE(YEAR(TODAY()), MONTH(TODAY()), DAY(TODAY())), "yymm")</f>
        <v>2311</v>
      </c>
    </row>
    <row r="2" spans="1:7" x14ac:dyDescent="0.3">
      <c r="A2" t="str">
        <f ca="1"><![CDATA["c"&AutoIncrement!B2&"B1"&AutoIncrement!A2&"-"&G1&"002"]]></f>
        <v>cCB101-2311002</v>
      </c>
      <c r="B2" t="str">
        <f ca="1"><![CDATA["s"&AutoIncrement!B2&"B1"&AutoIncrement!A2&"-"&G1&"002"]]></f>
        <v>sCB101-2311002</v>
      </c>
      <c r="C2" t="str">
        <f ca="1"><![CDATA["p"&AutoIncrement!B2&"B3"&AutoIncrement!A2&"-"&G1&"002"]]></f>
        <v>pCB301-2311002</v>
      </c>
      <c r="D2" t="str">
        <f ca="1"><![CDATA["s"&AutoIncrement!B2&"B3"&AutoIncrement!A2&"-"&G1&"002"]]></f>
        <v>sCB301-2311002</v>
      </c>
      <c r="E2" t="str">
        <f ca="1"><![CDATA["p"&AutoIncrement!B2&"S1"&AutoIncrement!A2&"-"&G1&"002"]]></f>
        <v>pCS101-2311002</v>
      </c>
      <c r="F2" t="str">
        <f ca="1"><![CDATA["s"&AutoIncrement!B2&"S1"&AutoIncrement!A2&"-"&G1&"002"]]></f>
        <v>sCS101-2311002</v>
      </c>
    </row>
    <row r="3" spans="1:7" x14ac:dyDescent="0.3">
      <c r="B3" s="89" t="s">
        <v>89</v>
      </c>
      <c r="C3" s="89"/>
      <c r="D3" s="89" t="s">
        <v>91</v>
      </c>
      <c r="E3" s="89"/>
      <c r="F3" t="s">
        <v>79</v>
      </c>
    </row>
  </sheetData>
  <mergeCells count="2">
    <mergeCell ref="B3:C3"/>
    <mergeCell ref="D3:E3"/>
  </mergeCells>
  <pageMargins bottom="0.75" footer="0.3" header="0.3" left="0.7" right="0.7" top="0.75"/>
</worksheet>
</file>

<file path=xl/worksheets/sheet5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D924C-B625-45ED-BDD3-3D8D3F069DC2}">
  <dimension ref="A1:D2"/>
  <sheetViews>
    <sheetView workbookViewId="0">
      <selection activeCell="K22" sqref="K22"/>
    </sheetView>
  </sheetViews>
  <sheetFormatPr defaultRowHeight="14.4" x14ac:dyDescent="0.3"/>
  <cols>
    <col min="1" max="1" bestFit="true" customWidth="true" width="3.44140625" collapsed="true"/>
    <col min="2" max="2" bestFit="true" customWidth="true" width="24.77734375" collapsed="true"/>
    <col min="3" max="3" bestFit="true" customWidth="true" width="15.5546875" collapsed="true"/>
  </cols>
  <sheetData>
    <row ht="15" r="1" spans="1:3" thickBot="1" x14ac:dyDescent="0.35">
      <c r="A1" s="76" t="s">
        <v>0</v>
      </c>
      <c r="B1" s="77" t="s">
        <v>114</v>
      </c>
      <c r="C1" s="78" t="s">
        <v>513</v>
      </c>
    </row>
    <row ht="15" r="2" spans="1:3" thickBot="1" x14ac:dyDescent="0.35">
      <c r="A2" s="79">
        <v>1</v>
      </c>
      <c r="B2" s="80" t="str">
        <f>'TC2-BU1 to Customer Contract'!C2</f>
        <v>PKTTAP-PKCUS-CB1-01</v>
      </c>
      <c r="C2" t="e">
        <f>'TC20-Autogen SOPO'!#REF!</f>
        <v>#REF!</v>
      </c>
    </row>
  </sheetData>
  <pageMargins bottom="0.75" footer="0.3" header="0.3" left="0.7" right="0.7" top="0.75"/>
</worksheet>
</file>

<file path=xl/worksheets/sheet5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AB591-1245-4FAC-832D-864361DDBF22}">
  <dimension ref="A1:K3"/>
  <sheetViews>
    <sheetView workbookViewId="0">
      <selection activeCell="D22" sqref="D22"/>
    </sheetView>
  </sheetViews>
  <sheetFormatPr defaultRowHeight="14.4" x14ac:dyDescent="0.3"/>
  <cols>
    <col min="1" max="1" bestFit="true" customWidth="true" width="3.44140625" collapsed="true"/>
    <col min="2" max="2" bestFit="true" customWidth="true" width="13.77734375" collapsed="true"/>
    <col min="3" max="3" customWidth="true" width="30.5546875" collapsed="true"/>
    <col min="4" max="4" bestFit="true" customWidth="true" width="9.88671875" collapsed="true"/>
    <col min="6" max="6" bestFit="true" customWidth="true" width="14.6640625" collapsed="true"/>
    <col min="7" max="7" bestFit="true" customWidth="true" width="13.44140625" collapsed="true"/>
    <col min="8" max="8" bestFit="true" customWidth="true" width="7.88671875" collapsed="true"/>
    <col min="9" max="9" bestFit="true" customWidth="true" width="10.0" collapsed="true"/>
    <col min="10" max="10" customWidth="true" width="14.44140625" collapsed="true"/>
  </cols>
  <sheetData>
    <row ht="15" r="1" spans="1:10" thickBot="1" x14ac:dyDescent="0.35">
      <c r="A1" s="76" t="s">
        <v>0</v>
      </c>
      <c r="B1" s="77" t="s">
        <v>491</v>
      </c>
      <c r="C1" s="77" t="s">
        <v>114</v>
      </c>
      <c r="D1" s="77" t="s">
        <v>492</v>
      </c>
      <c r="E1" s="77" t="s">
        <v>253</v>
      </c>
      <c r="F1" s="77" t="s">
        <v>116</v>
      </c>
      <c r="G1" s="77" t="s">
        <v>40</v>
      </c>
      <c r="H1" s="77" t="s">
        <v>493</v>
      </c>
      <c r="I1" s="77" t="s">
        <v>318</v>
      </c>
      <c r="J1" s="78" t="s">
        <v>494</v>
      </c>
    </row>
    <row ht="15" r="2" spans="1:10" thickBot="1" x14ac:dyDescent="0.35">
      <c r="A2" s="79">
        <v>1</v>
      </c>
      <c r="B2" s="80" t="e">
        <f>'TC20-Autogen SOPO'!#REF!</f>
        <v>#REF!</v>
      </c>
      <c r="C2" t="str">
        <f>'TC3-BU2 to BU1 Contract'!C2</f>
        <v>SGTTAP-PKTTAP-CB2-01</v>
      </c>
      <c r="D2" s="80" t="s">
        <v>495</v>
      </c>
      <c r="E2" s="80" t="s">
        <v>514</v>
      </c>
      <c r="F2" s="80" t="s">
        <v>128</v>
      </c>
      <c r="G2" s="80" t="s">
        <v>70</v>
      </c>
      <c r="H2" s="80" t="s">
        <v>90</v>
      </c>
      <c r="I2" s="80" t="s">
        <v>68</v>
      </c>
      <c r="J2" s="81" t="str">
        <f ca="1">TEXT(DATE(YEAR(TODAY()), MONTH(TODAY()), DAY(TODAY())-1), "MMM dd, yyyy")</f>
        <v>Oct 31, 2023</v>
      </c>
    </row>
    <row ht="15" r="3" spans="1:10" thickBot="1" x14ac:dyDescent="0.35">
      <c r="A3" s="75">
        <v>2</v>
      </c>
      <c r="B3" s="80" t="e">
        <f>'TC20-Autogen SOPO'!#REF!</f>
        <v>#REF!</v>
      </c>
      <c r="C3" t="str">
        <f>'TC6-BU3 to BU1 Contract'!C2</f>
        <v>MYPNA-PKTTAP-CB3-01</v>
      </c>
      <c r="D3" s="80" t="s">
        <v>495</v>
      </c>
      <c r="E3" s="80" t="s">
        <v>514</v>
      </c>
      <c r="F3" s="80" t="s">
        <v>128</v>
      </c>
      <c r="G3" s="80" t="s">
        <v>70</v>
      </c>
      <c r="H3" s="80" t="s">
        <v>91</v>
      </c>
      <c r="I3" s="80" t="s">
        <v>68</v>
      </c>
      <c r="J3" s="81" t="str">
        <f ca="1">TEXT(DATE(YEAR(TODAY()), MONTH(TODAY()), DAY(TODAY())-1), "MMM dd, yyyy")</f>
        <v>Oct 31, 2023</v>
      </c>
    </row>
  </sheetData>
  <pageMargins bottom="0.75" footer="0.3" header="0.3" left="0.7" right="0.7" top="0.75"/>
</worksheet>
</file>

<file path=xl/worksheets/sheet5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52F0C-21BF-4AC6-98BE-9C11B222368C}">
  <dimension ref="A1:D2"/>
  <sheetViews>
    <sheetView workbookViewId="0">
      <selection activeCell="J29" sqref="J29"/>
    </sheetView>
  </sheetViews>
  <sheetFormatPr defaultRowHeight="14.4" x14ac:dyDescent="0.3"/>
  <cols>
    <col min="2" max="2" bestFit="true" customWidth="true" width="13.33203125" collapsed="true"/>
  </cols>
  <sheetData>
    <row ht="15" r="1" spans="1:3" thickBot="1" x14ac:dyDescent="0.35">
      <c r="A1" s="76" t="s">
        <v>0</v>
      </c>
      <c r="B1" s="77" t="s">
        <v>265</v>
      </c>
      <c r="C1" s="78" t="s">
        <v>515</v>
      </c>
    </row>
    <row ht="15" r="2" spans="1:3" thickBot="1" x14ac:dyDescent="0.35">
      <c r="A2" s="79">
        <v>1</v>
      </c>
      <c r="B2" s="80" t="s">
        <v>516</v>
      </c>
      <c r="C2" s="81">
        <v>800</v>
      </c>
    </row>
  </sheetData>
  <pageMargins bottom="0.75" footer="0.3" header="0.3" left="0.7" right="0.7" top="0.75"/>
</worksheet>
</file>

<file path=xl/worksheets/sheet5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CA8AB-5DE2-486E-83E1-3F6F5F02D68A}">
  <dimension ref="A1:E4"/>
  <sheetViews>
    <sheetView workbookViewId="0">
      <selection activeCell="C2" sqref="C2:D4"/>
    </sheetView>
  </sheetViews>
  <sheetFormatPr defaultRowHeight="14.4" x14ac:dyDescent="0.3"/>
  <cols>
    <col min="1" max="4" customWidth="true" width="20.77734375" collapsed="true"/>
  </cols>
  <sheetData>
    <row r="1" spans="1:4" x14ac:dyDescent="0.3">
      <c r="A1" s="2" t="s">
        <v>132</v>
      </c>
      <c r="B1" s="2" t="s">
        <v>127</v>
      </c>
      <c r="C1" s="56" t="s">
        <v>276</v>
      </c>
      <c r="D1" s="56" t="s">
        <v>277</v>
      </c>
    </row>
    <row r="2" spans="1:4" x14ac:dyDescent="0.3">
      <c r="A2" s="8" t="s">
        <v>289</v>
      </c>
      <c r="B2" s="48">
        <v>1620</v>
      </c>
      <c r="C2" s="48">
        <v>1620</v>
      </c>
      <c r="D2" s="48"/>
    </row>
    <row r="3" spans="1:4" x14ac:dyDescent="0.3">
      <c r="A3" s="8" t="s">
        <v>290</v>
      </c>
      <c r="B3" s="48">
        <v>1620</v>
      </c>
      <c r="C3" s="48">
        <v>1620</v>
      </c>
      <c r="D3" s="48"/>
    </row>
    <row r="4" spans="1:4" x14ac:dyDescent="0.3">
      <c r="A4" s="8" t="s">
        <v>293</v>
      </c>
      <c r="B4" s="48">
        <v>800</v>
      </c>
      <c r="C4" s="48">
        <v>600</v>
      </c>
      <c r="D4" s="48">
        <v>200</v>
      </c>
    </row>
  </sheetData>
  <pageMargins bottom="0.75" footer="0.3" header="0.3" left="0.7" right="0.7" top="0.75"/>
</worksheet>
</file>

<file path=xl/worksheets/sheet5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00B3A-FAB5-4D2D-BAD2-DBADE138323C}">
  <dimension ref="A1:C5"/>
  <sheetViews>
    <sheetView topLeftCell="A4" workbookViewId="0">
      <selection activeCell="A5" sqref="A5:B5"/>
    </sheetView>
  </sheetViews>
  <sheetFormatPr defaultRowHeight="14.4" x14ac:dyDescent="0.3"/>
  <cols>
    <col min="1" max="1" customWidth="true" width="16.6640625" collapsed="true"/>
    <col min="2" max="2" customWidth="true" width="20.77734375" collapsed="true"/>
  </cols>
  <sheetData>
    <row r="1" spans="1:2" x14ac:dyDescent="0.3">
      <c r="A1" s="51" t="str">
        <f ca="1">TEXT(DATE(YEAR(TODAY()), MONTH(TODAY()), DAY(TODAY())), "yymm")</f>
        <v>2311</v>
      </c>
    </row>
    <row r="4" spans="1:2" x14ac:dyDescent="0.3">
      <c r="A4" s="2" t="s">
        <v>278</v>
      </c>
      <c r="B4" s="2" t="s">
        <v>279</v>
      </c>
    </row>
    <row r="5" spans="1:2" x14ac:dyDescent="0.3">
      <c r="A5" t="str">
        <f ca="1">TEXT(DATE(YEAR(TODAY()), MONTH(TODAY())+1, DAY(TODAY())), "dd MMM yyyy")</f>
        <v>01 Dec 2023</v>
      </c>
      <c r="B5" t="str">
        <f ca="1">TEXT(DATE(YEAR(TODAY()), MONTH(TODAY())+2, DAY(TODAY())), "dd MMM yyyy")</f>
        <v>01 Jan 2024</v>
      </c>
    </row>
  </sheetData>
  <phoneticPr fontId="8" type="noConversion"/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284A-9B3D-4079-8AB1-102C762790D7}">
  <dimension ref="A1:T7"/>
  <sheetViews>
    <sheetView workbookViewId="0" zoomScale="90" zoomScaleNormal="90">
      <selection activeCell="E13" sqref="E13"/>
    </sheetView>
  </sheetViews>
  <sheetFormatPr defaultRowHeight="13.8" x14ac:dyDescent="0.3"/>
  <cols>
    <col min="1" max="4" customWidth="true" style="2" width="25.77734375" collapsed="true"/>
    <col min="5" max="18" customWidth="true" style="2" width="15.77734375" collapsed="true"/>
    <col min="19" max="19" customWidth="true" style="2" width="26.6640625" collapsed="true"/>
    <col min="20" max="16384" style="2" width="8.88671875" collapsed="true"/>
  </cols>
  <sheetData>
    <row r="1" spans="1:19" x14ac:dyDescent="0.3">
      <c r="A1" s="2" t="s">
        <v>131</v>
      </c>
      <c r="B1" s="2" t="s">
        <v>132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  <c r="I1" s="2" t="s">
        <v>139</v>
      </c>
      <c r="J1" s="2" t="s">
        <v>140</v>
      </c>
      <c r="K1" s="2" t="s">
        <v>141</v>
      </c>
      <c r="L1" s="2" t="s">
        <v>142</v>
      </c>
      <c r="M1" s="2" t="s">
        <v>12</v>
      </c>
      <c r="N1" s="2" t="s">
        <v>13</v>
      </c>
      <c r="O1" s="2" t="s">
        <v>143</v>
      </c>
      <c r="P1" s="2" t="s">
        <v>144</v>
      </c>
      <c r="Q1" s="2" t="s">
        <v>122</v>
      </c>
      <c r="R1" s="2" t="s">
        <v>145</v>
      </c>
      <c r="S1" s="2" t="s">
        <v>150</v>
      </c>
    </row>
    <row r="2" spans="1:19" x14ac:dyDescent="0.3">
      <c r="A2" s="8" t="s">
        <v>295</v>
      </c>
      <c r="B2" s="8" t="s">
        <v>289</v>
      </c>
      <c r="C2" s="8" t="s">
        <v>295</v>
      </c>
      <c r="D2" s="16" t="str">
        <f>AutoIncrement!C4</f>
        <v>PKTTAP-PKCUS-CB1-01</v>
      </c>
      <c r="E2" s="1" t="s">
        <v>146</v>
      </c>
      <c r="F2" s="17">
        <v>20</v>
      </c>
      <c r="G2" s="21">
        <v>100</v>
      </c>
      <c r="H2" s="21">
        <v>1</v>
      </c>
      <c r="I2" s="21">
        <v>1</v>
      </c>
      <c r="J2" s="8" t="s">
        <v>29</v>
      </c>
      <c r="K2" s="12">
        <v>1</v>
      </c>
      <c r="L2" s="13">
        <v>10</v>
      </c>
      <c r="M2" s="18">
        <v>10</v>
      </c>
      <c r="N2" s="18">
        <v>1</v>
      </c>
      <c r="O2" s="14">
        <v>10</v>
      </c>
      <c r="P2" s="14">
        <v>10</v>
      </c>
      <c r="Q2" s="8" t="s">
        <v>147</v>
      </c>
      <c r="R2" s="19">
        <v>2.0499999999999998</v>
      </c>
      <c r="S2" s="20" t="s">
        <v>151</v>
      </c>
    </row>
    <row r="3" spans="1:19" x14ac:dyDescent="0.3">
      <c r="A3" s="8" t="s">
        <v>296</v>
      </c>
      <c r="B3" s="8" t="s">
        <v>290</v>
      </c>
      <c r="C3" s="8" t="s">
        <v>296</v>
      </c>
      <c r="D3" s="16" t="str">
        <f>AutoIncrement!C4</f>
        <v>PKTTAP-PKCUS-CB1-01</v>
      </c>
      <c r="E3" s="1" t="s">
        <v>148</v>
      </c>
      <c r="F3" s="17">
        <v>20</v>
      </c>
      <c r="G3" s="21">
        <v>100</v>
      </c>
      <c r="H3" s="21">
        <v>1</v>
      </c>
      <c r="I3" s="21">
        <v>1</v>
      </c>
      <c r="J3" s="8" t="s">
        <v>29</v>
      </c>
      <c r="K3" s="12">
        <v>1</v>
      </c>
      <c r="L3" s="13">
        <v>10</v>
      </c>
      <c r="M3" s="18">
        <v>10</v>
      </c>
      <c r="N3" s="18">
        <v>1</v>
      </c>
      <c r="O3" s="14">
        <v>10</v>
      </c>
      <c r="P3" s="14">
        <v>10</v>
      </c>
      <c r="Q3" s="8" t="s">
        <v>147</v>
      </c>
      <c r="R3" s="19">
        <v>2.0499999999999998</v>
      </c>
      <c r="S3" s="20" t="s">
        <v>151</v>
      </c>
    </row>
    <row r="4" spans="1:19" x14ac:dyDescent="0.3">
      <c r="A4" s="8" t="s">
        <v>297</v>
      </c>
      <c r="B4" s="8" t="s">
        <v>291</v>
      </c>
      <c r="C4" s="8" t="s">
        <v>297</v>
      </c>
      <c r="D4" s="16" t="str">
        <f>AutoIncrement!C4</f>
        <v>PKTTAP-PKCUS-CB1-01</v>
      </c>
      <c r="E4" s="1" t="s">
        <v>148</v>
      </c>
      <c r="F4" s="17">
        <v>20</v>
      </c>
      <c r="G4" s="21">
        <v>100</v>
      </c>
      <c r="H4" s="21">
        <v>1</v>
      </c>
      <c r="I4" s="21">
        <v>1</v>
      </c>
      <c r="J4" s="8" t="s">
        <v>21</v>
      </c>
      <c r="K4" s="12">
        <v>1</v>
      </c>
      <c r="L4" s="13">
        <v>10</v>
      </c>
      <c r="M4" s="18">
        <v>5</v>
      </c>
      <c r="N4" s="18">
        <v>1.0009999999999999</v>
      </c>
      <c r="O4" s="14">
        <v>10</v>
      </c>
      <c r="P4" s="14">
        <v>10</v>
      </c>
      <c r="Q4" s="8" t="s">
        <v>147</v>
      </c>
      <c r="R4" s="19">
        <v>2.0499999999999998</v>
      </c>
      <c r="S4" s="20" t="s">
        <v>152</v>
      </c>
    </row>
    <row r="5" spans="1:19" x14ac:dyDescent="0.3">
      <c r="A5" s="8" t="s">
        <v>298</v>
      </c>
      <c r="B5" s="8" t="s">
        <v>292</v>
      </c>
      <c r="C5" s="8" t="s">
        <v>298</v>
      </c>
      <c r="D5" s="16" t="str">
        <f>AutoIncrement!C4</f>
        <v>PKTTAP-PKCUS-CB1-01</v>
      </c>
      <c r="E5" s="1" t="s">
        <v>148</v>
      </c>
      <c r="F5" s="17">
        <v>20</v>
      </c>
      <c r="G5" s="21">
        <v>100</v>
      </c>
      <c r="H5" s="21">
        <v>1</v>
      </c>
      <c r="I5" s="21">
        <v>1</v>
      </c>
      <c r="J5" s="8" t="s">
        <v>21</v>
      </c>
      <c r="K5" s="12">
        <v>1</v>
      </c>
      <c r="L5" s="13">
        <v>10</v>
      </c>
      <c r="M5" s="18">
        <v>5</v>
      </c>
      <c r="N5" s="18">
        <v>1.0009999999999999</v>
      </c>
      <c r="O5" s="14">
        <v>10</v>
      </c>
      <c r="P5" s="14">
        <v>10</v>
      </c>
      <c r="Q5" s="8" t="s">
        <v>147</v>
      </c>
      <c r="R5" s="19">
        <v>2.0499999999999998</v>
      </c>
      <c r="S5" s="20" t="s">
        <v>152</v>
      </c>
    </row>
    <row r="6" spans="1:19" x14ac:dyDescent="0.3">
      <c r="A6" s="8" t="s">
        <v>299</v>
      </c>
      <c r="B6" s="8" t="s">
        <v>293</v>
      </c>
      <c r="C6" s="8" t="s">
        <v>299</v>
      </c>
      <c r="D6" s="16" t="str">
        <f>AutoIncrement!C4</f>
        <v>PKTTAP-PKCUS-CB1-01</v>
      </c>
      <c r="E6" s="1" t="s">
        <v>149</v>
      </c>
      <c r="F6" s="17">
        <v>20</v>
      </c>
      <c r="G6" s="21">
        <v>100</v>
      </c>
      <c r="H6" s="21">
        <v>1</v>
      </c>
      <c r="I6" s="21">
        <v>1</v>
      </c>
      <c r="J6" s="8" t="s">
        <v>21</v>
      </c>
      <c r="K6" s="12">
        <v>1</v>
      </c>
      <c r="L6" s="13">
        <v>10</v>
      </c>
      <c r="M6" s="18">
        <v>5</v>
      </c>
      <c r="N6" s="18">
        <v>1.0009999999999999</v>
      </c>
      <c r="O6" s="14">
        <v>10</v>
      </c>
      <c r="P6" s="14">
        <v>10</v>
      </c>
      <c r="Q6" s="8" t="s">
        <v>147</v>
      </c>
      <c r="R6" s="19">
        <v>2.0499999999999998</v>
      </c>
      <c r="S6" s="20" t="s">
        <v>151</v>
      </c>
    </row>
    <row r="7" spans="1:19" x14ac:dyDescent="0.3">
      <c r="A7" s="8" t="s">
        <v>300</v>
      </c>
      <c r="B7" s="8" t="s">
        <v>294</v>
      </c>
      <c r="C7" s="8" t="s">
        <v>300</v>
      </c>
      <c r="D7" s="16" t="str">
        <f>AutoIncrement!C4</f>
        <v>PKTTAP-PKCUS-CB1-01</v>
      </c>
      <c r="E7" s="1" t="s">
        <v>149</v>
      </c>
      <c r="F7" s="17">
        <v>20</v>
      </c>
      <c r="G7" s="21">
        <v>100</v>
      </c>
      <c r="H7" s="21">
        <v>1</v>
      </c>
      <c r="I7" s="21">
        <v>1</v>
      </c>
      <c r="J7" s="8" t="s">
        <v>21</v>
      </c>
      <c r="K7" s="12">
        <v>1</v>
      </c>
      <c r="L7" s="13">
        <v>10</v>
      </c>
      <c r="M7" s="18">
        <v>5</v>
      </c>
      <c r="N7" s="18">
        <v>1.0009999999999999</v>
      </c>
      <c r="O7" s="14">
        <v>10</v>
      </c>
      <c r="P7" s="14">
        <v>10</v>
      </c>
      <c r="Q7" s="8" t="s">
        <v>147</v>
      </c>
      <c r="R7" s="19">
        <v>2.0499999999999998</v>
      </c>
      <c r="S7" s="20" t="s">
        <v>152</v>
      </c>
    </row>
  </sheetData>
  <phoneticPr fontId="8" type="noConversion"/>
  <dataValidations count="2">
    <dataValidation allowBlank="1" showErrorMessage="1" sqref="E2:E7" type="list" xr:uid="{6E1DE576-7A37-4C64-B881-DFF8AC16760D}">
      <formula1>REPACKING_TYPE</formula1>
    </dataValidation>
    <dataValidation allowBlank="1" showErrorMessage="1" sqref="Q2:Q7" type="list" xr:uid="{F6DC1429-A7E3-4E8D-9E38-D39659998A43}">
      <formula1>CURRENCY_CODE</formula1>
    </dataValidation>
  </dataValidations>
  <pageMargins bottom="0.75" footer="0.3" header="0.3" left="0.7" right="0.7" top="0.75"/>
  <pageSetup orientation="portrait" r:id="rId1"/>
</worksheet>
</file>

<file path=xl/worksheets/sheet6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B8FB1-E281-4503-B32C-10C1BBE8B58A}">
  <dimension ref="A1:D2"/>
  <sheetViews>
    <sheetView workbookViewId="0">
      <selection activeCell="F24" sqref="F24"/>
    </sheetView>
  </sheetViews>
  <sheetFormatPr defaultRowHeight="14.4" x14ac:dyDescent="0.3"/>
  <cols>
    <col min="1" max="1" customWidth="true" width="21.0" collapsed="true"/>
    <col min="2" max="2" customWidth="true" width="25.6640625" collapsed="true"/>
    <col min="3" max="3" customWidth="true" width="15.33203125" collapsed="true"/>
  </cols>
  <sheetData>
    <row r="1" spans="1:3" x14ac:dyDescent="0.3">
      <c r="A1" t="s">
        <v>280</v>
      </c>
      <c r="B1" t="s">
        <v>281</v>
      </c>
      <c r="C1" s="51" t="str">
        <f ca="1">TEXT(DATE(YEAR(TODAY()), MONTH(TODAY()), DAY(TODAY())), "yymm")</f>
        <v>2311</v>
      </c>
    </row>
    <row r="2" spans="1:3" x14ac:dyDescent="0.3">
      <c r="A2" s="53" t="str">
        <f ca="1"><![CDATA["rs"&AutoIncrement!B2&"S1"&AutoIncrement!A2&"-"&C1&"002-01"]]></f>
        <v>rsCS101-2311002-01</v>
      </c>
      <c r="B2" t="str">
        <f ca="1"><![CDATA["rs"&AutoIncrement!B2&"S2"&AutoIncrement!A2&"-"&C1&"001-01"]]></f>
        <v>rsCS201-2311001-01</v>
      </c>
    </row>
  </sheetData>
  <pageMargins bottom="0.75" footer="0.3" header="0.3" left="0.7" right="0.7" top="0.75"/>
</worksheet>
</file>

<file path=xl/worksheets/sheet6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4AD15-D096-4230-A30E-24390192ED27}">
  <dimension ref="A1:AD5"/>
  <sheetViews>
    <sheetView workbookViewId="0">
      <selection activeCell="H3" sqref="H3"/>
    </sheetView>
  </sheetViews>
  <sheetFormatPr defaultRowHeight="14.4" x14ac:dyDescent="0.3"/>
  <cols>
    <col min="1" max="1" customWidth="true" width="4.33203125" collapsed="true"/>
    <col min="2" max="2" customWidth="true" width="15.77734375" collapsed="true"/>
    <col min="3" max="3" customWidth="true" width="26.109375" collapsed="true"/>
    <col min="4" max="4" customWidth="true" width="15.77734375" collapsed="true"/>
    <col min="5" max="5" customWidth="true" width="22.5546875" collapsed="true"/>
    <col min="6" max="13" customWidth="true" width="15.77734375" collapsed="true"/>
    <col min="14" max="14" customWidth="true" width="24.109375" collapsed="true"/>
    <col min="15" max="25" customWidth="true" width="15.77734375" collapsed="true"/>
    <col min="26" max="26" customWidth="true" width="21.109375" collapsed="true"/>
    <col min="27" max="27" customWidth="true" width="25.6640625" collapsed="true"/>
    <col min="28" max="28" customWidth="true" width="15.77734375" collapsed="true"/>
    <col min="29" max="29" customWidth="true" width="27.21875" collapsed="true"/>
  </cols>
  <sheetData>
    <row r="1" spans="1:29" x14ac:dyDescent="0.3">
      <c r="A1" t="s">
        <v>0</v>
      </c>
      <c r="B1" t="s">
        <v>267</v>
      </c>
      <c r="C1" t="s">
        <v>325</v>
      </c>
      <c r="D1" t="s">
        <v>313</v>
      </c>
      <c r="E1" t="s">
        <v>326</v>
      </c>
      <c r="F1" t="s">
        <v>132</v>
      </c>
      <c r="G1" t="s">
        <v>314</v>
      </c>
      <c r="H1" t="s">
        <v>315</v>
      </c>
      <c r="I1" t="s">
        <v>316</v>
      </c>
      <c r="J1" t="s">
        <v>317</v>
      </c>
      <c r="K1" t="s">
        <v>318</v>
      </c>
      <c r="L1" t="s">
        <v>328</v>
      </c>
      <c r="M1" t="s">
        <v>332</v>
      </c>
      <c r="N1" t="s">
        <v>336</v>
      </c>
      <c r="O1" t="s">
        <v>319</v>
      </c>
      <c r="P1" t="s">
        <v>338</v>
      </c>
      <c r="Q1" t="s">
        <v>339</v>
      </c>
      <c r="R1" t="s">
        <v>340</v>
      </c>
      <c r="S1" t="s">
        <v>337</v>
      </c>
      <c r="T1" t="s">
        <v>320</v>
      </c>
      <c r="U1" t="s">
        <v>341</v>
      </c>
      <c r="V1" t="s">
        <v>342</v>
      </c>
      <c r="W1" t="s">
        <v>343</v>
      </c>
      <c r="X1" t="s">
        <v>344</v>
      </c>
      <c r="Y1" t="s">
        <v>321</v>
      </c>
      <c r="Z1" t="s">
        <v>131</v>
      </c>
      <c r="AA1" t="s">
        <v>322</v>
      </c>
      <c r="AB1" t="s">
        <v>323</v>
      </c>
      <c r="AC1" t="s">
        <v>324</v>
      </c>
    </row>
    <row r="2" spans="1:29" x14ac:dyDescent="0.3">
      <c r="A2">
        <v>1</v>
      </c>
      <c r="B2" t="s">
        <v>79</v>
      </c>
      <c r="C2" t="str">
        <f ca="1">"o-MY-ELA-SUP-"&amp;AutoIncrement!F3&amp;"-"&amp;TEXT(DATE(YEAR(TODAY()), MONTH(TODAY()), DAY(TODAY())), "yymm")&amp;"001"</f>
        <v>o-MY-ELA-SUP-CS2-01-2311001</v>
      </c>
      <c r="D2" t="str">
        <f ca="1">TEXT(DATE(YEAR(TODAY()), MONTH(TODAY()), DAY(TODAY())), "dd MMM yyyy")</f>
        <v>01 Nov 2023</v>
      </c>
      <c r="E2" t="str">
        <f ca="1">"SP1-"&amp;AutoIncrement!F3&amp;"-"&amp;TEXT(DATE(YEAR(TODAY()), MONTH(TODAY()), DAY(TODAY())), "yymm")&amp;"001"</f>
        <v>SP1-CS2-01-2311001</v>
      </c>
      <c r="F2" t="s">
        <v>291</v>
      </c>
      <c r="G2" t="s">
        <v>21</v>
      </c>
      <c r="H2">
        <v>660</v>
      </c>
      <c r="I2" t="s">
        <v>62</v>
      </c>
      <c r="J2" t="s">
        <v>327</v>
      </c>
      <c r="K2" t="s">
        <v>64</v>
      </c>
      <c r="L2" t="s">
        <v>91</v>
      </c>
      <c r="M2" t="s">
        <v>329</v>
      </c>
      <c r="N2" t="str">
        <f ca="1">"SP1-OP-"&amp;AutoIncrement!F3&amp;"-"&amp;TEXT(DATE(YEAR(TODAY()), MONTH(TODAY()), DAY(TODAY())), "yymm")&amp;"-01"</f>
        <v>SP1-OP-CS2-01-2311-01</v>
      </c>
      <c r="O2" t="s">
        <v>333</v>
      </c>
      <c r="S2" t="str">
        <f ca="1">"SP1-IP-"&amp;AutoIncrement!F3&amp;"-"&amp;TEXT(DATE(YEAR(TODAY()), MONTH(TODAY()), DAY(TODAY())), "yymm")&amp;"-01"</f>
        <v>SP1-IP-CS2-01-2311-01</v>
      </c>
      <c r="X2" t="str">
        <f ca="1">'TC47-Autogen OrderNo Spot'!F2</f>
        <v>sCS101-2311002</v>
      </c>
      <c r="Y2" t="s">
        <v>79</v>
      </c>
      <c r="Z2" t="s">
        <v>310</v>
      </c>
      <c r="AA2" t="s">
        <v>310</v>
      </c>
      <c r="AB2">
        <v>5</v>
      </c>
      <c r="AC2">
        <v>660</v>
      </c>
    </row>
    <row r="3" spans="1:29" x14ac:dyDescent="0.3">
      <c r="A3">
        <v>2</v>
      </c>
      <c r="B3" t="s">
        <v>79</v>
      </c>
      <c r="C3" t="str">
        <f ca="1">"o-MY-ELA-SUP-"&amp;AutoIncrement!F3&amp;"-"&amp;TEXT(DATE(YEAR(TODAY()), MONTH(TODAY()), DAY(TODAY())), "yymm")&amp;"001"</f>
        <v>o-MY-ELA-SUP-CS2-01-2311001</v>
      </c>
      <c r="D3" t="str">
        <f ca="1">TEXT(DATE(YEAR(TODAY()), MONTH(TODAY()), DAY(TODAY())), "dd MMM yyyy")</f>
        <v>01 Nov 2023</v>
      </c>
      <c r="E3" t="str">
        <f ca="1">"SP1-"&amp;AutoIncrement!F3&amp;"-"&amp;TEXT(DATE(YEAR(TODAY()), MONTH(TODAY()), DAY(TODAY())), "yymm")&amp;"001"</f>
        <v>SP1-CS2-01-2311001</v>
      </c>
      <c r="F3" t="s">
        <v>292</v>
      </c>
      <c r="G3" t="s">
        <v>21</v>
      </c>
      <c r="H3">
        <v>660</v>
      </c>
      <c r="I3" t="s">
        <v>62</v>
      </c>
      <c r="J3" t="s">
        <v>327</v>
      </c>
      <c r="K3" t="s">
        <v>64</v>
      </c>
      <c r="L3" t="s">
        <v>91</v>
      </c>
      <c r="M3" t="s">
        <v>330</v>
      </c>
      <c r="N3" t="str">
        <f ca="1">"SP1-OP-"&amp;AutoIncrement!F3&amp;"-"&amp;TEXT(DATE(YEAR(TODAY()), MONTH(TODAY()), DAY(TODAY())), "yymm")&amp;"-01"</f>
        <v>SP1-OP-CS2-01-2311-01</v>
      </c>
      <c r="O3" t="s">
        <v>334</v>
      </c>
      <c r="S3" t="str">
        <f ca="1">"SP1-IP-"&amp;AutoIncrement!F3&amp;"-"&amp;TEXT(DATE(YEAR(TODAY()), MONTH(TODAY()), DAY(TODAY())), "yymm")&amp;"-02"</f>
        <v>SP1-IP-CS2-01-2311-02</v>
      </c>
      <c r="T3">
        <v>10.000999999999999</v>
      </c>
      <c r="U3">
        <v>10.000999999999999</v>
      </c>
      <c r="V3">
        <v>10.000999999999999</v>
      </c>
      <c r="W3">
        <v>10.000999999999999</v>
      </c>
      <c r="X3" t="str">
        <f ca="1">'TC47-Autogen OrderNo Spot'!F2</f>
        <v>sCS101-2311002</v>
      </c>
      <c r="Y3" t="s">
        <v>79</v>
      </c>
      <c r="Z3" t="s">
        <v>311</v>
      </c>
      <c r="AA3" t="s">
        <v>311</v>
      </c>
      <c r="AB3">
        <v>5</v>
      </c>
      <c r="AC3">
        <v>660</v>
      </c>
    </row>
    <row r="4" spans="1:29" x14ac:dyDescent="0.3">
      <c r="A4">
        <v>3</v>
      </c>
      <c r="B4" t="s">
        <v>79</v>
      </c>
      <c r="C4" t="str">
        <f ca="1">"o-MY-ELA-SUP-"&amp;AutoIncrement!F3&amp;"-"&amp;TEXT(DATE(YEAR(TODAY()), MONTH(TODAY()), DAY(TODAY())), "yymm")&amp;"001"</f>
        <v>o-MY-ELA-SUP-CS2-01-2311001</v>
      </c>
      <c r="D4" t="str">
        <f ca="1">TEXT(DATE(YEAR(TODAY()), MONTH(TODAY()), DAY(TODAY())), "dd MMM yyyy")</f>
        <v>01 Nov 2023</v>
      </c>
      <c r="E4" t="str">
        <f ca="1">"SP1-"&amp;AutoIncrement!F3&amp;"-"&amp;TEXT(DATE(YEAR(TODAY()), MONTH(TODAY()), DAY(TODAY())), "yymm")&amp;"001"</f>
        <v>SP1-CS2-01-2311001</v>
      </c>
      <c r="F4" t="s">
        <v>294</v>
      </c>
      <c r="G4" t="s">
        <v>21</v>
      </c>
      <c r="H4">
        <v>330</v>
      </c>
      <c r="I4" t="s">
        <v>62</v>
      </c>
      <c r="J4" t="s">
        <v>327</v>
      </c>
      <c r="K4" t="s">
        <v>64</v>
      </c>
      <c r="L4" t="s">
        <v>91</v>
      </c>
      <c r="M4" t="s">
        <v>331</v>
      </c>
      <c r="N4" t="str">
        <f ca="1">"SP1-OP-"&amp;AutoIncrement!F3&amp;"-"&amp;TEXT(DATE(YEAR(TODAY()), MONTH(TODAY()), DAY(TODAY())), "yymm")&amp;"-01"</f>
        <v>SP1-OP-CS2-01-2311-01</v>
      </c>
      <c r="O4" t="s">
        <v>335</v>
      </c>
      <c r="P4">
        <v>100.001</v>
      </c>
      <c r="Q4">
        <v>100.001</v>
      </c>
      <c r="R4">
        <v>100.001</v>
      </c>
      <c r="X4" t="str">
        <f ca="1">'TC47-Autogen OrderNo Spot'!F2</f>
        <v>sCS101-2311002</v>
      </c>
      <c r="Y4" t="s">
        <v>79</v>
      </c>
      <c r="Z4" t="s">
        <v>312</v>
      </c>
      <c r="AA4" t="s">
        <v>312</v>
      </c>
      <c r="AB4">
        <v>5</v>
      </c>
      <c r="AC4">
        <v>660</v>
      </c>
    </row>
    <row r="5" spans="1:29" x14ac:dyDescent="0.3">
      <c r="A5">
        <v>4</v>
      </c>
      <c r="B5" t="s">
        <v>79</v>
      </c>
      <c r="C5" t="str">
        <f ca="1">"o-MY-ELA-SUP-"&amp;AutoIncrement!F3&amp;"-"&amp;TEXT(DATE(YEAR(TODAY()), MONTH(TODAY()), DAY(TODAY())), "yymm")&amp;"002"</f>
        <v>o-MY-ELA-SUP-CS2-01-2311002</v>
      </c>
      <c r="D5" t="str">
        <f ca="1">TEXT(DATE(YEAR(TODAY()), MONTH(TODAY()), DAY(TODAY())), "dd MMM yyyy")</f>
        <v>01 Nov 2023</v>
      </c>
      <c r="E5" t="str">
        <f ca="1">"SP1-"&amp;AutoIncrement!F3&amp;"-"&amp;TEXT(DATE(YEAR(TODAY()), MONTH(TODAY()), DAY(TODAY())), "yymm")&amp;"002"</f>
        <v>SP1-CS2-01-2311002</v>
      </c>
      <c r="F5" t="s">
        <v>294</v>
      </c>
      <c r="G5" t="s">
        <v>21</v>
      </c>
      <c r="H5">
        <v>330</v>
      </c>
      <c r="I5" t="s">
        <v>62</v>
      </c>
      <c r="J5" t="s">
        <v>327</v>
      </c>
      <c r="K5" t="s">
        <v>64</v>
      </c>
      <c r="L5" t="s">
        <v>91</v>
      </c>
      <c r="M5" t="s">
        <v>330</v>
      </c>
      <c r="N5" t="str">
        <f ca="1">"SP1-OP-"&amp;AutoIncrement!F3&amp;"-"&amp;TEXT(DATE(YEAR(TODAY()), MONTH(TODAY()), DAY(TODAY())), "yymm")&amp;"-02"</f>
        <v>SP1-OP-CS2-01-2311-02</v>
      </c>
      <c r="O5" t="s">
        <v>333</v>
      </c>
      <c r="P5">
        <v>100.001</v>
      </c>
      <c r="Q5">
        <v>100.001</v>
      </c>
      <c r="R5">
        <v>100.001</v>
      </c>
      <c r="S5" t="str">
        <f ca="1">"SP1-IP-"&amp;AutoIncrement!F3&amp;"-"&amp;TEXT(DATE(YEAR(TODAY()), MONTH(TODAY()), DAY(TODAY())), "yymm")&amp;"-02"</f>
        <v>SP1-IP-CS2-01-2311-02</v>
      </c>
      <c r="T5">
        <v>10.000999999999999</v>
      </c>
      <c r="U5">
        <v>10.000999999999999</v>
      </c>
      <c r="V5">
        <v>10.000999999999999</v>
      </c>
      <c r="W5">
        <v>10.000999999999999</v>
      </c>
      <c r="X5" t="str">
        <f ca="1">'TC47-Autogen OrderNo Spot'!F2</f>
        <v>sCS101-2311002</v>
      </c>
      <c r="Y5" t="s">
        <v>79</v>
      </c>
      <c r="Z5" t="s">
        <v>312</v>
      </c>
      <c r="AA5" t="s">
        <v>312</v>
      </c>
      <c r="AB5">
        <v>5</v>
      </c>
      <c r="AC5">
        <v>660</v>
      </c>
    </row>
  </sheetData>
  <pageMargins bottom="0.75" footer="0.3" header="0.3" left="0.7" right="0.7" top="0.75"/>
</worksheet>
</file>

<file path=xl/worksheets/sheet6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7BBB8-5E7A-4FF7-9522-F8E2260B1411}">
  <dimension ref="A1:C3"/>
  <sheetViews>
    <sheetView workbookViewId="0">
      <selection activeCell="H3" sqref="H3"/>
    </sheetView>
  </sheetViews>
  <sheetFormatPr defaultRowHeight="14.4" x14ac:dyDescent="0.3"/>
  <cols>
    <col min="1" max="1" customWidth="true" width="26.6640625" collapsed="true"/>
    <col min="2" max="2" customWidth="true" width="27.109375" collapsed="true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'TC74-Sup1 Outbound Details'!C2</f>
        <v>o-MY-ELA-SUP-CS2-01-2311001</v>
      </c>
      <c r="B2" t="s">
        <v>433</v>
      </c>
    </row>
    <row r="3" spans="1:2" x14ac:dyDescent="0.3">
      <c r="A3" t="str">
        <f ca="1">'TC74-Sup1 Outbound Details'!C5</f>
        <v>o-MY-ELA-SUP-CS2-01-2311002</v>
      </c>
      <c r="B3" t="s">
        <v>434</v>
      </c>
    </row>
  </sheetData>
  <pageMargins bottom="0.75" footer="0.3" header="0.3" left="0.7" right="0.7" top="0.75"/>
</worksheet>
</file>

<file path=xl/worksheets/sheet6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761E0-256C-4A66-8025-1CFCEE6EDB75}">
  <dimension ref="A1:W3"/>
  <sheetViews>
    <sheetView workbookViewId="0">
      <selection activeCell="A2" sqref="A2:XFD3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SP1-CS2-01-2311001</v>
      </c>
      <c r="B2" s="8" t="str">
        <f>'TC74-Sup1 Outbound Details'!M3</f>
        <v>MY-ELA-C-230704001</v>
      </c>
      <c r="C2" s="58" t="s">
        <v>365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SP1-CS2-01-2311002</v>
      </c>
      <c r="B3" s="8" t="str">
        <f>'TC74-Sup1 Outbound Details'!M5</f>
        <v>MY-ELA-C-230704001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</row>
  </sheetData>
  <pageMargins bottom="0.75" footer="0.3" header="0.3" left="0.7" right="0.7" top="0.75"/>
</worksheet>
</file>

<file path=xl/worksheets/sheet6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4A9E0-9584-48DC-A0C8-F142CA2C4600}">
  <dimension ref="A1:P2"/>
  <sheetViews>
    <sheetView workbookViewId="0">
      <selection activeCell="A2" sqref="A2:XFD3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SP1-CS2-01-2311001</v>
      </c>
      <c r="B2" s="8" t="str">
        <f>'TC74-Sup1 Outbound Details'!M2</f>
        <v>CAIU9500009</v>
      </c>
      <c r="C2" s="58" t="s">
        <v>409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6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2C45E-A17B-4D6D-A750-2F30AB8DCC73}">
  <dimension ref="A1:P2"/>
  <sheetViews>
    <sheetView workbookViewId="0">
      <selection activeCell="A2" sqref="A2:XFD3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customHeight="1" ht="13.2" r="2" spans="1:15" x14ac:dyDescent="0.3">
      <c r="A2" s="2" t="str">
        <f ca="1">'TC74-Sup1 Outbound Details'!E4</f>
        <v>SP1-CS2-01-2311001</v>
      </c>
      <c r="B2" s="8" t="str">
        <f>'TC74-Sup1 Outbound Details'!M4</f>
        <v>TCLU4249350</v>
      </c>
      <c r="C2" s="58" t="s">
        <v>409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6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B7B56-758E-4B97-993E-D8162FB0BF63}">
  <dimension ref="A1:S4"/>
  <sheetViews>
    <sheetView topLeftCell="B1" workbookViewId="0">
      <selection activeCell="G40" sqref="G40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'TC7-Contract Parts Info'!A2</f>
        <v>MY-ELA-SUP-s1-003</v>
      </c>
      <c r="D2" t="str">
        <f ca="1">'TC47-Autogen OrderNo Spot'!E2</f>
        <v>pCS101-2311002</v>
      </c>
      <c r="E2" t="s">
        <v>69</v>
      </c>
      <c r="F2">
        <v>5</v>
      </c>
      <c r="G2">
        <v>10</v>
      </c>
      <c r="H2">
        <v>660</v>
      </c>
      <c r="I2">
        <v>2.5</v>
      </c>
      <c r="J2" t="s">
        <v>183</v>
      </c>
      <c r="K2" t="s">
        <v>380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'TC7-Contract Parts Info'!A3</f>
        <v>MY-ELA-SUP-s1-004</v>
      </c>
      <c r="D3" t="str">
        <f ca="1">'TC47-Autogen OrderNo Spot'!E2</f>
        <v>pCS101-2311002</v>
      </c>
      <c r="E3" t="s">
        <v>69</v>
      </c>
      <c r="F3">
        <v>5</v>
      </c>
      <c r="G3">
        <v>10</v>
      </c>
      <c r="H3">
        <v>660</v>
      </c>
      <c r="I3">
        <v>2.5</v>
      </c>
      <c r="J3" t="s">
        <v>183</v>
      </c>
      <c r="K3" t="s">
        <v>380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'TC7-Contract Parts Info'!A4</f>
        <v>MY-ELA-SUP-s1-006</v>
      </c>
      <c r="D4" t="str">
        <f ca="1">'TC47-Autogen OrderNo Spot'!E2</f>
        <v>pCS101-2311002</v>
      </c>
      <c r="E4" t="s">
        <v>69</v>
      </c>
      <c r="F4">
        <v>5</v>
      </c>
      <c r="G4">
        <v>10</v>
      </c>
      <c r="H4">
        <v>660</v>
      </c>
      <c r="I4">
        <v>2.5</v>
      </c>
      <c r="J4" t="s">
        <v>183</v>
      </c>
      <c r="K4" t="s">
        <v>380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honeticPr fontId="8" type="noConversion"/>
  <pageMargins bottom="0.75" footer="0.3" header="0.3" left="0.7" right="0.7" top="0.75"/>
  <pageSetup orientation="portrait" r:id="rId1"/>
</worksheet>
</file>

<file path=xl/worksheets/sheet6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3E436-B1F3-4466-9A16-FF34D5B9799C}">
  <dimension ref="A1:S4"/>
  <sheetViews>
    <sheetView workbookViewId="0">
      <selection activeCell="L3" sqref="L3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Spot'!D2</f>
        <v>sCB301-2311002</v>
      </c>
      <c r="E2" t="s">
        <v>79</v>
      </c>
      <c r="F2" t="s">
        <v>79</v>
      </c>
      <c r="G2">
        <v>5</v>
      </c>
      <c r="H2">
        <v>10</v>
      </c>
      <c r="I2">
        <v>660</v>
      </c>
      <c r="J2">
        <v>2.5</v>
      </c>
      <c r="K2" t="s">
        <v>183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Spot'!D2</f>
        <v>sCB301-2311002</v>
      </c>
      <c r="E3" t="s">
        <v>79</v>
      </c>
      <c r="F3" t="s">
        <v>79</v>
      </c>
      <c r="G3">
        <v>5</v>
      </c>
      <c r="H3">
        <v>10</v>
      </c>
      <c r="I3">
        <v>660</v>
      </c>
      <c r="J3">
        <v>2.5</v>
      </c>
      <c r="K3" t="s">
        <v>183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Spot'!D2</f>
        <v>sCB301-2311002</v>
      </c>
      <c r="E4" t="s">
        <v>79</v>
      </c>
      <c r="F4" t="s">
        <v>79</v>
      </c>
      <c r="G4">
        <v>5</v>
      </c>
      <c r="H4">
        <v>10</v>
      </c>
      <c r="I4">
        <v>660</v>
      </c>
      <c r="J4">
        <v>2.5</v>
      </c>
      <c r="K4" t="s">
        <v>183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honeticPr fontId="8" type="noConversion"/>
  <pageMargins bottom="0.75" footer="0.3" header="0.3" left="0.7" right="0.7" top="0.75"/>
  <pageSetup orientation="portrait" r:id="rId1"/>
</worksheet>
</file>

<file path=xl/worksheets/sheet6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89E5C-8D38-4080-B164-A1CBA673CFDC}">
  <dimension ref="A1:T4"/>
  <sheetViews>
    <sheetView topLeftCell="E1" workbookViewId="0">
      <selection activeCell="L3" sqref="L3"/>
    </sheetView>
  </sheetViews>
  <sheetFormatPr defaultRowHeight="14.4" x14ac:dyDescent="0.3"/>
  <cols>
    <col min="1" max="18" customWidth="true" width="15.77734375" collapsed="true"/>
    <col min="19" max="19" customWidth="true" width="16.44140625" collapsed="true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Spot'!C2</f>
        <v>pCB301-2311002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Spot'!C2</f>
        <v>pCB301-2311002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Spot'!C2</f>
        <v>pCB301-2311002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bottom="0.75" footer="0.3" header="0.3" left="0.7" right="0.7" top="0.75"/>
  <pageSetup orientation="portrait" r:id="rId1"/>
</worksheet>
</file>

<file path=xl/worksheets/sheet6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DDA6F-D2F4-4C81-9148-1F02233EC501}">
  <dimension ref="A1:S4"/>
  <sheetViews>
    <sheetView topLeftCell="B1" workbookViewId="0">
      <selection activeCell="L3" sqref="L3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D2" t="str">
        <f ca="1">'TC47-Autogen OrderNo Spot'!B2</f>
        <v>sCB101-2311002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D3" t="str">
        <f ca="1">'TC47-Autogen OrderNo Spot'!B2</f>
        <v>sCB101-2311002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D4" t="str">
        <f ca="1">'TC47-Autogen OrderNo Spot'!B2</f>
        <v>sCB101-2311002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6B675-FCFA-42EE-A75C-9ED4202D7ACA}">
  <dimension ref="A1:AA6"/>
  <sheetViews>
    <sheetView workbookViewId="0" zoomScale="90" zoomScaleNormal="90">
      <selection activeCell="V26" sqref="V26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23" customWidth="true" width="15.77734375" collapsed="true"/>
    <col min="24" max="24" customWidth="true" width="25.77734375" collapsed="true"/>
    <col min="25" max="25" customWidth="true" width="15.77734375" collapsed="true"/>
    <col min="26" max="26" customWidth="true" width="18.0" collapsed="true"/>
  </cols>
  <sheetData>
    <row r="1" spans="1:26" x14ac:dyDescent="0.3">
      <c r="A1" t="s">
        <v>0</v>
      </c>
      <c r="B1" t="s">
        <v>31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123</v>
      </c>
      <c r="S1" t="s">
        <v>160</v>
      </c>
      <c r="T1" t="s">
        <v>37</v>
      </c>
      <c r="U1" t="s">
        <v>161</v>
      </c>
      <c r="V1" s="15" t="s">
        <v>124</v>
      </c>
      <c r="W1" t="s">
        <v>125</v>
      </c>
      <c r="X1" s="15" t="s">
        <v>126</v>
      </c>
      <c r="Y1" t="s">
        <v>163</v>
      </c>
      <c r="Z1" s="15" t="s">
        <v>164</v>
      </c>
    </row>
    <row r="2" spans="1:26" x14ac:dyDescent="0.3">
      <c r="A2">
        <v>1</v>
      </c>
      <c r="B2" t="s">
        <v>518</v>
      </c>
      <c r="C2" t="str">
        <f>AutoIncrement!C4</f>
        <v>PKTTAP-PKCUS-CB1-01</v>
      </c>
      <c r="D2" t="s">
        <v>127</v>
      </c>
      <c r="E2" t="s">
        <v>128</v>
      </c>
      <c r="F2">
        <v>1</v>
      </c>
      <c r="G2">
        <v>1</v>
      </c>
      <c r="H2" t="str">
        <f>AutoIncrement!C3</f>
        <v>CB1-01</v>
      </c>
      <c r="I2" t="str">
        <f>"CD-"&amp;H2</f>
        <v>CD-CB1-01</v>
      </c>
      <c r="J2" t="str">
        <f>"Payment-"&amp;H2</f>
        <v>Payment-CB1-01</v>
      </c>
      <c r="K2" t="str">
        <f>L2</f>
        <v>By Invoice Date</v>
      </c>
      <c r="L2" t="s">
        <v>159</v>
      </c>
      <c r="M2">
        <v>0</v>
      </c>
      <c r="N2">
        <v>30</v>
      </c>
      <c r="O2">
        <v>0</v>
      </c>
      <c r="P2" t="str">
        <f>J2&amp;"(" &amp;K2&amp;")"</f>
        <v>Payment-CB1-01(By Invoice Date)</v>
      </c>
      <c r="Q2" t="s">
        <v>147</v>
      </c>
      <c r="R2" t="s">
        <v>129</v>
      </c>
      <c r="S2" t="s">
        <v>68</v>
      </c>
      <c r="T2" t="str">
        <f>'TC001.1'!A2&amp;"(" &amp; 'TC001.1'!A2 &amp; ")"</f>
        <v>PKDC1-PKCUS(PKDC1-PKCUS)</v>
      </c>
      <c r="U2" t="s">
        <v>130</v>
      </c>
      <c r="V2" t="str">
        <f>"RD-"&amp;H2</f>
        <v>RD-CB1-01</v>
      </c>
      <c r="W2" t="s">
        <v>130</v>
      </c>
      <c r="X2" t="s">
        <v>519</v>
      </c>
      <c r="Y2" t="str">
        <f>"BU2toBU1-"&amp;H2</f>
        <v>BU2toBU1-CB1-01</v>
      </c>
      <c r="Z2" t="str">
        <f>"BU3toBU1-"&amp;H2</f>
        <v>BU3toBU1-CB1-01</v>
      </c>
    </row>
    <row r="5" spans="1:26" x14ac:dyDescent="0.3">
      <c r="X5" s="7"/>
      <c r="Y5" s="7"/>
    </row>
    <row r="6" spans="1:26" x14ac:dyDescent="0.3">
      <c r="X6" s="7"/>
      <c r="Y6" s="7"/>
    </row>
  </sheetData>
  <pageMargins bottom="0.75" footer="0.3" header="0.3" left="0.7" right="0.7" top="0.75"/>
</worksheet>
</file>

<file path=xl/worksheets/sheet7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6D698-790D-4F67-8855-EFFA32E0A306}">
  <dimension ref="A1:T4"/>
  <sheetViews>
    <sheetView workbookViewId="0">
      <selection activeCell="L3" sqref="L3"/>
    </sheetView>
  </sheetViews>
  <sheetFormatPr defaultRowHeight="14.4" x14ac:dyDescent="0.3"/>
  <cols>
    <col min="1" max="18" customWidth="true" width="15.77734375" collapsed="true"/>
    <col min="19" max="19" customWidth="true" width="16.44140625" collapsed="true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 ca="1">'TC47-Autogen OrderNo Spot'!A2</f>
        <v>cCB101-2311002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 ca="1">'TC47-Autogen OrderNo Spot'!A2</f>
        <v>cCB101-2311002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 ca="1">'TC47-Autogen OrderNo Spot'!A2</f>
        <v>cCB101-2311002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honeticPr fontId="8" type="noConversion"/>
  <pageMargins bottom="0.75" footer="0.3" header="0.3" left="0.7" right="0.7" top="0.75"/>
  <pageSetup orientation="portrait" r:id="rId1"/>
</worksheet>
</file>

<file path=xl/worksheets/sheet7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DF32D-5728-42B8-B179-A4930A65BAB6}">
  <dimension ref="A1:S4"/>
  <sheetViews>
    <sheetView topLeftCell="B1" workbookViewId="0">
      <selection activeCell="E34" sqref="E34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 ca="1">'TC47-Autogen OrderNo Spot'!B2</f>
        <v>sCB101-2311002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 ca="1">'TC47-Autogen OrderNo Spot'!B2</f>
        <v>sCB101-2311002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 ca="1">'TC47-Autogen OrderNo Spot'!B2</f>
        <v>sCB101-2311002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bottom="0.75" footer="0.3" header="0.3" left="0.7" right="0.7" top="0.75"/>
  <pageSetup orientation="portrait" r:id="rId1"/>
</worksheet>
</file>

<file path=xl/worksheets/sheet7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1376D-415D-43C3-9865-4E1A3AA1A16B}">
  <dimension ref="A1:C3"/>
  <sheetViews>
    <sheetView topLeftCell="A7" workbookViewId="0">
      <selection activeCell="B28" sqref="B28"/>
    </sheetView>
  </sheetViews>
  <sheetFormatPr defaultRowHeight="14.4" x14ac:dyDescent="0.3"/>
  <cols>
    <col min="1" max="1" customWidth="true" width="26.0" collapsed="true"/>
    <col min="2" max="2" customWidth="true" width="20.6640625" collapsed="true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'TC74-OutboundNo'!B2</f>
        <v>o-MY-ELA-SUP-231024001</v>
      </c>
      <c r="B2" t="s">
        <v>423</v>
      </c>
    </row>
    <row r="3" spans="1:2" x14ac:dyDescent="0.3">
      <c r="A3" t="str">
        <f>'TC74-OutboundNo'!B3</f>
        <v>o-MY-ELA-SUP-231024002</v>
      </c>
      <c r="B3" t="s">
        <v>424</v>
      </c>
    </row>
  </sheetData>
  <pageMargins bottom="0.75" footer="0.3" header="0.3" left="0.7" right="0.7" top="0.75"/>
</worksheet>
</file>

<file path=xl/worksheets/sheet7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BB87-EFAA-472E-ABFA-D929EF37873B}">
  <dimension ref="A1:J5"/>
  <sheetViews>
    <sheetView workbookViewId="0">
      <selection activeCell="C1" sqref="C1:H1048576"/>
    </sheetView>
  </sheetViews>
  <sheetFormatPr defaultRowHeight="14.4" x14ac:dyDescent="0.3"/>
  <cols>
    <col min="1" max="1" customWidth="true" width="17.33203125" collapsed="true"/>
    <col min="2" max="2" customWidth="true" width="20.0" collapsed="true"/>
    <col min="3" max="8" customWidth="true" width="15.77734375" collapsed="true"/>
    <col min="9" max="9" customWidth="true" width="42.21875" collapsed="true"/>
  </cols>
  <sheetData>
    <row r="1" spans="1:9" x14ac:dyDescent="0.3">
      <c r="A1" t="s">
        <v>347</v>
      </c>
      <c r="B1" t="s">
        <v>348</v>
      </c>
      <c r="C1" t="s">
        <v>391</v>
      </c>
      <c r="D1" t="s">
        <v>392</v>
      </c>
      <c r="E1" t="s">
        <v>403</v>
      </c>
      <c r="F1" t="s">
        <v>393</v>
      </c>
      <c r="G1" t="s">
        <v>394</v>
      </c>
      <c r="H1" t="s">
        <v>402</v>
      </c>
      <c r="I1" t="s">
        <v>395</v>
      </c>
    </row>
    <row r="2" spans="1:9" x14ac:dyDescent="0.3">
      <c r="A2" t="str">
        <f ca="1">'TC74-Sup1 Outbound Details'!E5</f>
        <v>SP1-CS2-01-2311002</v>
      </c>
      <c r="B2" t="s">
        <v>330</v>
      </c>
      <c r="C2" t="str">
        <f ca="1">TEXT(DATE(YEAR(TODAY()), MONTH(TODAY()), DAY(TODAY()+10)), "dd MMM yyyy")</f>
        <v>11 Nov 2023</v>
      </c>
      <c r="D2" t="str">
        <f ca="1">TEXT(DATE(YEAR(TODAY()), MONTH(TODAY()), DAY(TODAY()+20)), "dd MMM yyyy")</f>
        <v>21 Nov 2023</v>
      </c>
      <c r="E2" t="s">
        <v>396</v>
      </c>
      <c r="F2" t="str">
        <f ca="1">TEXT(DATE(YEAR(TODAY()), MONTH(TODAY()), DAY(TODAY()+30)), "dd MMM yyyy")</f>
        <v>01 Nov 2023</v>
      </c>
      <c r="G2" t="s">
        <v>397</v>
      </c>
      <c r="H2" t="s">
        <v>398</v>
      </c>
      <c r="I2" t="s">
        <v>354</v>
      </c>
    </row>
    <row r="3" spans="1:9" x14ac:dyDescent="0.3">
      <c r="A3" t="str">
        <f ca="1">'TC74-Sup1 Outbound Details'!E2</f>
        <v>SP1-CS2-01-2311001</v>
      </c>
      <c r="B3" t="s">
        <v>331</v>
      </c>
      <c r="C3" t="str">
        <f ca="1">TEXT(DATE(YEAR(TODAY()), MONTH(TODAY()), DAY(TODAY()+10)), "dd MMM yyyy")</f>
        <v>11 Nov 2023</v>
      </c>
      <c r="D3" t="str">
        <f ca="1">TEXT(DATE(YEAR(TODAY()), MONTH(TODAY()), DAY(TODAY()+20)), "dd MMM yyyy")</f>
        <v>21 Nov 2023</v>
      </c>
      <c r="E3" t="s">
        <v>399</v>
      </c>
      <c r="F3" t="str">
        <f ca="1">TEXT(DATE(YEAR(TODAY()), MONTH(TODAY()), DAY(TODAY()+30)), "dd MMM yyyy")</f>
        <v>01 Nov 2023</v>
      </c>
      <c r="G3" t="s">
        <v>400</v>
      </c>
      <c r="H3" t="s">
        <v>401</v>
      </c>
      <c r="I3" t="s">
        <v>408</v>
      </c>
    </row>
    <row r="4" spans="1:9" x14ac:dyDescent="0.3">
      <c r="A4" t="str">
        <f ca="1">'TC74-Sup1 Outbound Details'!E2</f>
        <v>SP1-CS2-01-2311001</v>
      </c>
      <c r="B4" t="s">
        <v>330</v>
      </c>
      <c r="C4" t="str">
        <f ca="1">TEXT(DATE(YEAR(TODAY()), MONTH(TODAY()), DAY(TODAY()+10)), "dd MMM yyyy")</f>
        <v>11 Nov 2023</v>
      </c>
      <c r="D4" t="str">
        <f ca="1">TEXT(DATE(YEAR(TODAY()), MONTH(TODAY()), DAY(TODAY()+20)), "dd MMM yyyy")</f>
        <v>21 Nov 2023</v>
      </c>
      <c r="E4" t="s">
        <v>399</v>
      </c>
      <c r="F4" t="str">
        <f ca="1">TEXT(DATE(YEAR(TODAY()), MONTH(TODAY()), DAY(TODAY()+30)), "dd MMM yyyy")</f>
        <v>01 Nov 2023</v>
      </c>
      <c r="G4" t="s">
        <v>400</v>
      </c>
      <c r="H4" t="s">
        <v>401</v>
      </c>
      <c r="I4" t="s">
        <v>354</v>
      </c>
    </row>
    <row r="5" spans="1:9" x14ac:dyDescent="0.3">
      <c r="A5" t="str">
        <f ca="1">'TC74-Sup1 Outbound Details'!E2</f>
        <v>SP1-CS2-01-2311001</v>
      </c>
      <c r="B5" t="s">
        <v>329</v>
      </c>
      <c r="C5" t="str">
        <f ca="1">TEXT(DATE(YEAR(TODAY()), MONTH(TODAY()), DAY(TODAY()+10)), "dd MMM yyyy")</f>
        <v>11 Nov 2023</v>
      </c>
      <c r="D5" t="str">
        <f ca="1">TEXT(DATE(YEAR(TODAY()), MONTH(TODAY()), DAY(TODAY()+20)), "dd MMM yyyy")</f>
        <v>21 Nov 2023</v>
      </c>
      <c r="E5" t="s">
        <v>399</v>
      </c>
      <c r="F5" t="str">
        <f ca="1">TEXT(DATE(YEAR(TODAY()), MONTH(TODAY()), DAY(TODAY()+30)), "dd MMM yyyy")</f>
        <v>01 Nov 2023</v>
      </c>
      <c r="G5" t="s">
        <v>400</v>
      </c>
      <c r="H5" t="s">
        <v>401</v>
      </c>
      <c r="I5" t="s">
        <v>408</v>
      </c>
    </row>
  </sheetData>
  <pageMargins bottom="0.75" footer="0.3" header="0.3" left="0.7" right="0.7" top="0.75"/>
</worksheet>
</file>

<file path=xl/worksheets/sheet7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8C00-1989-4404-826A-0736319B34FF}">
  <dimension ref="A1:W3"/>
  <sheetViews>
    <sheetView workbookViewId="0">
      <selection activeCell="D2" sqref="D2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SP1-CS2-01-2311001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SP1-CS2-01-2311002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366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</row>
  </sheetData>
  <pageMargins bottom="0.75" footer="0.3" header="0.3" left="0.7" right="0.7" top="0.75"/>
</worksheet>
</file>

<file path=xl/worksheets/sheet7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0812-2784-41E6-BC79-6E2615E33055}">
  <dimension ref="A1:P2"/>
  <sheetViews>
    <sheetView workbookViewId="0">
      <selection activeCell="F18" sqref="F18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SP1-CS2-01-2311001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366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7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C3CEE-F002-4D2A-A455-6D46BAC269B1}">
  <dimension ref="A1:P2"/>
  <sheetViews>
    <sheetView workbookViewId="0">
      <selection activeCell="D2" sqref="D2:F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customHeight="1" ht="13.2" r="2" spans="1:15" x14ac:dyDescent="0.3">
      <c r="A2" s="2" t="str">
        <f ca="1">'TC74-Sup1 Outbound Details'!E4</f>
        <v>SP1-CS2-01-2311001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366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7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A667-072D-4DED-9BCF-DF9A83D721F8}">
  <dimension ref="A1:C5"/>
  <sheetViews>
    <sheetView workbookViewId="0">
      <selection activeCell="L40" sqref="L40"/>
    </sheetView>
  </sheetViews>
  <sheetFormatPr defaultRowHeight="14.4" x14ac:dyDescent="0.3"/>
  <cols>
    <col min="1" max="1" customWidth="true" width="25.77734375" collapsed="true"/>
    <col min="2" max="2" customWidth="true" width="24.109375" collapsed="true"/>
  </cols>
  <sheetData>
    <row r="1" spans="1:2" x14ac:dyDescent="0.3">
      <c r="A1" t="s">
        <v>406</v>
      </c>
      <c r="B1" t="s">
        <v>405</v>
      </c>
    </row>
    <row r="2" spans="1:2" x14ac:dyDescent="0.3">
      <c r="A2" t="str">
        <f ca="1">"i-MY-PNA-DC-"&amp;AutoIncrement!F3&amp;"-"&amp;TEXT(DATE(YEAR(TODAY()), MONTH(TODAY()), DAY(TODAY())), "yymm")&amp;"001"</f>
        <v>i-MY-PNA-DC-CS2-01-2311001</v>
      </c>
      <c r="B2" t="str">
        <f ca="1">TEXT(DATE(YEAR(TODAY()), MONTH(TODAY()), DAY(TODAY())), "dd MMM yyyy")</f>
        <v>01 Nov 2023</v>
      </c>
    </row>
    <row r="3" spans="1:2" x14ac:dyDescent="0.3">
      <c r="A3" t="str">
        <f ca="1">"i-MY-PNA-DC-"&amp;AutoIncrement!F3&amp;"-"&amp;TEXT(DATE(YEAR(TODAY()), MONTH(TODAY()), DAY(TODAY())), "yymm")&amp;"001"</f>
        <v>i-MY-PNA-DC-CS2-01-2311001</v>
      </c>
      <c r="B3" t="str">
        <f ca="1" ref="B3:B5" si="0" t="shared">TEXT(DATE(YEAR(TODAY()), MONTH(TODAY()), DAY(TODAY())), "dd MMM yyyy")</f>
        <v>01 Nov 2023</v>
      </c>
    </row>
    <row r="4" spans="1:2" x14ac:dyDescent="0.3">
      <c r="A4" t="str">
        <f ca="1">"i-MY-PNA-DC-"&amp;AutoIncrement!F3&amp;"-"&amp;TEXT(DATE(YEAR(TODAY()), MONTH(TODAY()), DAY(TODAY())), "yymm")&amp;"001"</f>
        <v>i-MY-PNA-DC-CS2-01-2311001</v>
      </c>
      <c r="B4" t="str">
        <f ca="1" si="0" t="shared"/>
        <v>01 Nov 2023</v>
      </c>
    </row>
    <row r="5" spans="1:2" x14ac:dyDescent="0.3">
      <c r="A5" t="str">
        <f ca="1">"i-MY-PNA-DC-"&amp;AutoIncrement!F3&amp;"-"&amp;TEXT(DATE(YEAR(TODAY()), MONTH(TODAY()), DAY(TODAY())), "yymm")&amp;"001"</f>
        <v>i-MY-PNA-DC-CS2-01-2311001</v>
      </c>
      <c r="B5" t="str">
        <f ca="1" si="0" t="shared"/>
        <v>01 Nov 2023</v>
      </c>
    </row>
  </sheetData>
  <pageMargins bottom="0.75" footer="0.3" header="0.3" left="0.7" right="0.7" top="0.75"/>
</worksheet>
</file>

<file path=xl/worksheets/sheet7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CA430-8349-4D97-A312-49BE11D3346B}">
  <dimension ref="A1:S4"/>
  <sheetViews>
    <sheetView topLeftCell="B1" workbookViewId="0">
      <selection activeCell="B21" sqref="B21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'TC7-Contract Parts Info'!A2</f>
        <v>MY-ELA-SUP-s1-003</v>
      </c>
      <c r="D2" t="str">
        <f ca="1">'TC47-Autogen OrderNo Spot'!E2</f>
        <v>pCS101-2311002</v>
      </c>
      <c r="E2" t="s">
        <v>69</v>
      </c>
      <c r="F2">
        <v>5</v>
      </c>
      <c r="G2">
        <v>10</v>
      </c>
      <c r="H2">
        <v>660</v>
      </c>
      <c r="I2">
        <v>2.5</v>
      </c>
      <c r="J2" t="s">
        <v>183</v>
      </c>
      <c r="K2" t="s">
        <v>380</v>
      </c>
      <c r="L2">
        <v>660</v>
      </c>
      <c r="M2">
        <v>0</v>
      </c>
      <c r="N2">
        <v>660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'TC7-Contract Parts Info'!A3</f>
        <v>MY-ELA-SUP-s1-004</v>
      </c>
      <c r="D3" t="str">
        <f ca="1">'TC47-Autogen OrderNo Spot'!E2</f>
        <v>pCS101-2311002</v>
      </c>
      <c r="E3" t="s">
        <v>69</v>
      </c>
      <c r="F3">
        <v>5</v>
      </c>
      <c r="G3">
        <v>10</v>
      </c>
      <c r="H3">
        <v>660</v>
      </c>
      <c r="I3">
        <v>2.5</v>
      </c>
      <c r="J3" t="s">
        <v>183</v>
      </c>
      <c r="K3" t="s">
        <v>380</v>
      </c>
      <c r="L3">
        <v>660</v>
      </c>
      <c r="M3">
        <v>0</v>
      </c>
      <c r="N3">
        <v>660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'TC7-Contract Parts Info'!A4</f>
        <v>MY-ELA-SUP-s1-006</v>
      </c>
      <c r="D4" t="str">
        <f ca="1">'TC47-Autogen OrderNo Spot'!E2</f>
        <v>pCS101-2311002</v>
      </c>
      <c r="E4" t="s">
        <v>69</v>
      </c>
      <c r="F4">
        <v>5</v>
      </c>
      <c r="G4">
        <v>10</v>
      </c>
      <c r="H4">
        <v>660</v>
      </c>
      <c r="I4">
        <v>2.5</v>
      </c>
      <c r="J4" t="s">
        <v>183</v>
      </c>
      <c r="K4" t="s">
        <v>380</v>
      </c>
      <c r="L4">
        <v>660</v>
      </c>
      <c r="M4">
        <v>0</v>
      </c>
      <c r="N4">
        <v>660</v>
      </c>
      <c r="O4">
        <v>600</v>
      </c>
      <c r="P4" t="s">
        <v>264</v>
      </c>
      <c r="Q4">
        <v>60</v>
      </c>
      <c r="R4" t="s">
        <v>264</v>
      </c>
    </row>
  </sheetData>
  <pageMargins bottom="0.75" footer="0.3" header="0.3" left="0.7" right="0.7" top="0.75"/>
  <pageSetup orientation="portrait" r:id="rId1"/>
</worksheet>
</file>

<file path=xl/worksheets/sheet7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D2276-CF0D-421E-8E14-6CBD612A18EA}">
  <dimension ref="A1:R4"/>
  <sheetViews>
    <sheetView topLeftCell="C1" workbookViewId="0">
      <selection activeCell="D3" sqref="D3"/>
    </sheetView>
  </sheetViews>
  <sheetFormatPr defaultRowHeight="14.4" x14ac:dyDescent="0.3"/>
  <cols>
    <col min="1" max="17" customWidth="true" width="15.77734375" collapsed="true"/>
  </cols>
  <sheetData>
    <row r="1" spans="1:17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</row>
    <row r="2" spans="1:17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Spot'!D2</f>
        <v>sCB301-2311002</v>
      </c>
      <c r="E2" t="s">
        <v>79</v>
      </c>
      <c r="F2" t="s">
        <v>79</v>
      </c>
      <c r="G2">
        <v>5</v>
      </c>
      <c r="H2">
        <v>10</v>
      </c>
      <c r="I2">
        <v>660</v>
      </c>
      <c r="J2">
        <v>2.5</v>
      </c>
      <c r="K2" t="s">
        <v>183</v>
      </c>
      <c r="L2" t="s">
        <v>380</v>
      </c>
      <c r="M2">
        <v>660</v>
      </c>
      <c r="N2">
        <v>0</v>
      </c>
      <c r="O2" t="s">
        <v>264</v>
      </c>
      <c r="P2">
        <v>660</v>
      </c>
      <c r="Q2" t="s">
        <v>264</v>
      </c>
    </row>
    <row r="3" spans="1:17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Spot'!D2</f>
        <v>sCB301-2311002</v>
      </c>
      <c r="E3" t="s">
        <v>79</v>
      </c>
      <c r="F3" t="s">
        <v>79</v>
      </c>
      <c r="G3">
        <v>5</v>
      </c>
      <c r="H3">
        <v>10</v>
      </c>
      <c r="I3">
        <v>660</v>
      </c>
      <c r="J3">
        <v>2.5</v>
      </c>
      <c r="K3" t="s">
        <v>183</v>
      </c>
      <c r="L3" t="s">
        <v>380</v>
      </c>
      <c r="M3">
        <v>660</v>
      </c>
      <c r="N3">
        <v>660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Spot'!D2</f>
        <v>sCB301-2311002</v>
      </c>
      <c r="E4" t="s">
        <v>79</v>
      </c>
      <c r="F4" t="s">
        <v>79</v>
      </c>
      <c r="G4">
        <v>5</v>
      </c>
      <c r="H4">
        <v>10</v>
      </c>
      <c r="I4">
        <v>660</v>
      </c>
      <c r="J4">
        <v>2.5</v>
      </c>
      <c r="K4" t="s">
        <v>183</v>
      </c>
      <c r="L4" t="s">
        <v>380</v>
      </c>
      <c r="M4">
        <v>660</v>
      </c>
      <c r="N4">
        <v>600</v>
      </c>
      <c r="O4" t="s">
        <v>264</v>
      </c>
      <c r="P4">
        <v>60</v>
      </c>
      <c r="Q4" t="s">
        <v>264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CA5-3B2C-49F9-84A2-423CC74B35D8}">
  <dimension ref="A1:Y2"/>
  <sheetViews>
    <sheetView workbookViewId="0" zoomScale="90" zoomScaleNormal="90">
      <selection activeCell="A2" sqref="A2"/>
    </sheetView>
  </sheetViews>
  <sheetFormatPr defaultColWidth="8.88671875" defaultRowHeight="13.8" x14ac:dyDescent="0.3"/>
  <cols>
    <col min="1" max="24" customWidth="true" style="2" width="20.77734375" collapsed="true"/>
    <col min="25" max="16384" style="2" width="8.88671875" collapsed="true"/>
  </cols>
  <sheetData>
    <row ht="14.4" r="1" spans="1:2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customFormat="1" r="2" s="5" spans="1:24" x14ac:dyDescent="0.3">
      <c r="A2" s="4" t="s">
        <v>112</v>
      </c>
      <c r="B2" s="4" t="str">
        <f>A2</f>
        <v>SGDC2-PKDC1</v>
      </c>
      <c r="C2" s="4" t="s">
        <v>61</v>
      </c>
      <c r="D2" s="4" t="s">
        <v>70</v>
      </c>
      <c r="E2" s="4" t="s">
        <v>71</v>
      </c>
      <c r="F2" s="4" t="s">
        <v>67</v>
      </c>
      <c r="G2" s="4"/>
      <c r="H2" s="4"/>
      <c r="I2" s="4" t="s">
        <v>72</v>
      </c>
      <c r="J2" s="4" t="s">
        <v>68</v>
      </c>
      <c r="K2" s="1" t="s">
        <v>73</v>
      </c>
      <c r="L2" s="1" t="s">
        <v>67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bottom="0.75" footer="0.3" header="0.3" left="0.7" right="0.7" top="0.75"/>
</worksheet>
</file>

<file path=xl/worksheets/sheet8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2AE4-6DBD-4599-BBBD-B74C8A302690}">
  <dimension ref="A1:T4"/>
  <sheetViews>
    <sheetView workbookViewId="0">
      <selection activeCell="D3" sqref="D3"/>
    </sheetView>
  </sheetViews>
  <sheetFormatPr defaultRowHeight="14.4" x14ac:dyDescent="0.3"/>
  <cols>
    <col min="1" max="18" customWidth="true" width="15.77734375" collapsed="true"/>
    <col min="19" max="19" customWidth="true" width="16.44140625" collapsed="true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Spot'!C2</f>
        <v>pCB301-2311002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Spot'!C2</f>
        <v>pCB301-2311002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Spot'!C2</f>
        <v>pCB301-2311002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bottom="0.75" footer="0.3" header="0.3" left="0.7" right="0.7" top="0.75"/>
  <pageSetup orientation="portrait" r:id="rId1"/>
</worksheet>
</file>

<file path=xl/worksheets/sheet8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535E-CC73-4B99-A809-0235BF7FFF75}">
  <dimension ref="A1:S4"/>
  <sheetViews>
    <sheetView topLeftCell="B1" workbookViewId="0">
      <selection activeCell="D3" sqref="D3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D2" t="str">
        <f ca="1">'TC47-Autogen OrderNo Spot'!B2</f>
        <v>sCB101-2311002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D3" t="str">
        <f ca="1">'TC47-Autogen OrderNo Spot'!B2</f>
        <v>sCB101-2311002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D4" t="str">
        <f ca="1">'TC47-Autogen OrderNo Spot'!B2</f>
        <v>sCB101-2311002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bottom="0.75" footer="0.3" header="0.3" left="0.7" right="0.7" top="0.75"/>
  <pageSetup orientation="portrait" r:id="rId1"/>
</worksheet>
</file>

<file path=xl/worksheets/sheet8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2363-4D27-4B9F-AF64-63F13D12FD63}">
  <dimension ref="A1:T4"/>
  <sheetViews>
    <sheetView workbookViewId="0">
      <selection activeCell="D3" sqref="D3"/>
    </sheetView>
  </sheetViews>
  <sheetFormatPr defaultRowHeight="14.4" x14ac:dyDescent="0.3"/>
  <cols>
    <col min="1" max="18" customWidth="true" width="15.77734375" collapsed="true"/>
    <col min="19" max="19" customWidth="true" width="16.44140625" collapsed="true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 ca="1">'TC47-Autogen OrderNo Spot'!A2</f>
        <v>cCB101-2311002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 ca="1">'TC47-Autogen OrderNo Spot'!A2</f>
        <v>cCB101-2311002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 ca="1">'TC47-Autogen OrderNo Spot'!A2</f>
        <v>cCB101-2311002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bottom="0.75" footer="0.3" header="0.3" left="0.7" right="0.7" top="0.75"/>
  <pageSetup orientation="portrait" r:id="rId1"/>
</worksheet>
</file>

<file path=xl/worksheets/sheet8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23CB-7485-4505-9711-C66466DA1232}">
  <dimension ref="A1:D5"/>
  <sheetViews>
    <sheetView workbookViewId="0">
      <selection activeCell="C1" sqref="C1"/>
    </sheetView>
  </sheetViews>
  <sheetFormatPr defaultRowHeight="14.4" x14ac:dyDescent="0.3"/>
  <cols>
    <col min="1" max="1" customWidth="true" width="17.33203125" collapsed="true"/>
    <col min="2" max="2" customWidth="true" width="20.0" collapsed="true"/>
    <col min="3" max="3" customWidth="true" width="42.21875" collapsed="true"/>
  </cols>
  <sheetData>
    <row r="1" spans="1:3" x14ac:dyDescent="0.3">
      <c r="A1" t="s">
        <v>347</v>
      </c>
      <c r="B1" t="s">
        <v>348</v>
      </c>
      <c r="C1" t="s">
        <v>395</v>
      </c>
    </row>
    <row r="2" spans="1:3" x14ac:dyDescent="0.3">
      <c r="A2" t="str">
        <f ca="1">'TC74-Sup1 Outbound Details'!E5</f>
        <v>SP1-CS2-01-2311002</v>
      </c>
      <c r="B2" t="s">
        <v>330</v>
      </c>
      <c r="C2" t="s">
        <v>364</v>
      </c>
    </row>
    <row r="3" spans="1:3" x14ac:dyDescent="0.3">
      <c r="A3" t="str">
        <f ca="1">'TC74-Sup1 Outbound Details'!E2</f>
        <v>SP1-CS2-01-2311001</v>
      </c>
      <c r="B3" t="s">
        <v>331</v>
      </c>
      <c r="C3" t="s">
        <v>410</v>
      </c>
    </row>
    <row r="4" spans="1:3" x14ac:dyDescent="0.3">
      <c r="A4" t="str">
        <f ca="1">'TC74-Sup1 Outbound Details'!E2</f>
        <v>SP1-CS2-01-2311001</v>
      </c>
      <c r="B4" t="s">
        <v>330</v>
      </c>
      <c r="C4" t="s">
        <v>364</v>
      </c>
    </row>
    <row r="5" spans="1:3" x14ac:dyDescent="0.3">
      <c r="A5" t="str">
        <f ca="1">'TC74-Sup1 Outbound Details'!E2</f>
        <v>SP1-CS2-01-2311001</v>
      </c>
      <c r="B5" t="s">
        <v>329</v>
      </c>
      <c r="C5" t="s">
        <v>410</v>
      </c>
    </row>
  </sheetData>
  <pageMargins bottom="0.75" footer="0.3" header="0.3" left="0.7" right="0.7" top="0.75"/>
</worksheet>
</file>

<file path=xl/worksheets/sheet8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86A22-0D5B-4D50-BA71-F4C8DEEF1701}">
  <dimension ref="A1:W3"/>
  <sheetViews>
    <sheetView workbookViewId="0">
      <selection activeCell="E2" sqref="E2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SP1-CS2-01-2311001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SP1-CS2-01-2311002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</row>
  </sheetData>
  <pageMargins bottom="0.75" footer="0.3" header="0.3" left="0.7" right="0.7" top="0.75"/>
</worksheet>
</file>

<file path=xl/worksheets/sheet8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543E1-C2F9-4F5E-A8C2-BE9BD480CAA0}">
  <dimension ref="A1:P2"/>
  <sheetViews>
    <sheetView workbookViewId="0">
      <selection activeCell="B2" sqref="B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SP1-CS2-01-2311001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8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B5EDF-B499-49FE-9524-B52ED55F4F13}">
  <dimension ref="A1:P2"/>
  <sheetViews>
    <sheetView topLeftCell="A4" workbookViewId="0">
      <selection activeCell="E2" sqref="E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customHeight="1" ht="13.2" r="2" spans="1:15" x14ac:dyDescent="0.3">
      <c r="A2" s="2" t="str">
        <f ca="1">'TC74-Sup1 Outbound Details'!E4</f>
        <v>SP1-CS2-01-2311001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8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41AEA-1AD1-42BD-90BE-AF06F0C7CF34}">
  <dimension ref="A1:AD5"/>
  <sheetViews>
    <sheetView workbookViewId="0">
      <selection activeCell="D14" sqref="D14"/>
    </sheetView>
  </sheetViews>
  <sheetFormatPr defaultRowHeight="14.4" x14ac:dyDescent="0.3"/>
  <cols>
    <col min="1" max="1" customWidth="true" width="4.33203125" collapsed="true"/>
    <col min="2" max="2" customWidth="true" width="15.77734375" collapsed="true"/>
    <col min="3" max="3" customWidth="true" width="31.109375" collapsed="true"/>
    <col min="4" max="4" customWidth="true" width="15.77734375" collapsed="true"/>
    <col min="5" max="5" customWidth="true" width="22.5546875" collapsed="true"/>
    <col min="6" max="13" customWidth="true" width="15.77734375" collapsed="true"/>
    <col min="14" max="14" customWidth="true" width="24.109375" collapsed="true"/>
    <col min="15" max="25" customWidth="true" width="15.77734375" collapsed="true"/>
    <col min="26" max="26" customWidth="true" width="21.109375" collapsed="true"/>
    <col min="27" max="27" customWidth="true" width="25.6640625" collapsed="true"/>
    <col min="28" max="28" customWidth="true" width="15.77734375" collapsed="true"/>
    <col min="29" max="29" customWidth="true" width="27.21875" collapsed="true"/>
  </cols>
  <sheetData>
    <row r="1" spans="1:29" x14ac:dyDescent="0.3">
      <c r="A1" t="s">
        <v>0</v>
      </c>
      <c r="B1" t="s">
        <v>267</v>
      </c>
      <c r="C1" t="s">
        <v>325</v>
      </c>
      <c r="D1" t="s">
        <v>313</v>
      </c>
      <c r="E1" t="s">
        <v>326</v>
      </c>
      <c r="F1" t="s">
        <v>132</v>
      </c>
      <c r="G1" t="s">
        <v>314</v>
      </c>
      <c r="H1" t="s">
        <v>315</v>
      </c>
      <c r="I1" t="s">
        <v>316</v>
      </c>
      <c r="J1" t="s">
        <v>317</v>
      </c>
      <c r="K1" t="s">
        <v>318</v>
      </c>
      <c r="L1" t="s">
        <v>328</v>
      </c>
      <c r="M1" t="s">
        <v>332</v>
      </c>
      <c r="N1" t="s">
        <v>336</v>
      </c>
      <c r="O1" t="s">
        <v>319</v>
      </c>
      <c r="P1" t="s">
        <v>338</v>
      </c>
      <c r="Q1" t="s">
        <v>339</v>
      </c>
      <c r="R1" t="s">
        <v>340</v>
      </c>
      <c r="S1" t="s">
        <v>337</v>
      </c>
      <c r="T1" t="s">
        <v>320</v>
      </c>
      <c r="U1" t="s">
        <v>341</v>
      </c>
      <c r="V1" t="s">
        <v>342</v>
      </c>
      <c r="W1" t="s">
        <v>343</v>
      </c>
      <c r="X1" t="s">
        <v>344</v>
      </c>
      <c r="Y1" t="s">
        <v>321</v>
      </c>
      <c r="Z1" t="s">
        <v>131</v>
      </c>
      <c r="AA1" t="s">
        <v>322</v>
      </c>
      <c r="AB1" t="s">
        <v>323</v>
      </c>
      <c r="AC1" t="s">
        <v>324</v>
      </c>
    </row>
    <row r="2" spans="1:29" x14ac:dyDescent="0.3">
      <c r="A2">
        <v>1</v>
      </c>
      <c r="B2" t="s">
        <v>64</v>
      </c>
      <c r="C2" t="str">
        <f ca="1">"o-MY-PNA-DC-"&amp;AutoIncrement!F3&amp;"-"&amp;TEXT(DATE(YEAR(TODAY()), MONTH(TODAY()), DAY(TODAY())), "yymm")&amp;"001"</f>
        <v>o-MY-PNA-DC-CS2-01-2311001</v>
      </c>
      <c r="D2" t="str">
        <f ca="1">TEXT(DATE(YEAR(TODAY()), MONTH(TODAY()), DAY(TODAY())), "dd MMM yyyy")</f>
        <v>01 Nov 2023</v>
      </c>
      <c r="E2" t="str">
        <f ca="1">"DC3-"&amp;AutoIncrement!F3&amp;"-"&amp;TEXT(DATE(YEAR(TODAY()), MONTH(TODAY()), DAY(TODAY())), "yymm")&amp;"001"</f>
        <v>DC3-CS2-01-2311001</v>
      </c>
      <c r="F2" t="s">
        <v>291</v>
      </c>
      <c r="G2" t="s">
        <v>21</v>
      </c>
      <c r="H2">
        <v>660</v>
      </c>
      <c r="I2" t="s">
        <v>70</v>
      </c>
      <c r="J2" t="s">
        <v>327</v>
      </c>
      <c r="K2" t="s">
        <v>68</v>
      </c>
      <c r="L2" t="s">
        <v>89</v>
      </c>
      <c r="M2" t="s">
        <v>329</v>
      </c>
      <c r="N2" t="str">
        <f ca="1">"DC3-OP-"&amp;AutoIncrement!F3&amp;"-"&amp;TEXT(DATE(YEAR(TODAY()), MONTH(TODAY()), DAY(TODAY())), "yymm")&amp;"-01"</f>
        <v>DC3-OP-CS2-01-2311-01</v>
      </c>
      <c r="O2" t="s">
        <v>334</v>
      </c>
      <c r="S2" t="str">
        <f ca="1">"DC3-IP-"&amp;AutoIncrement!F3&amp;"-"&amp;TEXT(DATE(YEAR(TODAY()), MONTH(TODAY()), DAY(TODAY())), "yymm")&amp;"-01"</f>
        <v>DC3-IP-CS2-01-2311-01</v>
      </c>
      <c r="T2">
        <v>10.000999999999999</v>
      </c>
      <c r="U2">
        <v>10.000999999999999</v>
      </c>
      <c r="V2">
        <v>10.000999999999999</v>
      </c>
      <c r="W2">
        <v>10.000999999999999</v>
      </c>
      <c r="X2" t="str">
        <f ca="1">'TC47-Autogen OrderNo Spot'!D2</f>
        <v>sCB301-2311002</v>
      </c>
      <c r="Y2" t="s">
        <v>91</v>
      </c>
      <c r="Z2" t="s">
        <v>307</v>
      </c>
      <c r="AA2" t="s">
        <v>307</v>
      </c>
      <c r="AB2">
        <v>5</v>
      </c>
      <c r="AC2">
        <v>660</v>
      </c>
    </row>
    <row r="3" spans="1:29" x14ac:dyDescent="0.3">
      <c r="A3">
        <v>2</v>
      </c>
      <c r="B3" t="s">
        <v>64</v>
      </c>
      <c r="C3" t="str">
        <f ca="1">"o-MY-PNA-DC-"&amp;AutoIncrement!F3&amp;"-"&amp;TEXT(DATE(YEAR(TODAY()), MONTH(TODAY()), DAY(TODAY())), "yymm")&amp;"001"</f>
        <v>o-MY-PNA-DC-CS2-01-2311001</v>
      </c>
      <c r="D3" t="str">
        <f ca="1" ref="D3:D4" si="0" t="shared">TEXT(DATE(YEAR(TODAY()), MONTH(TODAY()), DAY(TODAY())), "dd MMM yyyy")</f>
        <v>01 Nov 2023</v>
      </c>
      <c r="E3" t="str">
        <f ca="1">"DC3-"&amp;AutoIncrement!F3&amp;"-"&amp;TEXT(DATE(YEAR(TODAY()), MONTH(TODAY()), DAY(TODAY())), "yymm")&amp;"001"</f>
        <v>DC3-CS2-01-2311001</v>
      </c>
      <c r="F3" t="s">
        <v>292</v>
      </c>
      <c r="G3" t="s">
        <v>21</v>
      </c>
      <c r="H3">
        <v>660</v>
      </c>
      <c r="I3" t="s">
        <v>70</v>
      </c>
      <c r="J3" t="s">
        <v>327</v>
      </c>
      <c r="K3" t="s">
        <v>68</v>
      </c>
      <c r="L3" t="s">
        <v>89</v>
      </c>
      <c r="M3" t="s">
        <v>407</v>
      </c>
      <c r="N3" t="str">
        <f ca="1">"DC3-OP-"&amp;AutoIncrement!F3&amp;"-"&amp;TEXT(DATE(YEAR(TODAY()), MONTH(TODAY()), DAY(TODAY())), "yymm")&amp;"-01"</f>
        <v>DC3-OP-CS2-01-2311-01</v>
      </c>
      <c r="O3" t="s">
        <v>335</v>
      </c>
      <c r="P3">
        <v>100.001</v>
      </c>
      <c r="Q3">
        <v>100.001</v>
      </c>
      <c r="R3">
        <v>100.001</v>
      </c>
      <c r="X3" t="str">
        <f ca="1">'TC47-Autogen OrderNo Spot'!D2</f>
        <v>sCB301-2311002</v>
      </c>
      <c r="Y3" t="s">
        <v>91</v>
      </c>
      <c r="Z3" t="s">
        <v>308</v>
      </c>
      <c r="AA3" t="s">
        <v>308</v>
      </c>
      <c r="AB3">
        <v>5</v>
      </c>
      <c r="AC3">
        <v>660</v>
      </c>
    </row>
    <row r="4" spans="1:29" x14ac:dyDescent="0.3">
      <c r="A4">
        <v>3</v>
      </c>
      <c r="B4" t="s">
        <v>64</v>
      </c>
      <c r="C4" t="str">
        <f ca="1">"o-MY-PNA-DC-"&amp;AutoIncrement!F3&amp;"-"&amp;TEXT(DATE(YEAR(TODAY()), MONTH(TODAY()), DAY(TODAY())), "yymm")&amp;"001"</f>
        <v>o-MY-PNA-DC-CS2-01-2311001</v>
      </c>
      <c r="D4" t="str">
        <f ca="1" si="0" t="shared"/>
        <v>01 Nov 2023</v>
      </c>
      <c r="E4" t="str">
        <f ca="1">"DC3-"&amp;AutoIncrement!F3&amp;"-"&amp;TEXT(DATE(YEAR(TODAY()), MONTH(TODAY()), DAY(TODAY())), "yymm")&amp;"001"</f>
        <v>DC3-CS2-01-2311001</v>
      </c>
      <c r="F4" t="s">
        <v>294</v>
      </c>
      <c r="G4" t="s">
        <v>21</v>
      </c>
      <c r="H4">
        <v>330</v>
      </c>
      <c r="I4" t="s">
        <v>70</v>
      </c>
      <c r="J4" t="s">
        <v>327</v>
      </c>
      <c r="K4" t="s">
        <v>68</v>
      </c>
      <c r="L4" t="s">
        <v>89</v>
      </c>
      <c r="M4" t="s">
        <v>407</v>
      </c>
      <c r="N4" t="str">
        <f ca="1">"DC3-OP-"&amp;AutoIncrement!F3&amp;"-"&amp;TEXT(DATE(YEAR(TODAY()), MONTH(TODAY()), DAY(TODAY())), "yymm")&amp;"-02"</f>
        <v>DC3-OP-CS2-01-2311-02</v>
      </c>
      <c r="O4" t="s">
        <v>335</v>
      </c>
      <c r="P4">
        <v>100.001</v>
      </c>
      <c r="Q4">
        <v>100.001</v>
      </c>
      <c r="R4">
        <v>100.001</v>
      </c>
      <c r="S4" t="str">
        <f ca="1">"DC3-IP-"&amp;AutoIncrement!F3&amp;"-"&amp;TEXT(DATE(YEAR(TODAY()), MONTH(TODAY()), DAY(TODAY())), "yymm")&amp;"-02"</f>
        <v>DC3-IP-CS2-01-2311-02</v>
      </c>
      <c r="T4">
        <v>10.000999999999999</v>
      </c>
      <c r="U4">
        <v>10.000999999999999</v>
      </c>
      <c r="V4">
        <v>10.000999999999999</v>
      </c>
      <c r="W4">
        <v>10.000999999999999</v>
      </c>
      <c r="X4" t="str">
        <f ca="1">'TC47-Autogen OrderNo Spot'!D2</f>
        <v>sCB301-2311002</v>
      </c>
      <c r="Y4" t="s">
        <v>91</v>
      </c>
      <c r="Z4" t="s">
        <v>309</v>
      </c>
      <c r="AA4" t="s">
        <v>309</v>
      </c>
      <c r="AB4">
        <v>5</v>
      </c>
      <c r="AC4">
        <v>660</v>
      </c>
    </row>
    <row r="5" spans="1:29" x14ac:dyDescent="0.3">
      <c r="A5">
        <v>4</v>
      </c>
      <c r="B5" t="s">
        <v>64</v>
      </c>
      <c r="C5" t="str">
        <f ca="1">"o-MY-PNA-DC-"&amp;AutoIncrement!F3&amp;"-"&amp;TEXT(DATE(YEAR(TODAY()), MONTH(TODAY()), DAY(TODAY())), "yymm")&amp;"002"</f>
        <v>o-MY-PNA-DC-CS2-01-2311002</v>
      </c>
      <c r="D5" s="60">
        <v>45112</v>
      </c>
      <c r="F5" t="s">
        <v>294</v>
      </c>
      <c r="G5" t="s">
        <v>21</v>
      </c>
      <c r="H5">
        <v>330</v>
      </c>
      <c r="I5" t="s">
        <v>70</v>
      </c>
      <c r="J5" t="s">
        <v>327</v>
      </c>
      <c r="K5" t="s">
        <v>68</v>
      </c>
      <c r="L5" t="s">
        <v>89</v>
      </c>
      <c r="M5" t="s">
        <v>407</v>
      </c>
      <c r="N5" t="str">
        <f ca="1">"DC3-OP-"&amp;AutoIncrement!F3&amp;"-"&amp;TEXT(DATE(YEAR(TODAY()), MONTH(TODAY()), DAY(TODAY())), "yymm")&amp;"-02"</f>
        <v>DC3-OP-CS2-01-2311-02</v>
      </c>
      <c r="O5" t="s">
        <v>335</v>
      </c>
      <c r="P5">
        <v>100.001</v>
      </c>
      <c r="Q5">
        <v>100.001</v>
      </c>
      <c r="R5">
        <v>100.001</v>
      </c>
      <c r="S5" t="str">
        <f ca="1">"DC3-IP-"&amp;AutoIncrement!F3&amp;"-"&amp;TEXT(DATE(YEAR(TODAY()), MONTH(TODAY()), DAY(TODAY())), "yymm")&amp;"-02"</f>
        <v>DC3-IP-CS2-01-2311-02</v>
      </c>
      <c r="T5">
        <v>10.000999999999999</v>
      </c>
      <c r="U5">
        <v>10.000999999999999</v>
      </c>
      <c r="V5">
        <v>10.000999999999999</v>
      </c>
      <c r="W5">
        <v>10.000999999999999</v>
      </c>
      <c r="X5" t="str">
        <f ca="1">'TC47-Autogen OrderNo Spot'!D2</f>
        <v>sCB301-2311002</v>
      </c>
      <c r="Y5" t="s">
        <v>91</v>
      </c>
      <c r="Z5" t="s">
        <v>309</v>
      </c>
      <c r="AA5" t="s">
        <v>309</v>
      </c>
      <c r="AB5">
        <v>5</v>
      </c>
      <c r="AC5">
        <v>660</v>
      </c>
    </row>
  </sheetData>
  <pageMargins bottom="0.75" footer="0.3" header="0.3" left="0.7" right="0.7" top="0.75"/>
</worksheet>
</file>

<file path=xl/worksheets/sheet8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364EC-2587-4097-B396-C733F06BDA3E}">
  <dimension ref="A1:C3"/>
  <sheetViews>
    <sheetView topLeftCell="A4" workbookViewId="0">
      <selection activeCell="B3" sqref="B3"/>
    </sheetView>
  </sheetViews>
  <sheetFormatPr defaultRowHeight="14.4" x14ac:dyDescent="0.3"/>
  <cols>
    <col min="1" max="1" customWidth="true" width="28.88671875" collapsed="true"/>
    <col min="2" max="2" customWidth="true" width="25.77734375" collapsed="true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'TC111-DC3 Outbound Details'!C4</f>
        <v>o-MY-PNA-DC-CS2-01-2311001</v>
      </c>
      <c r="B2" t="s">
        <v>425</v>
      </c>
    </row>
    <row r="3" spans="1:2" x14ac:dyDescent="0.3">
      <c r="A3" t="str">
        <f ca="1">'TC111-DC3 Outbound Details'!C5</f>
        <v>o-MY-PNA-DC-CS2-01-2311002</v>
      </c>
      <c r="B3" t="s">
        <v>426</v>
      </c>
    </row>
  </sheetData>
  <pageMargins bottom="0.75" footer="0.3" header="0.3" left="0.7" right="0.7" top="0.75"/>
</worksheet>
</file>

<file path=xl/worksheets/sheet8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F4A9-7BF2-46C7-8DE7-14F3DC622CFF}">
  <dimension ref="A1:S4"/>
  <sheetViews>
    <sheetView topLeftCell="E1" workbookViewId="0">
      <selection activeCell="H16" sqref="H16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Spot'!C2</f>
        <v>pCB301-2311002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380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Spot'!C2</f>
        <v>pCB301-2311002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380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Spot'!C2</f>
        <v>pCB301-2311002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380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ageMargins bottom="0.75" footer="0.3" header="0.3" left="0.7" right="0.7" top="0.75"/>
  <pageSetup orientation="portrait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3E846-8612-44D4-9AFD-B7D07F81F28A}">
  <dimension ref="A1:K4"/>
  <sheetViews>
    <sheetView workbookViewId="0" zoomScale="90" zoomScaleNormal="90">
      <selection activeCell="C8" sqref="C8"/>
    </sheetView>
  </sheetViews>
  <sheetFormatPr defaultRowHeight="13.8" x14ac:dyDescent="0.3"/>
  <cols>
    <col min="1" max="3" customWidth="true" style="2" width="25.77734375" collapsed="true"/>
    <col min="4" max="9" customWidth="true" style="2" width="15.77734375" collapsed="true"/>
    <col min="10" max="10" customWidth="true" style="2" width="26.6640625" collapsed="true"/>
    <col min="11" max="16384" style="2" width="8.88671875" collapsed="true"/>
  </cols>
  <sheetData>
    <row r="1" spans="1:10" x14ac:dyDescent="0.3">
      <c r="A1" s="2" t="s">
        <v>131</v>
      </c>
      <c r="B1" s="2" t="s">
        <v>133</v>
      </c>
      <c r="C1" s="2" t="s">
        <v>134</v>
      </c>
      <c r="D1" s="2" t="s">
        <v>135</v>
      </c>
      <c r="E1" s="2" t="s">
        <v>137</v>
      </c>
      <c r="F1" s="2" t="s">
        <v>140</v>
      </c>
      <c r="G1" s="2" t="s">
        <v>141</v>
      </c>
      <c r="H1" s="2" t="s">
        <v>122</v>
      </c>
      <c r="I1" s="2" t="s">
        <v>145</v>
      </c>
      <c r="J1" s="2" t="s">
        <v>150</v>
      </c>
    </row>
    <row r="2" spans="1:10" x14ac:dyDescent="0.3">
      <c r="A2" s="8" t="s">
        <v>301</v>
      </c>
      <c r="B2" s="8" t="s">
        <v>301</v>
      </c>
      <c r="C2" s="16" t="str">
        <f>AutoIncrement!D4</f>
        <v>SGTTAP-PKTTAP-CB2-01</v>
      </c>
      <c r="D2" s="2" t="s">
        <v>146</v>
      </c>
      <c r="E2" s="22">
        <v>0.1</v>
      </c>
      <c r="F2" s="8" t="s">
        <v>29</v>
      </c>
      <c r="G2" s="12">
        <v>1</v>
      </c>
      <c r="H2" s="2" t="s">
        <v>165</v>
      </c>
      <c r="I2" s="17">
        <v>10</v>
      </c>
      <c r="J2" s="20" t="s">
        <v>166</v>
      </c>
    </row>
    <row r="3" spans="1:10" x14ac:dyDescent="0.3">
      <c r="A3" s="8" t="s">
        <v>302</v>
      </c>
      <c r="B3" s="8" t="s">
        <v>302</v>
      </c>
      <c r="C3" s="16" t="str">
        <f>AutoIncrement!D4</f>
        <v>SGTTAP-PKTTAP-CB2-01</v>
      </c>
      <c r="D3" s="2" t="s">
        <v>148</v>
      </c>
      <c r="E3" s="22">
        <v>0.1</v>
      </c>
      <c r="F3" s="8" t="s">
        <v>29</v>
      </c>
      <c r="G3" s="12">
        <v>1</v>
      </c>
      <c r="H3" s="2" t="s">
        <v>165</v>
      </c>
      <c r="I3" s="17">
        <v>10</v>
      </c>
      <c r="J3" s="20" t="s">
        <v>166</v>
      </c>
    </row>
    <row r="4" spans="1:10" x14ac:dyDescent="0.3">
      <c r="A4" s="8" t="s">
        <v>303</v>
      </c>
      <c r="B4" s="8" t="s">
        <v>303</v>
      </c>
      <c r="C4" s="16" t="str">
        <f>AutoIncrement!D4</f>
        <v>SGTTAP-PKTTAP-CB2-01</v>
      </c>
      <c r="D4" s="2" t="s">
        <v>149</v>
      </c>
      <c r="E4" s="22">
        <v>0.1</v>
      </c>
      <c r="F4" s="8" t="s">
        <v>21</v>
      </c>
      <c r="G4" s="12">
        <v>1</v>
      </c>
      <c r="H4" s="2" t="s">
        <v>165</v>
      </c>
      <c r="I4" s="17">
        <v>10</v>
      </c>
      <c r="J4" s="20" t="s">
        <v>166</v>
      </c>
    </row>
  </sheetData>
  <pageMargins bottom="0.75" footer="0.3" header="0.3" left="0.7" right="0.7" top="0.75"/>
  <pageSetup orientation="portrait" r:id="rId1"/>
</worksheet>
</file>

<file path=xl/worksheets/sheet9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C591-2C76-4A7F-84D6-01E144C3B521}">
  <dimension ref="A1:T4"/>
  <sheetViews>
    <sheetView topLeftCell="C1" workbookViewId="0">
      <selection activeCell="H25" sqref="H25"/>
    </sheetView>
  </sheetViews>
  <sheetFormatPr defaultRowHeight="14.4" x14ac:dyDescent="0.3"/>
  <cols>
    <col min="1" max="19" customWidth="true" width="15.77734375" collapsed="true"/>
  </cols>
  <sheetData>
    <row r="1" spans="1:19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431</v>
      </c>
      <c r="S1" t="s">
        <v>432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D2" t="str">
        <f ca="1">'TC47-Autogen OrderNo Spot'!B2</f>
        <v>sCB101-2311002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0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D3" t="str">
        <f ca="1">'TC47-Autogen OrderNo Spot'!B2</f>
        <v>sCB101-2311002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0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D4" t="str">
        <f ca="1">'TC47-Autogen OrderNo Spot'!B2</f>
        <v>sCB101-2311002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330</v>
      </c>
      <c r="S4">
        <v>330</v>
      </c>
    </row>
  </sheetData>
  <pageMargins bottom="0.75" footer="0.3" header="0.3" left="0.7" right="0.7" top="0.75"/>
  <pageSetup orientation="portrait" r:id="rId1"/>
</worksheet>
</file>

<file path=xl/worksheets/sheet9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42BCB-47BD-48A2-81AC-11D891D1F509}">
  <dimension ref="A1:S4"/>
  <sheetViews>
    <sheetView topLeftCell="B1" workbookViewId="0">
      <selection activeCell="Q30" sqref="Q30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 ca="1">'TC47-Autogen OrderNo Spot'!B2</f>
        <v>sCB101-2311002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 ca="1">'TC47-Autogen OrderNo Spot'!B2</f>
        <v>sCB101-2311002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 ca="1">'TC47-Autogen OrderNo Spot'!B2</f>
        <v>sCB101-2311002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bottom="0.75" footer="0.3" header="0.3" left="0.7" right="0.7" top="0.75"/>
  <pageSetup orientation="portrait" r:id="rId1"/>
</worksheet>
</file>

<file path=xl/worksheets/sheet9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C3127-D423-43DE-AA8B-CB8CD61E82CE}">
  <dimension ref="A1:W3"/>
  <sheetViews>
    <sheetView workbookViewId="0">
      <selection activeCell="G1" sqref="G1:V1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SP1-CS2-01-2311001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SP1-CS2-01-2311002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</row>
  </sheetData>
  <pageMargins bottom="0.75" footer="0.3" header="0.3" left="0.7" right="0.7" top="0.75"/>
</worksheet>
</file>

<file path=xl/worksheets/sheet9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BE502-D2C5-40B2-8CBE-8E9A45279F9A}">
  <dimension ref="A1:P2"/>
  <sheetViews>
    <sheetView workbookViewId="0">
      <selection activeCell="G2" sqref="G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SP1-CS2-01-2311001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9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17EA-F9C1-45B6-B85F-2E8AC817BF4A}">
  <dimension ref="A1:P2"/>
  <sheetViews>
    <sheetView workbookViewId="0">
      <selection activeCell="G1" sqref="G1:V1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customHeight="1" ht="13.2" r="2" spans="1:15" x14ac:dyDescent="0.3">
      <c r="A2" s="2" t="str">
        <f ca="1">'TC74-Sup1 Outbound Details'!E4</f>
        <v>SP1-CS2-01-2311001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9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C25A0-8CEE-474D-9859-BFA42304C446}">
  <dimension ref="A1:AL4"/>
  <sheetViews>
    <sheetView topLeftCell="AB1" workbookViewId="0">
      <selection activeCell="G1" sqref="G1:V1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23" customWidth="true" style="2" width="20.77734375" collapsed="true"/>
    <col min="24" max="27" customWidth="true" style="2" width="20.6640625" collapsed="true"/>
    <col min="28" max="37" customWidth="true" style="2" width="20.77734375" collapsed="true"/>
    <col min="38" max="16384" style="2" width="8.88671875" collapsed="true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427</v>
      </c>
      <c r="P1" s="58" t="s">
        <v>428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429</v>
      </c>
      <c r="AC1" s="58" t="s">
        <v>430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DC3-CS2-01-2311001</v>
      </c>
      <c r="B2" s="2" t="str">
        <f>'TC111-DC3 Outbound Details'!M3</f>
        <v>CAIU9492794</v>
      </c>
      <c r="C2" s="58" t="s">
        <v>365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  <c r="AD2" s="58" t="s">
        <v>367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DC3-CS2-01-2311001</v>
      </c>
      <c r="B4" s="2" t="str">
        <f>'TC111-DC3 Outbound Details'!M2</f>
        <v>CAIU9500009</v>
      </c>
      <c r="C4" s="58" t="s">
        <v>409</v>
      </c>
      <c r="D4" s="58" t="s">
        <v>366</v>
      </c>
      <c r="E4" s="58" t="s">
        <v>367</v>
      </c>
      <c r="F4" s="58" t="s">
        <v>367</v>
      </c>
      <c r="G4" s="58" t="s">
        <v>367</v>
      </c>
      <c r="H4" s="58" t="s">
        <v>367</v>
      </c>
      <c r="I4" s="58" t="s">
        <v>367</v>
      </c>
      <c r="J4" s="58" t="s">
        <v>367</v>
      </c>
      <c r="K4" s="58" t="s">
        <v>367</v>
      </c>
      <c r="L4" s="58" t="s">
        <v>367</v>
      </c>
      <c r="M4" s="58" t="s">
        <v>367</v>
      </c>
      <c r="N4" s="58" t="s">
        <v>367</v>
      </c>
      <c r="O4" s="58" t="s">
        <v>367</v>
      </c>
      <c r="P4" s="58" t="s">
        <v>367</v>
      </c>
      <c r="Q4" s="58" t="s">
        <v>367</v>
      </c>
      <c r="R4" s="58" t="s">
        <v>367</v>
      </c>
      <c r="S4" s="58" t="s">
        <v>367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  <c r="AD4" s="58" t="s">
        <v>367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bottom="0.75" footer="0.3" header="0.3" left="0.7" right="0.7" top="0.75"/>
</worksheet>
</file>

<file path=xl/worksheets/sheet9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8F8E2-194F-4DC4-8FF3-822E5BA6FA9E}">
  <dimension ref="A1:C4"/>
  <sheetViews>
    <sheetView workbookViewId="0">
      <selection activeCell="E34" sqref="E34"/>
    </sheetView>
  </sheetViews>
  <sheetFormatPr defaultRowHeight="14.4" x14ac:dyDescent="0.3"/>
  <cols>
    <col min="1" max="2" customWidth="true" width="25.77734375" collapsed="true"/>
  </cols>
  <sheetData>
    <row r="1" spans="1:2" x14ac:dyDescent="0.3">
      <c r="A1" t="s">
        <v>347</v>
      </c>
      <c r="B1" t="s">
        <v>348</v>
      </c>
    </row>
    <row r="2" spans="1:2" x14ac:dyDescent="0.3">
      <c r="B2" t="str">
        <f>'TC111-DC3 Outbound Details'!M5</f>
        <v>CAIU9492794</v>
      </c>
    </row>
    <row r="3" spans="1:2" x14ac:dyDescent="0.3">
      <c r="A3" t="str">
        <f ca="1">'TC111-DC3 Outbound Details'!E2</f>
        <v>DC3-CS2-01-2311001</v>
      </c>
      <c r="B3" t="str">
        <f>'TC111-DC3 Outbound Details'!M2</f>
        <v>CAIU9500009</v>
      </c>
    </row>
    <row r="4" spans="1:2" x14ac:dyDescent="0.3">
      <c r="A4" t="str">
        <f ca="1">'TC111-DC3 Outbound Details'!E4</f>
        <v>DC3-CS2-01-2311001</v>
      </c>
      <c r="B4" t="str">
        <f>'TC111-DC3 Outbound Details'!M4</f>
        <v>CAIU9492794</v>
      </c>
    </row>
  </sheetData>
  <pageMargins bottom="0.75" footer="0.3" header="0.3" left="0.7" right="0.7" top="0.75"/>
</worksheet>
</file>

<file path=xl/worksheets/sheet9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CCCF0-F24D-4D90-8B72-109EE6474988}">
  <dimension ref="A1:J4"/>
  <sheetViews>
    <sheetView workbookViewId="0">
      <selection activeCell="A3" sqref="A3:XFD3"/>
    </sheetView>
  </sheetViews>
  <sheetFormatPr defaultRowHeight="14.4" x14ac:dyDescent="0.3"/>
  <cols>
    <col min="1" max="2" customWidth="true" width="25.77734375" collapsed="true"/>
    <col min="3" max="8" customWidth="true" width="15.77734375" collapsed="true"/>
    <col min="9" max="9" customWidth="true" width="44.5546875" collapsed="true"/>
  </cols>
  <sheetData>
    <row r="1" spans="1:9" x14ac:dyDescent="0.3">
      <c r="A1" t="s">
        <v>347</v>
      </c>
      <c r="B1" t="s">
        <v>348</v>
      </c>
      <c r="C1" t="s">
        <v>391</v>
      </c>
      <c r="D1" t="s">
        <v>392</v>
      </c>
      <c r="E1" t="s">
        <v>403</v>
      </c>
      <c r="F1" t="s">
        <v>393</v>
      </c>
      <c r="G1" t="s">
        <v>394</v>
      </c>
      <c r="H1" t="s">
        <v>402</v>
      </c>
      <c r="I1" t="s">
        <v>395</v>
      </c>
    </row>
    <row r="2" spans="1:9" x14ac:dyDescent="0.3">
      <c r="B2" t="str">
        <f>'TC111-DC3 Outbound Details'!M5</f>
        <v>CAIU9492794</v>
      </c>
      <c r="C2" t="str">
        <f ca="1">TEXT(DATE(YEAR(TODAY()), MONTH(TODAY()), DAY(TODAY()+10)), "dd MMM yyyy")</f>
        <v>11 Nov 2023</v>
      </c>
      <c r="D2" t="str">
        <f ca="1">TEXT(DATE(YEAR(TODAY()), MONTH(TODAY()), DAY(TODAY()+20)), "dd MMM yyyy")</f>
        <v>21 Nov 2023</v>
      </c>
      <c r="E2" t="s">
        <v>396</v>
      </c>
      <c r="F2" t="str">
        <f ca="1">TEXT(DATE(YEAR(TODAY()), MONTH(TODAY()), DAY(TODAY()+30)), "dd MMM yyyy")</f>
        <v>01 Nov 2023</v>
      </c>
      <c r="G2" t="s">
        <v>397</v>
      </c>
      <c r="H2" t="s">
        <v>398</v>
      </c>
      <c r="I2" t="s">
        <v>356</v>
      </c>
    </row>
    <row r="3" spans="1:9" x14ac:dyDescent="0.3">
      <c r="A3" t="str">
        <f ca="1">'TC111-DC3 Outbound Details'!E2</f>
        <v>DC3-CS2-01-2311001</v>
      </c>
      <c r="B3" t="str">
        <f>'TC111-DC3 Outbound Details'!M2</f>
        <v>CAIU9500009</v>
      </c>
      <c r="C3" t="str">
        <f ca="1">TEXT(DATE(YEAR(TODAY()), MONTH(TODAY()), DAY(TODAY()+10)), "dd MMM yyyy")</f>
        <v>11 Nov 2023</v>
      </c>
      <c r="D3" t="str">
        <f ca="1">TEXT(DATE(YEAR(TODAY()), MONTH(TODAY()), DAY(TODAY()+20)), "dd MMM yyyy")</f>
        <v>21 Nov 2023</v>
      </c>
      <c r="E3" t="s">
        <v>399</v>
      </c>
      <c r="F3" t="str">
        <f ca="1">TEXT(DATE(YEAR(TODAY()), MONTH(TODAY()), DAY(TODAY()+30)), "dd MMM yyyy")</f>
        <v>01 Nov 2023</v>
      </c>
      <c r="G3" t="s">
        <v>400</v>
      </c>
      <c r="H3" t="s">
        <v>401</v>
      </c>
      <c r="I3" t="s">
        <v>356</v>
      </c>
    </row>
    <row r="4" spans="1:9" x14ac:dyDescent="0.3">
      <c r="A4" t="str">
        <f ca="1">'TC111-DC3 Outbound Details'!E4</f>
        <v>DC3-CS2-01-2311001</v>
      </c>
      <c r="B4" t="str">
        <f>'TC111-DC3 Outbound Details'!M4</f>
        <v>CAIU9492794</v>
      </c>
      <c r="C4" t="str">
        <f ca="1">TEXT(DATE(YEAR(TODAY()), MONTH(TODAY()), DAY(TODAY()+10)), "dd MMM yyyy")</f>
        <v>11 Nov 2023</v>
      </c>
      <c r="D4" t="str">
        <f ca="1">TEXT(DATE(YEAR(TODAY()), MONTH(TODAY()), DAY(TODAY()+20)), "dd MMM yyyy")</f>
        <v>21 Nov 2023</v>
      </c>
      <c r="E4" t="s">
        <v>399</v>
      </c>
      <c r="F4" t="str">
        <f ca="1">TEXT(DATE(YEAR(TODAY()), MONTH(TODAY()), DAY(TODAY()+30)), "dd MMM yyyy")</f>
        <v>01 Nov 2023</v>
      </c>
      <c r="G4" t="s">
        <v>400</v>
      </c>
      <c r="H4" t="s">
        <v>401</v>
      </c>
      <c r="I4" t="s">
        <v>352</v>
      </c>
    </row>
  </sheetData>
  <pageMargins bottom="0.75" footer="0.3" header="0.3" left="0.7" right="0.7" top="0.75"/>
</worksheet>
</file>

<file path=xl/worksheets/sheet9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8731-D837-4182-B0B6-53F590B30F8E}">
  <dimension ref="A1:W3"/>
  <sheetViews>
    <sheetView workbookViewId="0">
      <selection activeCell="M43" sqref="M43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SP1-CS2-01-2311001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SP1-CS2-01-2311002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</row>
  </sheetData>
  <pageMargins bottom="0.75" footer="0.3" header="0.3" left="0.7" right="0.7" top="0.75"/>
</worksheet>
</file>

<file path=xl/worksheets/sheet9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A7982-6062-42D6-A077-DFD32C13B06D}">
  <dimension ref="A1:P2"/>
  <sheetViews>
    <sheetView workbookViewId="0">
      <selection activeCell="M43" sqref="M43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SP1-CS2-01-2311001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9" ma:contentTypeDescription="Create a new document." ma:contentTypeScope="" ma:versionID="0ef2f7333e7198281d6d67dc69cb822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4e89638c2f66ce85fb696f0de602d87f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2C79DA-185A-4930-B550-F1E1B294AA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99A157-58BA-4B82-BEE5-7E82A9CB26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139</vt:i4>
      </vt:variant>
    </vt:vector>
  </HeadingPairs>
  <TitlesOfParts>
    <vt:vector baseType="lpstr" size="139">
      <vt:lpstr>AutoIncrement</vt:lpstr>
      <vt:lpstr>TC001-Req to Parts Master</vt:lpstr>
      <vt:lpstr>TC001-Description</vt:lpstr>
      <vt:lpstr>TC001-Autogen</vt:lpstr>
      <vt:lpstr>TC001.1</vt:lpstr>
      <vt:lpstr>TC2-Contract Parts Info</vt:lpstr>
      <vt:lpstr>TC2-BU1 to Customer Contract</vt:lpstr>
      <vt:lpstr>TC002.1</vt:lpstr>
      <vt:lpstr>TC3-Contract Parts Info</vt:lpstr>
      <vt:lpstr>TC3-BU2 to BU1 Contract</vt:lpstr>
      <vt:lpstr>TC003.1</vt:lpstr>
      <vt:lpstr>TC4-Contract Parts Info</vt:lpstr>
      <vt:lpstr>TC4-Sup2 to BU2 Contract</vt:lpstr>
      <vt:lpstr>TC005.1</vt:lpstr>
      <vt:lpstr>TC6-Contract Parts Info</vt:lpstr>
      <vt:lpstr>TC6-BU3 to BU1 Contract</vt:lpstr>
      <vt:lpstr>TC006.1</vt:lpstr>
      <vt:lpstr>TC7-Contract Parts Info</vt:lpstr>
      <vt:lpstr>TC7-Sup1 to BU3 Contract</vt:lpstr>
      <vt:lpstr>TC10-Supplier2 Cargo Status</vt:lpstr>
      <vt:lpstr>TC11-BU2 Cargo Status</vt:lpstr>
      <vt:lpstr>TC12-Supplier1 Cargo Status</vt:lpstr>
      <vt:lpstr>TC13-BU3 Cargo Status</vt:lpstr>
      <vt:lpstr>TC14-BU1 Cargo Status</vt:lpstr>
      <vt:lpstr>TC15-Customer Place Order</vt:lpstr>
      <vt:lpstr>TC15-Inbound Date</vt:lpstr>
      <vt:lpstr>TC15-Customer Order No</vt:lpstr>
      <vt:lpstr>TC17-Customer Change Order</vt:lpstr>
      <vt:lpstr>TC17-Inbound Date Change</vt:lpstr>
      <vt:lpstr>TC17-AutoGen ChangeRequestNo</vt:lpstr>
      <vt:lpstr>TC18-Customer Change</vt:lpstr>
      <vt:lpstr>TC20-Autogen SOPO</vt:lpstr>
      <vt:lpstr>TC20-Autogen SOPO (2)</vt:lpstr>
      <vt:lpstr>TC21_28-OrderNo Regular</vt:lpstr>
      <vt:lpstr>TC022</vt:lpstr>
      <vt:lpstr>TC024</vt:lpstr>
      <vt:lpstr>TC026</vt:lpstr>
      <vt:lpstr>TC027</vt:lpstr>
      <vt:lpstr>TC028</vt:lpstr>
      <vt:lpstr>TC31-AutoGen ChangeRequestNo</vt:lpstr>
      <vt:lpstr>TC34-BU1 Check Change1</vt:lpstr>
      <vt:lpstr>TC34-BU1 Check Change2</vt:lpstr>
      <vt:lpstr>TC35-BU2 Check Change</vt:lpstr>
      <vt:lpstr>TC36-BU3 Check Change</vt:lpstr>
      <vt:lpstr>TC37-Sup1 Check Change</vt:lpstr>
      <vt:lpstr>TC38-Sup2 Check Change</vt:lpstr>
      <vt:lpstr>TC43-BU1-Check Purchase Order2</vt:lpstr>
      <vt:lpstr>TC43-BU1-Check Purchase Order3</vt:lpstr>
      <vt:lpstr>TC44-BU1-Check Sales Order</vt:lpstr>
      <vt:lpstr>TC45-Cus Check Customer Order</vt:lpstr>
      <vt:lpstr>TC46-Cus Spot Order</vt:lpstr>
      <vt:lpstr>TC46-Spot Date</vt:lpstr>
      <vt:lpstr>TC046</vt:lpstr>
      <vt:lpstr>TC47-Autogen OrderNo Spot</vt:lpstr>
      <vt:lpstr>TC048</vt:lpstr>
      <vt:lpstr>TC049</vt:lpstr>
      <vt:lpstr>TC054</vt:lpstr>
      <vt:lpstr>TC54-Sup2 Order Change Reg</vt:lpstr>
      <vt:lpstr>TC54-Change Date</vt:lpstr>
      <vt:lpstr>TC54-Change RequestNo</vt:lpstr>
      <vt:lpstr>TC74-Sup1 Outbound Details</vt:lpstr>
      <vt:lpstr>TC74-OutboundNo</vt:lpstr>
      <vt:lpstr>TC75.1-Sup1 Cargo Tracking</vt:lpstr>
      <vt:lpstr>TC75.2-Sup1 Cargo Tracking</vt:lpstr>
      <vt:lpstr>TC75.3-Sup1 Cargo Tracking</vt:lpstr>
      <vt:lpstr>TC82-Sup1 SO</vt:lpstr>
      <vt:lpstr>TC83-BU3 PO</vt:lpstr>
      <vt:lpstr>TC84-BU3 SO</vt:lpstr>
      <vt:lpstr>TC85-BU1 PO</vt:lpstr>
      <vt:lpstr>TC86-BU1 SO</vt:lpstr>
      <vt:lpstr>TC87-Customer CO</vt:lpstr>
      <vt:lpstr>TC88-Sup1 SellerGI Invoice</vt:lpstr>
      <vt:lpstr>TC90-Sup1 Revise Shipment</vt:lpstr>
      <vt:lpstr>TC93.1-Customer Cargo Tracking</vt:lpstr>
      <vt:lpstr>TC93.2-Customer Cargo Tracking</vt:lpstr>
      <vt:lpstr>TC93.3-Customer Cargo Tracking</vt:lpstr>
      <vt:lpstr>TC97-DC3 Inbound Details</vt:lpstr>
      <vt:lpstr>TC98-Sup1 SO</vt:lpstr>
      <vt:lpstr>TC99-BU3 PO</vt:lpstr>
      <vt:lpstr>TC100-BU3 SO</vt:lpstr>
      <vt:lpstr>TC101-BU1 PO</vt:lpstr>
      <vt:lpstr>TC102-BU1 SO</vt:lpstr>
      <vt:lpstr>TC103-DC3 Revise Shipment</vt:lpstr>
      <vt:lpstr>TC106.1-Sup1 Cargo Tracking</vt:lpstr>
      <vt:lpstr>TC106.2-Sup1 Cargo Tracking</vt:lpstr>
      <vt:lpstr>TC106.3-Sup1 Cargo Tracking</vt:lpstr>
      <vt:lpstr>TC111-DC3 Outbound Details</vt:lpstr>
      <vt:lpstr>TC111-OutboundNo</vt:lpstr>
      <vt:lpstr>TC112-BU3 SO</vt:lpstr>
      <vt:lpstr>TC113-BU1 PO</vt:lpstr>
      <vt:lpstr>TC115-Customer CO</vt:lpstr>
      <vt:lpstr>TC116.1-Customer Cargo Tracking</vt:lpstr>
      <vt:lpstr>TC116.2-Customer Cargo Tracking</vt:lpstr>
      <vt:lpstr>TC116.3-Customer Cargo Tracking</vt:lpstr>
      <vt:lpstr>TC116.4-Customer Cargo Tracking</vt:lpstr>
      <vt:lpstr>TC120-DC3 Shipping Details</vt:lpstr>
      <vt:lpstr>TC124-DC3 Revise Shipment</vt:lpstr>
      <vt:lpstr>TC128.1-Customer Cargo Tracking</vt:lpstr>
      <vt:lpstr>TC128.2-Customer Cargo Tracking</vt:lpstr>
      <vt:lpstr>TC128.3-Customer Cargo Tracking</vt:lpstr>
      <vt:lpstr>TC128.4-Customer Cargo Tracking</vt:lpstr>
      <vt:lpstr>TC132-BU2 SellerGI Invoice</vt:lpstr>
      <vt:lpstr>TC136-BU3 Cargo Tracking</vt:lpstr>
      <vt:lpstr>TC138-BU1 Cargo Tracking</vt:lpstr>
      <vt:lpstr>TC142-Sup2 Outbound Details</vt:lpstr>
      <vt:lpstr>TC142-OutboundNo</vt:lpstr>
      <vt:lpstr>TC149-Customer Cargo Tracking</vt:lpstr>
      <vt:lpstr>TC151-BU2 Cargo Tracking</vt:lpstr>
      <vt:lpstr>TC156-Sup2 SellerGI Invoice</vt:lpstr>
      <vt:lpstr>TC159-Sup2 Revise Shipment</vt:lpstr>
      <vt:lpstr>TC162-Customer Cargo Tracking</vt:lpstr>
      <vt:lpstr>TC165-Customer Cargo Tracking</vt:lpstr>
      <vt:lpstr>TC168-DC2 Inbound Details</vt:lpstr>
      <vt:lpstr>TC169-Sup2 SO</vt:lpstr>
      <vt:lpstr>TC170-BU2 PO</vt:lpstr>
      <vt:lpstr>TC171-BU2 SO</vt:lpstr>
      <vt:lpstr>TC172-BU1 PO</vt:lpstr>
      <vt:lpstr>TC173-BU1 SO</vt:lpstr>
      <vt:lpstr>TC174-DC2 Outbound Details</vt:lpstr>
      <vt:lpstr>TC174-OutboundNo</vt:lpstr>
      <vt:lpstr>TC186-BU2 SellerGI Invoice</vt:lpstr>
      <vt:lpstr>TC189-Customer Cargo Tracking</vt:lpstr>
      <vt:lpstr>TC192-DC1 Inbound Details</vt:lpstr>
      <vt:lpstr>TC197-DC1 Shipping Detail</vt:lpstr>
      <vt:lpstr>TC198-Customer Cargo Tracking</vt:lpstr>
      <vt:lpstr>TC202.1-BU3 Cargo Tracking</vt:lpstr>
      <vt:lpstr>TC202.2-BU3 Cargo Tracking</vt:lpstr>
      <vt:lpstr>TC202.3-BU3 Cargo Tracking</vt:lpstr>
      <vt:lpstr>TC202.4-BU3 Cargo Tracking</vt:lpstr>
      <vt:lpstr>TC204-DC1 Outbound Details</vt:lpstr>
      <vt:lpstr>TC204-OutboundNo</vt:lpstr>
      <vt:lpstr>TC205.1-BU1 SO-Regular</vt:lpstr>
      <vt:lpstr>TC205.2-BU1 SO-Spot</vt:lpstr>
      <vt:lpstr>TC206.1-Customer CO-Regular</vt:lpstr>
      <vt:lpstr>TC206.2-Customer CO-Spot</vt:lpstr>
      <vt:lpstr>TC207-BU1 Revise Shipment</vt:lpstr>
      <vt:lpstr>TC214-BU1 SellerGI Invoice</vt:lpstr>
      <vt:lpstr>TC217-Customer Inbound Details</vt:lpstr>
      <vt:lpstr>TC208.1-Customer Cargo 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Testbit_SR</dc:creator>
  <cp:lastModifiedBy>Nurfatin Abdullah Shuhaimy</cp:lastModifiedBy>
  <dcterms:modified xsi:type="dcterms:W3CDTF">2023-11-01T03:15:24Z</dcterms:modified>
</cp:coreProperties>
</file>