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нНТУ\5 семестр\Экономик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9" i="1" l="1"/>
  <c r="B59" i="1"/>
  <c r="E59" i="1"/>
  <c r="H59" i="1"/>
  <c r="K59" i="1"/>
  <c r="N59" i="1"/>
  <c r="P61" i="1"/>
  <c r="Q59" i="1" s="1"/>
  <c r="K48" i="1"/>
  <c r="K49" i="1"/>
  <c r="K50" i="1"/>
  <c r="K51" i="1"/>
  <c r="K54" i="1" s="1"/>
  <c r="K52" i="1"/>
  <c r="K53" i="1"/>
  <c r="K47" i="1"/>
  <c r="A59" i="1"/>
  <c r="D59" i="1"/>
  <c r="G59" i="1"/>
  <c r="I53" i="1"/>
  <c r="I52" i="1"/>
  <c r="I51" i="1"/>
  <c r="I50" i="1"/>
  <c r="I49" i="1"/>
  <c r="I48" i="1"/>
  <c r="I47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0" i="1"/>
  <c r="K44" i="1" s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0" i="1"/>
  <c r="K5" i="1"/>
  <c r="K6" i="1"/>
  <c r="K7" i="1"/>
  <c r="K8" i="1"/>
  <c r="L8" i="1" s="1"/>
  <c r="K9" i="1"/>
  <c r="K10" i="1"/>
  <c r="K11" i="1"/>
  <c r="K4" i="1"/>
  <c r="J5" i="1"/>
  <c r="J6" i="1"/>
  <c r="L6" i="1" s="1"/>
  <c r="J7" i="1"/>
  <c r="J8" i="1"/>
  <c r="J9" i="1"/>
  <c r="J10" i="1"/>
  <c r="J11" i="1"/>
  <c r="J4" i="1"/>
  <c r="I5" i="1"/>
  <c r="I6" i="1"/>
  <c r="I7" i="1"/>
  <c r="I8" i="1"/>
  <c r="I9" i="1"/>
  <c r="I10" i="1"/>
  <c r="I11" i="1"/>
  <c r="I4" i="1"/>
  <c r="H5" i="1"/>
  <c r="H6" i="1"/>
  <c r="H7" i="1"/>
  <c r="H8" i="1"/>
  <c r="H9" i="1"/>
  <c r="H10" i="1"/>
  <c r="H11" i="1"/>
  <c r="H4" i="1"/>
  <c r="L5" i="1"/>
  <c r="L7" i="1"/>
  <c r="L9" i="1"/>
  <c r="L10" i="1"/>
  <c r="L11" i="1"/>
  <c r="L4" i="1"/>
  <c r="L12" i="1" l="1"/>
</calcChain>
</file>

<file path=xl/sharedStrings.xml><?xml version="1.0" encoding="utf-8"?>
<sst xmlns="http://schemas.openxmlformats.org/spreadsheetml/2006/main" count="111" uniqueCount="86">
  <si>
    <t>Вид  материала</t>
  </si>
  <si>
    <t>Ед. изм.</t>
  </si>
  <si>
    <t>Цена за едини-цу</t>
  </si>
  <si>
    <t>Затраты согласно вариантам, м.</t>
  </si>
  <si>
    <t>Провод</t>
  </si>
  <si>
    <t xml:space="preserve"> м</t>
  </si>
  <si>
    <t xml:space="preserve">Провод </t>
  </si>
  <si>
    <t xml:space="preserve"> м      </t>
  </si>
  <si>
    <t>Стеклотекстолит</t>
  </si>
  <si>
    <t xml:space="preserve"> кг</t>
  </si>
  <si>
    <t>Припой</t>
  </si>
  <si>
    <t>Уголок</t>
  </si>
  <si>
    <t>кг</t>
  </si>
  <si>
    <t>Листовая сталь</t>
  </si>
  <si>
    <t xml:space="preserve">Флюс </t>
  </si>
  <si>
    <t>№</t>
  </si>
  <si>
    <t>Наименование изделия</t>
  </si>
  <si>
    <t>Оптовая цена</t>
  </si>
  <si>
    <t>Затраты согласно вариантам, шт.</t>
  </si>
  <si>
    <t>за еди-ницу, д.ед./шт.</t>
  </si>
  <si>
    <t>6, 16</t>
  </si>
  <si>
    <t>Микросхема</t>
  </si>
  <si>
    <t>10. </t>
  </si>
  <si>
    <t>11. </t>
  </si>
  <si>
    <t>12. </t>
  </si>
  <si>
    <t>13. </t>
  </si>
  <si>
    <t>14. </t>
  </si>
  <si>
    <t>15. </t>
  </si>
  <si>
    <t>16. </t>
  </si>
  <si>
    <t>17. </t>
  </si>
  <si>
    <t>Разъем</t>
  </si>
  <si>
    <t>18. </t>
  </si>
  <si>
    <t>19. </t>
  </si>
  <si>
    <t>Плата</t>
  </si>
  <si>
    <t>20. </t>
  </si>
  <si>
    <t>21. </t>
  </si>
  <si>
    <t>Резистор</t>
  </si>
  <si>
    <t>22. </t>
  </si>
  <si>
    <t>Конденсаторы</t>
  </si>
  <si>
    <t>23. </t>
  </si>
  <si>
    <t>Транзисторы</t>
  </si>
  <si>
    <t>24. </t>
  </si>
  <si>
    <t>Кварц</t>
  </si>
  <si>
    <t>1.   </t>
  </si>
  <si>
    <t>2.   </t>
  </si>
  <si>
    <t>3.   </t>
  </si>
  <si>
    <t>4.   </t>
  </si>
  <si>
    <t>5.   </t>
  </si>
  <si>
    <t>6.   </t>
  </si>
  <si>
    <t>7.   </t>
  </si>
  <si>
    <t>8.   </t>
  </si>
  <si>
    <t>9.   </t>
  </si>
  <si>
    <t>Наименование материала</t>
  </si>
  <si>
    <t>Единица измерения</t>
  </si>
  <si>
    <t>Расход материала</t>
  </si>
  <si>
    <t>Оптовая цена единицы материала, д.ед.</t>
  </si>
  <si>
    <t>Сумма затрат, д.ед.</t>
  </si>
  <si>
    <t>Всего</t>
  </si>
  <si>
    <t>м</t>
  </si>
  <si>
    <t>Количество, шт.</t>
  </si>
  <si>
    <t>Оптовая цена изделия, д.ед.</t>
  </si>
  <si>
    <t>Вид операции</t>
  </si>
  <si>
    <t>Количество операций</t>
  </si>
  <si>
    <t>Стоимость одной операции, коп.</t>
  </si>
  <si>
    <t>Сумма, д.ед.</t>
  </si>
  <si>
    <t>Монтаж микросхем 1 – 11</t>
  </si>
  <si>
    <t>Разъемов</t>
  </si>
  <si>
    <t>Резисторов</t>
  </si>
  <si>
    <t>Конденсаторов</t>
  </si>
  <si>
    <t>Транзисторов</t>
  </si>
  <si>
    <t>Кварца</t>
  </si>
  <si>
    <t xml:space="preserve">   -//-       12 – 16</t>
  </si>
  <si>
    <t>Доп зп</t>
  </si>
  <si>
    <t>% доп зп</t>
  </si>
  <si>
    <t>Отчисл на соц мер</t>
  </si>
  <si>
    <t>% отчисл</t>
  </si>
  <si>
    <t>% на содержание</t>
  </si>
  <si>
    <t>Расх на содержание</t>
  </si>
  <si>
    <t>% цех оасх</t>
  </si>
  <si>
    <t>Цеховые затраты</t>
  </si>
  <si>
    <t>% общехоз расх</t>
  </si>
  <si>
    <t>общехоз расх</t>
  </si>
  <si>
    <t>Производственая себест изд</t>
  </si>
  <si>
    <t>% внепроизв расходов</t>
  </si>
  <si>
    <t>Внепроизв затраты</t>
  </si>
  <si>
    <t>Полная себест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</si>
</sst>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/>
    <xf numFmtId="0" fontId="1" fillId="0" borderId="8" xfId="0" applyFont="1" applyFill="1" applyBorder="1" applyAlignment="1">
      <alignment vertical="center" wrapText="1"/>
    </xf>
    <xf numFmtId="0" fontId="0" fillId="0" borderId="8" xfId="0" applyFont="1" applyBorder="1"/>
    <xf numFmtId="0" fontId="1" fillId="0" borderId="8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8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A37" zoomScale="85" zoomScaleNormal="85" workbookViewId="0">
      <selection activeCell="Q63" sqref="Q63"/>
    </sheetView>
  </sheetViews>
  <sheetFormatPr defaultRowHeight="15" x14ac:dyDescent="0.25"/>
  <cols>
    <col min="1" max="1" width="10.28515625" customWidth="1"/>
    <col min="2" max="2" width="21.7109375" customWidth="1"/>
    <col min="4" max="4" width="14.5703125" customWidth="1"/>
    <col min="5" max="5" width="17.5703125" customWidth="1"/>
    <col min="6" max="6" width="8.7109375" customWidth="1"/>
    <col min="8" max="8" width="19.5703125" customWidth="1"/>
    <col min="9" max="9" width="21.85546875" customWidth="1"/>
    <col min="10" max="10" width="20.7109375" customWidth="1"/>
    <col min="11" max="11" width="20" customWidth="1"/>
    <col min="12" max="12" width="18.28515625" customWidth="1"/>
    <col min="13" max="13" width="17" customWidth="1"/>
    <col min="14" max="14" width="19.85546875" customWidth="1"/>
    <col min="16" max="16" width="26.28515625" customWidth="1"/>
    <col min="17" max="17" width="18.28515625" customWidth="1"/>
    <col min="18" max="18" width="10.140625" customWidth="1"/>
    <col min="19" max="19" width="17.7109375" customWidth="1"/>
    <col min="20" max="20" width="10.85546875" customWidth="1"/>
  </cols>
  <sheetData>
    <row r="1" spans="1:24" ht="88.5" customHeight="1" thickBot="1" x14ac:dyDescent="0.3">
      <c r="A1" s="8" t="s">
        <v>0</v>
      </c>
      <c r="B1" s="8" t="s">
        <v>1</v>
      </c>
      <c r="C1" s="8" t="s">
        <v>2</v>
      </c>
      <c r="D1" s="11" t="s">
        <v>3</v>
      </c>
      <c r="E1" s="20"/>
      <c r="F1" s="20"/>
      <c r="G1" s="20"/>
      <c r="H1" s="20"/>
      <c r="I1" s="20"/>
      <c r="J1" s="20"/>
      <c r="K1" s="20"/>
      <c r="L1" s="20"/>
    </row>
    <row r="2" spans="1:24" ht="15" customHeight="1" x14ac:dyDescent="0.25">
      <c r="A2" s="9"/>
      <c r="B2" s="9"/>
      <c r="C2" s="9"/>
      <c r="D2" s="6">
        <v>6</v>
      </c>
      <c r="E2" s="20"/>
      <c r="F2" s="20"/>
      <c r="G2" s="20"/>
      <c r="H2" s="20"/>
      <c r="I2" s="20"/>
      <c r="J2" s="20"/>
      <c r="K2" s="20"/>
      <c r="L2" s="20"/>
    </row>
    <row r="3" spans="1:24" ht="75.75" thickBot="1" x14ac:dyDescent="0.3">
      <c r="A3" s="7"/>
      <c r="B3" s="4"/>
      <c r="C3" s="10"/>
      <c r="D3" s="4">
        <v>16</v>
      </c>
      <c r="E3" s="20"/>
      <c r="F3" s="20"/>
      <c r="G3" s="20"/>
      <c r="H3" s="14" t="s">
        <v>52</v>
      </c>
      <c r="I3" s="14" t="s">
        <v>53</v>
      </c>
      <c r="J3" s="14" t="s">
        <v>54</v>
      </c>
      <c r="K3" s="14" t="s">
        <v>55</v>
      </c>
      <c r="L3" s="14" t="s">
        <v>56</v>
      </c>
      <c r="U3" s="1"/>
      <c r="V3" s="1"/>
      <c r="W3" s="1"/>
      <c r="X3" s="1"/>
    </row>
    <row r="4" spans="1:24" ht="18.75" x14ac:dyDescent="0.25">
      <c r="A4" s="5" t="s">
        <v>4</v>
      </c>
      <c r="B4" s="6" t="s">
        <v>58</v>
      </c>
      <c r="C4" s="6">
        <v>2</v>
      </c>
      <c r="D4" s="6">
        <v>15</v>
      </c>
      <c r="E4" s="20"/>
      <c r="F4" s="20"/>
      <c r="G4" s="20"/>
      <c r="H4" s="15" t="str">
        <f>A4</f>
        <v>Провод</v>
      </c>
      <c r="I4" s="14" t="str">
        <f>B4</f>
        <v>м</v>
      </c>
      <c r="J4" s="14">
        <f>D4</f>
        <v>15</v>
      </c>
      <c r="K4" s="14">
        <f>C4</f>
        <v>2</v>
      </c>
      <c r="L4" s="18">
        <f>J4*K4</f>
        <v>30</v>
      </c>
      <c r="U4" s="1"/>
      <c r="V4" s="1"/>
      <c r="W4" s="1"/>
      <c r="X4" s="1"/>
    </row>
    <row r="5" spans="1:24" ht="15" customHeight="1" x14ac:dyDescent="0.25">
      <c r="A5" s="5" t="s">
        <v>4</v>
      </c>
      <c r="B5" s="6" t="s">
        <v>5</v>
      </c>
      <c r="C5" s="6">
        <v>2.2000000000000002</v>
      </c>
      <c r="D5" s="6">
        <v>10</v>
      </c>
      <c r="E5" s="20"/>
      <c r="F5" s="20"/>
      <c r="G5" s="20"/>
      <c r="H5" s="15" t="str">
        <f t="shared" ref="H5:H11" si="0">A5</f>
        <v>Провод</v>
      </c>
      <c r="I5" s="14" t="str">
        <f t="shared" ref="I5:I11" si="1">B5</f>
        <v xml:space="preserve"> м</v>
      </c>
      <c r="J5" s="14">
        <f t="shared" ref="J5:J11" si="2">D5</f>
        <v>10</v>
      </c>
      <c r="K5" s="14">
        <f t="shared" ref="K5:K11" si="3">C5</f>
        <v>2.2000000000000002</v>
      </c>
      <c r="L5" s="18">
        <f t="shared" ref="L5:L11" si="4">J5*K5</f>
        <v>22</v>
      </c>
      <c r="U5" s="1"/>
      <c r="V5" s="1"/>
      <c r="W5" s="1"/>
      <c r="X5" s="1"/>
    </row>
    <row r="6" spans="1:24" ht="12" customHeight="1" x14ac:dyDescent="0.25">
      <c r="A6" s="5" t="s">
        <v>6</v>
      </c>
      <c r="B6" s="6" t="s">
        <v>7</v>
      </c>
      <c r="C6" s="6">
        <v>1.5</v>
      </c>
      <c r="D6" s="6">
        <v>10</v>
      </c>
      <c r="E6" s="20"/>
      <c r="F6" s="20"/>
      <c r="G6" s="20"/>
      <c r="H6" s="15" t="str">
        <f t="shared" si="0"/>
        <v xml:space="preserve">Провод </v>
      </c>
      <c r="I6" s="14" t="str">
        <f t="shared" si="1"/>
        <v xml:space="preserve"> м      </v>
      </c>
      <c r="J6" s="14">
        <f t="shared" si="2"/>
        <v>10</v>
      </c>
      <c r="K6" s="14">
        <f t="shared" si="3"/>
        <v>1.5</v>
      </c>
      <c r="L6" s="18">
        <f t="shared" si="4"/>
        <v>15</v>
      </c>
      <c r="U6" s="1"/>
      <c r="V6" s="1"/>
      <c r="W6" s="1"/>
      <c r="X6" s="1"/>
    </row>
    <row r="7" spans="1:24" ht="16.5" customHeight="1" x14ac:dyDescent="0.25">
      <c r="A7" s="5" t="s">
        <v>8</v>
      </c>
      <c r="B7" s="6" t="s">
        <v>9</v>
      </c>
      <c r="C7" s="6">
        <v>50</v>
      </c>
      <c r="D7" s="6">
        <v>2</v>
      </c>
      <c r="E7" s="20"/>
      <c r="F7" s="20"/>
      <c r="G7" s="20"/>
      <c r="H7" s="15" t="str">
        <f t="shared" si="0"/>
        <v>Стеклотекстолит</v>
      </c>
      <c r="I7" s="14" t="str">
        <f t="shared" si="1"/>
        <v xml:space="preserve"> кг</v>
      </c>
      <c r="J7" s="14">
        <f t="shared" si="2"/>
        <v>2</v>
      </c>
      <c r="K7" s="14">
        <f t="shared" si="3"/>
        <v>50</v>
      </c>
      <c r="L7" s="18">
        <f t="shared" si="4"/>
        <v>100</v>
      </c>
    </row>
    <row r="8" spans="1:24" ht="18.75" x14ac:dyDescent="0.25">
      <c r="A8" s="5" t="s">
        <v>10</v>
      </c>
      <c r="B8" s="6" t="s">
        <v>9</v>
      </c>
      <c r="C8" s="6">
        <v>17</v>
      </c>
      <c r="D8" s="6">
        <v>2</v>
      </c>
      <c r="E8" s="20"/>
      <c r="F8" s="20"/>
      <c r="G8" s="20"/>
      <c r="H8" s="15" t="str">
        <f t="shared" si="0"/>
        <v>Припой</v>
      </c>
      <c r="I8" s="14" t="str">
        <f t="shared" si="1"/>
        <v xml:space="preserve"> кг</v>
      </c>
      <c r="J8" s="14">
        <f t="shared" si="2"/>
        <v>2</v>
      </c>
      <c r="K8" s="14">
        <f t="shared" si="3"/>
        <v>17</v>
      </c>
      <c r="L8" s="18">
        <f t="shared" si="4"/>
        <v>34</v>
      </c>
    </row>
    <row r="9" spans="1:24" ht="18.75" x14ac:dyDescent="0.25">
      <c r="A9" s="5" t="s">
        <v>11</v>
      </c>
      <c r="B9" s="6" t="s">
        <v>12</v>
      </c>
      <c r="C9" s="6">
        <v>45</v>
      </c>
      <c r="D9" s="6">
        <v>5</v>
      </c>
      <c r="E9" s="20"/>
      <c r="F9" s="20"/>
      <c r="G9" s="20"/>
      <c r="H9" s="15" t="str">
        <f t="shared" si="0"/>
        <v>Уголок</v>
      </c>
      <c r="I9" s="14" t="str">
        <f t="shared" si="1"/>
        <v>кг</v>
      </c>
      <c r="J9" s="14">
        <f t="shared" si="2"/>
        <v>5</v>
      </c>
      <c r="K9" s="14">
        <f t="shared" si="3"/>
        <v>45</v>
      </c>
      <c r="L9" s="18">
        <f t="shared" si="4"/>
        <v>225</v>
      </c>
    </row>
    <row r="10" spans="1:24" ht="56.25" x14ac:dyDescent="0.25">
      <c r="A10" s="5" t="s">
        <v>13</v>
      </c>
      <c r="B10" s="6" t="s">
        <v>12</v>
      </c>
      <c r="C10" s="6">
        <v>35</v>
      </c>
      <c r="D10" s="6">
        <v>7</v>
      </c>
      <c r="E10" s="20"/>
      <c r="F10" s="20"/>
      <c r="G10" s="20"/>
      <c r="H10" s="15" t="str">
        <f t="shared" si="0"/>
        <v>Листовая сталь</v>
      </c>
      <c r="I10" s="14" t="str">
        <f t="shared" si="1"/>
        <v>кг</v>
      </c>
      <c r="J10" s="14">
        <f t="shared" si="2"/>
        <v>7</v>
      </c>
      <c r="K10" s="14">
        <f t="shared" si="3"/>
        <v>35</v>
      </c>
      <c r="L10" s="18">
        <f t="shared" si="4"/>
        <v>245</v>
      </c>
    </row>
    <row r="11" spans="1:24" ht="19.5" thickBot="1" x14ac:dyDescent="0.3">
      <c r="A11" s="7" t="s">
        <v>14</v>
      </c>
      <c r="B11" s="4" t="s">
        <v>12</v>
      </c>
      <c r="C11" s="4">
        <v>25</v>
      </c>
      <c r="D11" s="4">
        <v>1.5</v>
      </c>
      <c r="E11" s="20"/>
      <c r="F11" s="20"/>
      <c r="G11" s="20"/>
      <c r="H11" s="15" t="str">
        <f t="shared" si="0"/>
        <v xml:space="preserve">Флюс </v>
      </c>
      <c r="I11" s="14" t="str">
        <f t="shared" si="1"/>
        <v>кг</v>
      </c>
      <c r="J11" s="14">
        <f t="shared" si="2"/>
        <v>1.5</v>
      </c>
      <c r="K11" s="14">
        <f t="shared" si="3"/>
        <v>25</v>
      </c>
      <c r="L11" s="18">
        <f t="shared" si="4"/>
        <v>37.5</v>
      </c>
    </row>
    <row r="12" spans="1:24" ht="18.75" x14ac:dyDescent="0.25">
      <c r="A12" s="20"/>
      <c r="B12" s="20"/>
      <c r="C12" s="20"/>
      <c r="D12" s="20"/>
      <c r="E12" s="20"/>
      <c r="F12" s="20"/>
      <c r="G12" s="20"/>
      <c r="H12" s="17" t="s">
        <v>57</v>
      </c>
      <c r="I12" s="18"/>
      <c r="J12" s="18"/>
      <c r="K12" s="18"/>
      <c r="L12" s="18">
        <f>SUM(L4:L11)</f>
        <v>708.5</v>
      </c>
    </row>
    <row r="13" spans="1:24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4" ht="12.75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24" ht="13.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24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4.25" customHeight="1" thickBot="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75.75" thickBot="1" x14ac:dyDescent="0.3">
      <c r="A18" s="2" t="s">
        <v>15</v>
      </c>
      <c r="B18" s="3" t="s">
        <v>16</v>
      </c>
      <c r="C18" s="3" t="s">
        <v>17</v>
      </c>
      <c r="D18" s="11" t="s">
        <v>18</v>
      </c>
      <c r="E18" s="20"/>
      <c r="F18" s="20"/>
      <c r="G18" s="20"/>
      <c r="H18" s="20"/>
      <c r="I18" s="20"/>
      <c r="J18" s="20"/>
      <c r="K18" s="20"/>
      <c r="L18" s="20"/>
    </row>
    <row r="19" spans="1:12" ht="32.25" customHeight="1" x14ac:dyDescent="0.25">
      <c r="A19" s="12"/>
      <c r="B19" s="6"/>
      <c r="C19" s="6" t="s">
        <v>19</v>
      </c>
      <c r="D19" s="6" t="s">
        <v>20</v>
      </c>
      <c r="E19" s="20"/>
      <c r="F19" s="20"/>
      <c r="G19" s="20"/>
      <c r="H19" s="14" t="s">
        <v>16</v>
      </c>
      <c r="I19" s="14" t="s">
        <v>59</v>
      </c>
      <c r="J19" s="14" t="s">
        <v>60</v>
      </c>
      <c r="K19" s="14" t="s">
        <v>56</v>
      </c>
      <c r="L19" s="20"/>
    </row>
    <row r="20" spans="1:12" ht="18.75" x14ac:dyDescent="0.3">
      <c r="A20" s="13" t="s">
        <v>43</v>
      </c>
      <c r="B20" s="13" t="s">
        <v>21</v>
      </c>
      <c r="C20" s="13">
        <v>0.1</v>
      </c>
      <c r="D20" s="13">
        <v>3</v>
      </c>
      <c r="E20" s="20"/>
      <c r="F20" s="20"/>
      <c r="G20" s="20"/>
      <c r="H20" s="14" t="str">
        <f>B20</f>
        <v>Микросхема</v>
      </c>
      <c r="I20" s="14">
        <f>D20</f>
        <v>3</v>
      </c>
      <c r="J20" s="14">
        <f>C20</f>
        <v>0.1</v>
      </c>
      <c r="K20" s="14">
        <f>I20*J20</f>
        <v>0.30000000000000004</v>
      </c>
      <c r="L20" s="20"/>
    </row>
    <row r="21" spans="1:12" ht="18.75" customHeight="1" x14ac:dyDescent="0.3">
      <c r="A21" s="13" t="s">
        <v>44</v>
      </c>
      <c r="B21" s="13" t="s">
        <v>21</v>
      </c>
      <c r="C21" s="13">
        <v>0.15</v>
      </c>
      <c r="D21" s="13">
        <v>3</v>
      </c>
      <c r="E21" s="20"/>
      <c r="F21" s="20"/>
      <c r="G21" s="20"/>
      <c r="H21" s="14" t="str">
        <f>B21</f>
        <v>Микросхема</v>
      </c>
      <c r="I21" s="14">
        <f>D21</f>
        <v>3</v>
      </c>
      <c r="J21" s="14">
        <f>C21</f>
        <v>0.15</v>
      </c>
      <c r="K21" s="14">
        <f t="shared" ref="K21:K43" si="5">I21*J21</f>
        <v>0.44999999999999996</v>
      </c>
      <c r="L21" s="20"/>
    </row>
    <row r="22" spans="1:12" ht="18.75" x14ac:dyDescent="0.3">
      <c r="A22" s="13" t="s">
        <v>45</v>
      </c>
      <c r="B22" s="13" t="s">
        <v>21</v>
      </c>
      <c r="C22" s="13">
        <v>0.14000000000000001</v>
      </c>
      <c r="D22" s="13">
        <v>4</v>
      </c>
      <c r="E22" s="20"/>
      <c r="F22" s="20"/>
      <c r="G22" s="20"/>
      <c r="H22" s="14" t="str">
        <f>B22</f>
        <v>Микросхема</v>
      </c>
      <c r="I22" s="14">
        <f>D22</f>
        <v>4</v>
      </c>
      <c r="J22" s="14">
        <f>C22</f>
        <v>0.14000000000000001</v>
      </c>
      <c r="K22" s="14">
        <f t="shared" si="5"/>
        <v>0.56000000000000005</v>
      </c>
      <c r="L22" s="20"/>
    </row>
    <row r="23" spans="1:12" ht="18.75" x14ac:dyDescent="0.3">
      <c r="A23" s="13" t="s">
        <v>46</v>
      </c>
      <c r="B23" s="13" t="s">
        <v>21</v>
      </c>
      <c r="C23" s="13">
        <v>0.2</v>
      </c>
      <c r="D23" s="13">
        <v>4</v>
      </c>
      <c r="E23" s="20"/>
      <c r="F23" s="20"/>
      <c r="G23" s="20"/>
      <c r="H23" s="14" t="str">
        <f>B23</f>
        <v>Микросхема</v>
      </c>
      <c r="I23" s="14">
        <f>D23</f>
        <v>4</v>
      </c>
      <c r="J23" s="14">
        <f>C23</f>
        <v>0.2</v>
      </c>
      <c r="K23" s="14">
        <f t="shared" si="5"/>
        <v>0.8</v>
      </c>
      <c r="L23" s="20"/>
    </row>
    <row r="24" spans="1:12" ht="18.75" x14ac:dyDescent="0.3">
      <c r="A24" s="13" t="s">
        <v>47</v>
      </c>
      <c r="B24" s="13" t="s">
        <v>21</v>
      </c>
      <c r="C24" s="13">
        <v>0.27</v>
      </c>
      <c r="D24" s="13">
        <v>7</v>
      </c>
      <c r="E24" s="20"/>
      <c r="F24" s="20"/>
      <c r="G24" s="20"/>
      <c r="H24" s="14" t="str">
        <f>B24</f>
        <v>Микросхема</v>
      </c>
      <c r="I24" s="14">
        <f>D24</f>
        <v>7</v>
      </c>
      <c r="J24" s="14">
        <f>C24</f>
        <v>0.27</v>
      </c>
      <c r="K24" s="14">
        <f t="shared" si="5"/>
        <v>1.8900000000000001</v>
      </c>
      <c r="L24" s="20"/>
    </row>
    <row r="25" spans="1:12" ht="18.75" x14ac:dyDescent="0.3">
      <c r="A25" s="13" t="s">
        <v>48</v>
      </c>
      <c r="B25" s="13" t="s">
        <v>21</v>
      </c>
      <c r="C25" s="13">
        <v>0.3</v>
      </c>
      <c r="D25" s="13">
        <v>2</v>
      </c>
      <c r="E25" s="20"/>
      <c r="F25" s="20"/>
      <c r="G25" s="20"/>
      <c r="H25" s="14" t="str">
        <f>B25</f>
        <v>Микросхема</v>
      </c>
      <c r="I25" s="14">
        <f>D25</f>
        <v>2</v>
      </c>
      <c r="J25" s="14">
        <f>C25</f>
        <v>0.3</v>
      </c>
      <c r="K25" s="14">
        <f t="shared" si="5"/>
        <v>0.6</v>
      </c>
      <c r="L25" s="20"/>
    </row>
    <row r="26" spans="1:12" ht="18.75" x14ac:dyDescent="0.3">
      <c r="A26" s="13" t="s">
        <v>49</v>
      </c>
      <c r="B26" s="13" t="s">
        <v>21</v>
      </c>
      <c r="C26" s="13">
        <v>0.25</v>
      </c>
      <c r="D26" s="13">
        <v>2</v>
      </c>
      <c r="E26" s="20"/>
      <c r="F26" s="20"/>
      <c r="G26" s="20"/>
      <c r="H26" s="14" t="str">
        <f>B26</f>
        <v>Микросхема</v>
      </c>
      <c r="I26" s="14">
        <f>D26</f>
        <v>2</v>
      </c>
      <c r="J26" s="14">
        <f>C26</f>
        <v>0.25</v>
      </c>
      <c r="K26" s="14">
        <f t="shared" si="5"/>
        <v>0.5</v>
      </c>
      <c r="L26" s="20"/>
    </row>
    <row r="27" spans="1:12" ht="18.75" x14ac:dyDescent="0.3">
      <c r="A27" s="13" t="s">
        <v>50</v>
      </c>
      <c r="B27" s="13" t="s">
        <v>21</v>
      </c>
      <c r="C27" s="13">
        <v>0.1</v>
      </c>
      <c r="D27" s="13">
        <v>3</v>
      </c>
      <c r="E27" s="20"/>
      <c r="F27" s="20"/>
      <c r="G27" s="20"/>
      <c r="H27" s="14" t="str">
        <f>B27</f>
        <v>Микросхема</v>
      </c>
      <c r="I27" s="14">
        <f>D27</f>
        <v>3</v>
      </c>
      <c r="J27" s="14">
        <f>C27</f>
        <v>0.1</v>
      </c>
      <c r="K27" s="14">
        <f t="shared" si="5"/>
        <v>0.30000000000000004</v>
      </c>
      <c r="L27" s="20"/>
    </row>
    <row r="28" spans="1:12" ht="18.75" x14ac:dyDescent="0.3">
      <c r="A28" s="13" t="s">
        <v>51</v>
      </c>
      <c r="B28" s="13" t="s">
        <v>21</v>
      </c>
      <c r="C28" s="13">
        <v>0.22</v>
      </c>
      <c r="D28" s="13">
        <v>2</v>
      </c>
      <c r="E28" s="20"/>
      <c r="F28" s="20"/>
      <c r="G28" s="20"/>
      <c r="H28" s="14" t="str">
        <f>B28</f>
        <v>Микросхема</v>
      </c>
      <c r="I28" s="14">
        <f>D28</f>
        <v>2</v>
      </c>
      <c r="J28" s="14">
        <f>C28</f>
        <v>0.22</v>
      </c>
      <c r="K28" s="14">
        <f t="shared" si="5"/>
        <v>0.44</v>
      </c>
      <c r="L28" s="20"/>
    </row>
    <row r="29" spans="1:12" ht="18.75" x14ac:dyDescent="0.3">
      <c r="A29" s="13" t="s">
        <v>22</v>
      </c>
      <c r="B29" s="13" t="s">
        <v>21</v>
      </c>
      <c r="C29" s="13">
        <v>0.25</v>
      </c>
      <c r="D29" s="13">
        <v>1</v>
      </c>
      <c r="E29" s="20"/>
      <c r="F29" s="20"/>
      <c r="G29" s="20"/>
      <c r="H29" s="14" t="str">
        <f>B29</f>
        <v>Микросхема</v>
      </c>
      <c r="I29" s="14">
        <f>D29</f>
        <v>1</v>
      </c>
      <c r="J29" s="14">
        <f>C29</f>
        <v>0.25</v>
      </c>
      <c r="K29" s="14">
        <f t="shared" si="5"/>
        <v>0.25</v>
      </c>
      <c r="L29" s="20"/>
    </row>
    <row r="30" spans="1:12" ht="18.75" x14ac:dyDescent="0.3">
      <c r="A30" s="13" t="s">
        <v>23</v>
      </c>
      <c r="B30" s="13" t="s">
        <v>21</v>
      </c>
      <c r="C30" s="13">
        <v>0.3</v>
      </c>
      <c r="D30" s="13">
        <v>2</v>
      </c>
      <c r="E30" s="20"/>
      <c r="F30" s="20"/>
      <c r="G30" s="20"/>
      <c r="H30" s="14" t="str">
        <f>B30</f>
        <v>Микросхема</v>
      </c>
      <c r="I30" s="14">
        <f>D30</f>
        <v>2</v>
      </c>
      <c r="J30" s="14">
        <f>C30</f>
        <v>0.3</v>
      </c>
      <c r="K30" s="14">
        <f t="shared" si="5"/>
        <v>0.6</v>
      </c>
      <c r="L30" s="20"/>
    </row>
    <row r="31" spans="1:12" ht="18.75" x14ac:dyDescent="0.3">
      <c r="A31" s="13" t="s">
        <v>24</v>
      </c>
      <c r="B31" s="13" t="s">
        <v>21</v>
      </c>
      <c r="C31" s="13">
        <v>0.35</v>
      </c>
      <c r="D31" s="13">
        <v>4</v>
      </c>
      <c r="E31" s="20"/>
      <c r="F31" s="20"/>
      <c r="G31" s="20"/>
      <c r="H31" s="14" t="str">
        <f>B31</f>
        <v>Микросхема</v>
      </c>
      <c r="I31" s="14">
        <f>D31</f>
        <v>4</v>
      </c>
      <c r="J31" s="14">
        <f>C31</f>
        <v>0.35</v>
      </c>
      <c r="K31" s="14">
        <f t="shared" si="5"/>
        <v>1.4</v>
      </c>
      <c r="L31" s="20"/>
    </row>
    <row r="32" spans="1:12" ht="18.75" x14ac:dyDescent="0.3">
      <c r="A32" s="13" t="s">
        <v>25</v>
      </c>
      <c r="B32" s="13" t="s">
        <v>21</v>
      </c>
      <c r="C32" s="13">
        <v>0.7</v>
      </c>
      <c r="D32" s="13">
        <v>15</v>
      </c>
      <c r="E32" s="20"/>
      <c r="F32" s="20"/>
      <c r="G32" s="20"/>
      <c r="H32" s="14" t="str">
        <f>B32</f>
        <v>Микросхема</v>
      </c>
      <c r="I32" s="14">
        <f>D32</f>
        <v>15</v>
      </c>
      <c r="J32" s="14">
        <f>C32</f>
        <v>0.7</v>
      </c>
      <c r="K32" s="14">
        <f t="shared" si="5"/>
        <v>10.5</v>
      </c>
      <c r="L32" s="20"/>
    </row>
    <row r="33" spans="1:12" ht="18.75" x14ac:dyDescent="0.3">
      <c r="A33" s="13" t="s">
        <v>26</v>
      </c>
      <c r="B33" s="13" t="s">
        <v>21</v>
      </c>
      <c r="C33" s="13">
        <v>0.5</v>
      </c>
      <c r="D33" s="13">
        <v>3</v>
      </c>
      <c r="E33" s="20"/>
      <c r="F33" s="20"/>
      <c r="G33" s="20"/>
      <c r="H33" s="14" t="str">
        <f>B33</f>
        <v>Микросхема</v>
      </c>
      <c r="I33" s="14">
        <f>D33</f>
        <v>3</v>
      </c>
      <c r="J33" s="14">
        <f>C33</f>
        <v>0.5</v>
      </c>
      <c r="K33" s="14">
        <f t="shared" si="5"/>
        <v>1.5</v>
      </c>
      <c r="L33" s="20"/>
    </row>
    <row r="34" spans="1:12" ht="18.75" x14ac:dyDescent="0.3">
      <c r="A34" s="13" t="s">
        <v>27</v>
      </c>
      <c r="B34" s="13" t="s">
        <v>21</v>
      </c>
      <c r="C34" s="13">
        <v>0.45</v>
      </c>
      <c r="D34" s="13">
        <v>1</v>
      </c>
      <c r="E34" s="20"/>
      <c r="F34" s="20"/>
      <c r="G34" s="20"/>
      <c r="H34" s="14" t="str">
        <f>B34</f>
        <v>Микросхема</v>
      </c>
      <c r="I34" s="14">
        <f>D34</f>
        <v>1</v>
      </c>
      <c r="J34" s="14">
        <f>C34</f>
        <v>0.45</v>
      </c>
      <c r="K34" s="14">
        <f t="shared" si="5"/>
        <v>0.45</v>
      </c>
      <c r="L34" s="20"/>
    </row>
    <row r="35" spans="1:12" ht="18.75" x14ac:dyDescent="0.3">
      <c r="A35" s="13" t="s">
        <v>28</v>
      </c>
      <c r="B35" s="13" t="s">
        <v>21</v>
      </c>
      <c r="C35" s="13">
        <v>0.5</v>
      </c>
      <c r="D35" s="13">
        <v>2</v>
      </c>
      <c r="E35" s="20"/>
      <c r="F35" s="20"/>
      <c r="G35" s="20"/>
      <c r="H35" s="14" t="str">
        <f>B35</f>
        <v>Микросхема</v>
      </c>
      <c r="I35" s="14">
        <f>D35</f>
        <v>2</v>
      </c>
      <c r="J35" s="14">
        <f>C35</f>
        <v>0.5</v>
      </c>
      <c r="K35" s="14">
        <f t="shared" si="5"/>
        <v>1</v>
      </c>
      <c r="L35" s="20"/>
    </row>
    <row r="36" spans="1:12" ht="55.5" customHeight="1" x14ac:dyDescent="0.3">
      <c r="A36" s="13" t="s">
        <v>29</v>
      </c>
      <c r="B36" s="13" t="s">
        <v>30</v>
      </c>
      <c r="C36" s="13">
        <v>0.8</v>
      </c>
      <c r="D36" s="13">
        <v>1</v>
      </c>
      <c r="E36" s="20"/>
      <c r="F36" s="20"/>
      <c r="G36" s="20"/>
      <c r="H36" s="14" t="str">
        <f>B36</f>
        <v>Разъем</v>
      </c>
      <c r="I36" s="14">
        <f>D36</f>
        <v>1</v>
      </c>
      <c r="J36" s="14">
        <f>C36</f>
        <v>0.8</v>
      </c>
      <c r="K36" s="14">
        <f t="shared" si="5"/>
        <v>0.8</v>
      </c>
      <c r="L36" s="20"/>
    </row>
    <row r="37" spans="1:12" ht="18.75" x14ac:dyDescent="0.3">
      <c r="A37" s="13" t="s">
        <v>31</v>
      </c>
      <c r="B37" s="13" t="s">
        <v>30</v>
      </c>
      <c r="C37" s="13">
        <v>0.75</v>
      </c>
      <c r="D37" s="13">
        <v>3</v>
      </c>
      <c r="E37" s="20"/>
      <c r="F37" s="20"/>
      <c r="G37" s="20"/>
      <c r="H37" s="14" t="str">
        <f>B37</f>
        <v>Разъем</v>
      </c>
      <c r="I37" s="14">
        <f>D37</f>
        <v>3</v>
      </c>
      <c r="J37" s="14">
        <f>C37</f>
        <v>0.75</v>
      </c>
      <c r="K37" s="14">
        <f t="shared" si="5"/>
        <v>2.25</v>
      </c>
      <c r="L37" s="20"/>
    </row>
    <row r="38" spans="1:12" ht="18.75" x14ac:dyDescent="0.3">
      <c r="A38" s="13" t="s">
        <v>32</v>
      </c>
      <c r="B38" s="13" t="s">
        <v>33</v>
      </c>
      <c r="C38" s="13">
        <v>2.1</v>
      </c>
      <c r="D38" s="13">
        <v>1</v>
      </c>
      <c r="E38" s="20"/>
      <c r="F38" s="20"/>
      <c r="G38" s="20"/>
      <c r="H38" s="14" t="str">
        <f>B38</f>
        <v>Плата</v>
      </c>
      <c r="I38" s="14">
        <f>D38</f>
        <v>1</v>
      </c>
      <c r="J38" s="14">
        <f>C38</f>
        <v>2.1</v>
      </c>
      <c r="K38" s="14">
        <f t="shared" si="5"/>
        <v>2.1</v>
      </c>
      <c r="L38" s="20"/>
    </row>
    <row r="39" spans="1:12" ht="18.75" x14ac:dyDescent="0.3">
      <c r="A39" s="13" t="s">
        <v>34</v>
      </c>
      <c r="B39" s="13" t="s">
        <v>33</v>
      </c>
      <c r="C39" s="13">
        <v>1.75</v>
      </c>
      <c r="D39" s="13">
        <v>2</v>
      </c>
      <c r="E39" s="20"/>
      <c r="F39" s="20"/>
      <c r="G39" s="20"/>
      <c r="H39" s="14" t="str">
        <f>B39</f>
        <v>Плата</v>
      </c>
      <c r="I39" s="14">
        <f>D39</f>
        <v>2</v>
      </c>
      <c r="J39" s="14">
        <f>C39</f>
        <v>1.75</v>
      </c>
      <c r="K39" s="14">
        <f t="shared" si="5"/>
        <v>3.5</v>
      </c>
      <c r="L39" s="20"/>
    </row>
    <row r="40" spans="1:12" ht="18.75" x14ac:dyDescent="0.3">
      <c r="A40" s="13" t="s">
        <v>35</v>
      </c>
      <c r="B40" s="13" t="s">
        <v>36</v>
      </c>
      <c r="C40" s="13">
        <v>0.42</v>
      </c>
      <c r="D40" s="13">
        <v>15</v>
      </c>
      <c r="E40" s="20"/>
      <c r="F40" s="20"/>
      <c r="G40" s="20"/>
      <c r="H40" s="14" t="str">
        <f>B40</f>
        <v>Резистор</v>
      </c>
      <c r="I40" s="14">
        <f>D40</f>
        <v>15</v>
      </c>
      <c r="J40" s="14">
        <f>C40</f>
        <v>0.42</v>
      </c>
      <c r="K40" s="14">
        <f t="shared" si="5"/>
        <v>6.3</v>
      </c>
      <c r="L40" s="20"/>
    </row>
    <row r="41" spans="1:12" ht="18.75" x14ac:dyDescent="0.3">
      <c r="A41" s="13" t="s">
        <v>37</v>
      </c>
      <c r="B41" s="13" t="s">
        <v>38</v>
      </c>
      <c r="C41" s="13">
        <v>0.5</v>
      </c>
      <c r="D41" s="13">
        <v>12</v>
      </c>
      <c r="E41" s="20"/>
      <c r="F41" s="20"/>
      <c r="G41" s="20"/>
      <c r="H41" s="14" t="str">
        <f>B41</f>
        <v>Конденсаторы</v>
      </c>
      <c r="I41" s="14">
        <f>D41</f>
        <v>12</v>
      </c>
      <c r="J41" s="14">
        <f>C41</f>
        <v>0.5</v>
      </c>
      <c r="K41" s="14">
        <f t="shared" si="5"/>
        <v>6</v>
      </c>
      <c r="L41" s="20"/>
    </row>
    <row r="42" spans="1:12" ht="18.75" x14ac:dyDescent="0.3">
      <c r="A42" s="13" t="s">
        <v>39</v>
      </c>
      <c r="B42" s="13" t="s">
        <v>40</v>
      </c>
      <c r="C42" s="13">
        <v>0.7</v>
      </c>
      <c r="D42" s="13">
        <v>5</v>
      </c>
      <c r="E42" s="20"/>
      <c r="F42" s="20"/>
      <c r="G42" s="20"/>
      <c r="H42" s="14" t="str">
        <f>B42</f>
        <v>Транзисторы</v>
      </c>
      <c r="I42" s="14">
        <f>D42</f>
        <v>5</v>
      </c>
      <c r="J42" s="14">
        <f>C42</f>
        <v>0.7</v>
      </c>
      <c r="K42" s="14">
        <f t="shared" si="5"/>
        <v>3.5</v>
      </c>
      <c r="L42" s="20"/>
    </row>
    <row r="43" spans="1:12" ht="18.75" x14ac:dyDescent="0.3">
      <c r="A43" s="13" t="s">
        <v>41</v>
      </c>
      <c r="B43" s="13" t="s">
        <v>42</v>
      </c>
      <c r="C43" s="13">
        <v>4.8</v>
      </c>
      <c r="D43" s="13">
        <v>1</v>
      </c>
      <c r="E43" s="20"/>
      <c r="F43" s="20"/>
      <c r="G43" s="20"/>
      <c r="H43" s="14" t="str">
        <f>B43</f>
        <v>Кварц</v>
      </c>
      <c r="I43" s="14">
        <f>D43</f>
        <v>1</v>
      </c>
      <c r="J43" s="14">
        <f>C43</f>
        <v>4.8</v>
      </c>
      <c r="K43" s="14">
        <f t="shared" si="5"/>
        <v>4.8</v>
      </c>
      <c r="L43" s="20"/>
    </row>
    <row r="44" spans="1:12" ht="18.75" x14ac:dyDescent="0.25">
      <c r="A44" s="20"/>
      <c r="B44" s="20"/>
      <c r="C44" s="20"/>
      <c r="D44" s="20"/>
      <c r="E44" s="20"/>
      <c r="F44" s="20"/>
      <c r="G44" s="20"/>
      <c r="H44" s="18" t="s">
        <v>57</v>
      </c>
      <c r="I44" s="18"/>
      <c r="J44" s="18"/>
      <c r="K44" s="19">
        <f>SUM(K20:K43)</f>
        <v>50.79</v>
      </c>
      <c r="L44" s="20"/>
    </row>
    <row r="45" spans="1:12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56.25" x14ac:dyDescent="0.25">
      <c r="A46" s="20"/>
      <c r="B46" s="20"/>
      <c r="C46" s="20"/>
      <c r="D46" s="20"/>
      <c r="E46" s="20"/>
      <c r="F46" s="20"/>
      <c r="G46" s="20"/>
      <c r="H46" s="14" t="s">
        <v>61</v>
      </c>
      <c r="I46" s="14" t="s">
        <v>62</v>
      </c>
      <c r="J46" s="14" t="s">
        <v>63</v>
      </c>
      <c r="K46" s="14" t="s">
        <v>64</v>
      </c>
      <c r="L46" s="20"/>
    </row>
    <row r="47" spans="1:12" ht="56.25" x14ac:dyDescent="0.25">
      <c r="A47" s="20"/>
      <c r="B47" s="20"/>
      <c r="C47" s="20"/>
      <c r="D47" s="20"/>
      <c r="E47" s="20"/>
      <c r="F47" s="20"/>
      <c r="G47" s="20"/>
      <c r="H47" s="15" t="s">
        <v>65</v>
      </c>
      <c r="I47" s="14">
        <f>SUM(I20:I30)</f>
        <v>33</v>
      </c>
      <c r="J47" s="14">
        <v>70</v>
      </c>
      <c r="K47" s="14">
        <f>I47*J47/100</f>
        <v>23.1</v>
      </c>
      <c r="L47" s="20"/>
    </row>
    <row r="48" spans="1:12" ht="37.5" x14ac:dyDescent="0.25">
      <c r="A48" s="20"/>
      <c r="B48" s="20"/>
      <c r="C48" s="20"/>
      <c r="D48" s="20"/>
      <c r="E48" s="20"/>
      <c r="F48" s="20"/>
      <c r="G48" s="20"/>
      <c r="H48" s="15" t="s">
        <v>71</v>
      </c>
      <c r="I48" s="14">
        <f>SUM(I31:I35)</f>
        <v>25</v>
      </c>
      <c r="J48" s="14">
        <v>75</v>
      </c>
      <c r="K48" s="14">
        <f t="shared" ref="K48:K53" si="6">I48*J48/100</f>
        <v>18.75</v>
      </c>
      <c r="L48" s="20"/>
    </row>
    <row r="49" spans="1:19" ht="18.75" x14ac:dyDescent="0.25">
      <c r="A49" s="20"/>
      <c r="B49" s="20"/>
      <c r="C49" s="20"/>
      <c r="D49" s="20"/>
      <c r="E49" s="20"/>
      <c r="F49" s="20"/>
      <c r="G49" s="20"/>
      <c r="H49" s="15" t="s">
        <v>66</v>
      </c>
      <c r="I49" s="14">
        <f>SUM(I36:I37)</f>
        <v>4</v>
      </c>
      <c r="J49" s="14">
        <v>120</v>
      </c>
      <c r="K49" s="14">
        <f t="shared" si="6"/>
        <v>4.8</v>
      </c>
      <c r="L49" s="20"/>
    </row>
    <row r="50" spans="1:19" ht="18.75" x14ac:dyDescent="0.25">
      <c r="A50" s="20"/>
      <c r="B50" s="20"/>
      <c r="C50" s="20"/>
      <c r="D50" s="20"/>
      <c r="E50" s="20"/>
      <c r="F50" s="20"/>
      <c r="G50" s="20"/>
      <c r="H50" s="15" t="s">
        <v>67</v>
      </c>
      <c r="I50" s="14">
        <f>SUM(I40)</f>
        <v>15</v>
      </c>
      <c r="J50" s="14">
        <v>50</v>
      </c>
      <c r="K50" s="14">
        <f t="shared" si="6"/>
        <v>7.5</v>
      </c>
      <c r="L50" s="20"/>
    </row>
    <row r="51" spans="1:19" ht="18.75" x14ac:dyDescent="0.25">
      <c r="A51" s="20"/>
      <c r="B51" s="20"/>
      <c r="C51" s="20"/>
      <c r="D51" s="20"/>
      <c r="E51" s="20"/>
      <c r="F51" s="20"/>
      <c r="G51" s="20"/>
      <c r="H51" s="15" t="s">
        <v>68</v>
      </c>
      <c r="I51" s="14">
        <f>SUM(I41)</f>
        <v>12</v>
      </c>
      <c r="J51" s="14">
        <v>45</v>
      </c>
      <c r="K51" s="14">
        <f t="shared" si="6"/>
        <v>5.4</v>
      </c>
      <c r="L51" s="20"/>
    </row>
    <row r="52" spans="1:19" ht="18.75" x14ac:dyDescent="0.25">
      <c r="A52" s="20"/>
      <c r="B52" s="20"/>
      <c r="C52" s="20"/>
      <c r="D52" s="20"/>
      <c r="E52" s="20"/>
      <c r="F52" s="20"/>
      <c r="G52" s="20"/>
      <c r="H52" s="21" t="s">
        <v>69</v>
      </c>
      <c r="I52" s="14">
        <f>SUM(I42)</f>
        <v>5</v>
      </c>
      <c r="J52" s="14">
        <v>55</v>
      </c>
      <c r="K52" s="14">
        <f t="shared" si="6"/>
        <v>2.75</v>
      </c>
      <c r="L52" s="20"/>
    </row>
    <row r="53" spans="1:19" ht="18.75" x14ac:dyDescent="0.25">
      <c r="A53" s="20"/>
      <c r="B53" s="20"/>
      <c r="C53" s="20"/>
      <c r="D53" s="20"/>
      <c r="E53" s="20"/>
      <c r="F53" s="20"/>
      <c r="G53" s="20"/>
      <c r="H53" s="21" t="s">
        <v>70</v>
      </c>
      <c r="I53" s="14">
        <f>SUM(I43)</f>
        <v>1</v>
      </c>
      <c r="J53" s="14">
        <v>150</v>
      </c>
      <c r="K53" s="14">
        <f t="shared" si="6"/>
        <v>1.5</v>
      </c>
      <c r="L53" s="20"/>
    </row>
    <row r="54" spans="1:19" ht="18.75" x14ac:dyDescent="0.25">
      <c r="A54" s="20"/>
      <c r="B54" s="20"/>
      <c r="C54" s="20"/>
      <c r="D54" s="20"/>
      <c r="E54" s="20"/>
      <c r="F54" s="20"/>
      <c r="G54" s="20"/>
      <c r="H54" s="21" t="s">
        <v>57</v>
      </c>
      <c r="I54" s="21"/>
      <c r="J54" s="21"/>
      <c r="K54" s="21">
        <f>SUM(K47:K53)</f>
        <v>63.8</v>
      </c>
      <c r="L54" s="20"/>
    </row>
    <row r="55" spans="1:1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9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9" x14ac:dyDescent="0.25">
      <c r="A58" s="18" t="s">
        <v>73</v>
      </c>
      <c r="B58" s="18" t="s">
        <v>72</v>
      </c>
      <c r="C58" s="20"/>
      <c r="D58" s="16" t="s">
        <v>75</v>
      </c>
      <c r="E58" s="18" t="s">
        <v>74</v>
      </c>
      <c r="G58" s="16" t="s">
        <v>76</v>
      </c>
      <c r="H58" s="16" t="s">
        <v>77</v>
      </c>
      <c r="J58" s="16" t="s">
        <v>78</v>
      </c>
      <c r="K58" s="16" t="s">
        <v>79</v>
      </c>
      <c r="M58" s="16" t="s">
        <v>80</v>
      </c>
      <c r="N58" s="16" t="s">
        <v>81</v>
      </c>
      <c r="P58" s="16" t="s">
        <v>83</v>
      </c>
      <c r="Q58" s="16" t="s">
        <v>84</v>
      </c>
      <c r="S58" s="16" t="s">
        <v>85</v>
      </c>
    </row>
    <row r="59" spans="1:19" x14ac:dyDescent="0.25">
      <c r="A59" s="18">
        <f>0.3</f>
        <v>0.3</v>
      </c>
      <c r="B59" s="18">
        <f>K54*(A59)</f>
        <v>19.139999999999997</v>
      </c>
      <c r="C59" s="20"/>
      <c r="D59" s="16">
        <f>0.375</f>
        <v>0.375</v>
      </c>
      <c r="E59" s="18">
        <f>(K54+B59)*(D59)</f>
        <v>31.102499999999999</v>
      </c>
      <c r="G59" s="16">
        <f>0.8</f>
        <v>0.8</v>
      </c>
      <c r="H59" s="16">
        <f>K54*(G59)</f>
        <v>51.04</v>
      </c>
      <c r="J59" s="16">
        <v>1.2</v>
      </c>
      <c r="K59" s="16">
        <f>K54*J59</f>
        <v>76.559999999999988</v>
      </c>
      <c r="M59" s="16">
        <v>0.8</v>
      </c>
      <c r="N59" s="16">
        <f>K54*M59</f>
        <v>51.04</v>
      </c>
      <c r="P59" s="16">
        <v>2.5000000000000001E-2</v>
      </c>
      <c r="Q59" s="16">
        <f>P61*P59</f>
        <v>26.299312500000003</v>
      </c>
      <c r="S59" s="16">
        <f>P61+Q59</f>
        <v>1078.2718125000001</v>
      </c>
    </row>
    <row r="60" spans="1:19" x14ac:dyDescent="0.25">
      <c r="P60" s="16" t="s">
        <v>82</v>
      </c>
    </row>
    <row r="61" spans="1:19" x14ac:dyDescent="0.25">
      <c r="P61" s="16">
        <f>K54+B59+E59+H59+K59+N59+L12+K44</f>
        <v>1051.9725000000001</v>
      </c>
    </row>
  </sheetData>
  <mergeCells count="3">
    <mergeCell ref="B1:B2"/>
    <mergeCell ref="C1:C3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2020-10-03T13:35:23Z</dcterms:created>
  <dcterms:modified xsi:type="dcterms:W3CDTF">2020-10-31T15:10:17Z</dcterms:modified>
</cp:coreProperties>
</file>