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8 семестр\ЭПО\"/>
    </mc:Choice>
  </mc:AlternateContent>
  <xr:revisionPtr revIDLastSave="0" documentId="13_ncr:1_{E2E21FC3-1DAC-44A1-9335-AF9664052FD5}" xr6:coauthVersionLast="47" xr6:coauthVersionMax="47" xr10:uidLastSave="{00000000-0000-0000-0000-000000000000}"/>
  <bookViews>
    <workbookView xWindow="28680" yWindow="-120" windowWidth="29040" windowHeight="15840" xr2:uid="{4A018884-D99D-4911-BBE6-42FA7BD39F5A}"/>
  </bookViews>
  <sheets>
    <sheet name="Лист1" sheetId="1" r:id="rId1"/>
  </sheets>
  <definedNames>
    <definedName name="_Hlk96095802" localSheetId="0">Лист1!$G$7</definedName>
    <definedName name="_Hlk96095853" localSheetId="0">Лист1!$G$10</definedName>
    <definedName name="_Hlk96095885" localSheetId="0">Лист1!$G$11</definedName>
    <definedName name="_Hlk96095890" localSheetId="0">Лист1!$G$12</definedName>
    <definedName name="_Hlk96095895" localSheetId="0">Лист1!$G$13</definedName>
    <definedName name="_Hlk96095900" localSheetId="0">Лист1!$G$15</definedName>
    <definedName name="_Hlk96095906" localSheetId="0">Лист1!$G$16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1" l="1"/>
  <c r="C68" i="1"/>
  <c r="C67" i="1"/>
  <c r="C66" i="1"/>
  <c r="C65" i="1"/>
  <c r="C64" i="1"/>
  <c r="C63" i="1"/>
  <c r="C61" i="1"/>
  <c r="C59" i="1"/>
  <c r="C58" i="1"/>
  <c r="C57" i="1"/>
  <c r="C53" i="1"/>
  <c r="C52" i="1"/>
  <c r="C51" i="1"/>
  <c r="F40" i="1"/>
  <c r="F41" i="1"/>
  <c r="F42" i="1"/>
  <c r="F39" i="1"/>
  <c r="E40" i="1"/>
  <c r="E41" i="1"/>
  <c r="E42" i="1"/>
  <c r="D40" i="1"/>
  <c r="D41" i="1"/>
  <c r="D42" i="1"/>
  <c r="C40" i="1"/>
  <c r="C41" i="1"/>
  <c r="C42" i="1"/>
  <c r="C39" i="1"/>
  <c r="D39" i="1"/>
  <c r="E39" i="1"/>
  <c r="F5" i="1"/>
  <c r="F4" i="1"/>
  <c r="C16" i="1"/>
  <c r="C17" i="1"/>
  <c r="D34" i="1" s="1"/>
  <c r="C18" i="1"/>
  <c r="C15" i="1"/>
  <c r="D32" i="1" s="1"/>
  <c r="C33" i="1"/>
  <c r="D33" i="1"/>
  <c r="E33" i="1"/>
  <c r="E34" i="1"/>
  <c r="C35" i="1"/>
  <c r="D35" i="1"/>
  <c r="E35" i="1"/>
  <c r="C32" i="1"/>
  <c r="F16" i="1"/>
  <c r="F17" i="1"/>
  <c r="F18" i="1"/>
  <c r="F15" i="1"/>
  <c r="F43" i="1" l="1"/>
  <c r="C34" i="1"/>
  <c r="E32" i="1"/>
</calcChain>
</file>

<file path=xl/sharedStrings.xml><?xml version="1.0" encoding="utf-8"?>
<sst xmlns="http://schemas.openxmlformats.org/spreadsheetml/2006/main" count="68" uniqueCount="50">
  <si>
    <t>T</t>
  </si>
  <si>
    <t>Д</t>
  </si>
  <si>
    <t>Этап</t>
  </si>
  <si>
    <t>Анализ предметной области и разработка требований</t>
  </si>
  <si>
    <t>Проектирование</t>
  </si>
  <si>
    <t>Программирование</t>
  </si>
  <si>
    <t>Тестирование и комплексные испытания</t>
  </si>
  <si>
    <t>%Т</t>
  </si>
  <si>
    <t>%Д</t>
  </si>
  <si>
    <t>z1</t>
  </si>
  <si>
    <t>z2</t>
  </si>
  <si>
    <t>z3</t>
  </si>
  <si>
    <t>z4</t>
  </si>
  <si>
    <t>Численность</t>
  </si>
  <si>
    <t>Длительность</t>
  </si>
  <si>
    <t>д1</t>
  </si>
  <si>
    <t>д2</t>
  </si>
  <si>
    <t>д3</t>
  </si>
  <si>
    <t>д4</t>
  </si>
  <si>
    <t>Этапы жизненного цикла</t>
  </si>
  <si>
    <t>Аналитики</t>
  </si>
  <si>
    <t>Технические специалисты</t>
  </si>
  <si>
    <t>Типы специалистов, чел. (Zij)</t>
  </si>
  <si>
    <t>Программисты</t>
  </si>
  <si>
    <t>Ставка программиста</t>
  </si>
  <si>
    <t>Аналитик</t>
  </si>
  <si>
    <t>Техник</t>
  </si>
  <si>
    <t>ФЗП по этапу</t>
  </si>
  <si>
    <t>Итого фонд заработной платы</t>
  </si>
  <si>
    <t>Программист</t>
  </si>
  <si>
    <t>Ставка аналитика</t>
  </si>
  <si>
    <t>Ставка техника</t>
  </si>
  <si>
    <t>Опеределение фонда оплаты труда на проведение опытной эксплуатации</t>
  </si>
  <si>
    <t>Численность сотрудников</t>
  </si>
  <si>
    <t>Сумма</t>
  </si>
  <si>
    <t>(руб.)</t>
  </si>
  <si>
    <t>Фонд оплаты труда (ФОТ)</t>
  </si>
  <si>
    <t>Страховые  взносы в ПФР, ФСС и ФОМС (30%) от ФОТ</t>
  </si>
  <si>
    <t>Итого прямые затраты</t>
  </si>
  <si>
    <t>Всего расходов</t>
  </si>
  <si>
    <t>ИТОГО ДОГОВОРНАЯ ЦЕНА</t>
  </si>
  <si>
    <t>Наименование статей расходов</t>
  </si>
  <si>
    <t>Прочие расходы = 500 руб. * Д</t>
  </si>
  <si>
    <t>Фонд развития производства (10 % от прямых затрат)</t>
  </si>
  <si>
    <t>Накладные расходы (12 % от прямых затрат)</t>
  </si>
  <si>
    <t>Налог на добавленную стоимость (18 % от общей стоимости системы)</t>
  </si>
  <si>
    <t>Увеличение стоимости основных средств  (Notebook по цене 20000 руб. — 1 шт.)</t>
  </si>
  <si>
    <t>Коммунальные услуги, услуги связи (телефон, Интернет) = = 1000 руб. * Д</t>
  </si>
  <si>
    <t>Фонд зарплаты сотрудников</t>
  </si>
  <si>
    <t xml:space="preserve">Общий фонд зарплаты на разработку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</si>
</sst>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Fill="1" applyBorder="1"/>
    <xf numFmtId="0" fontId="0" fillId="0" borderId="1" xfId="0" applyFont="1" applyFill="1" applyBorder="1"/>
    <xf numFmtId="0" fontId="0" fillId="0" borderId="1" xfId="0" applyFont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2" fontId="0" fillId="0" borderId="1" xfId="0" applyNumberFormat="1" applyFon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2" borderId="0" xfId="0" applyFont="1" applyFill="1" applyBorder="1"/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left" wrapText="1"/>
    </xf>
    <xf numFmtId="0" fontId="0" fillId="0" borderId="7" xfId="0" applyFont="1" applyFill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FA098-0B4B-4502-95C6-95EB74DCDC44}">
  <dimension ref="B3:F69"/>
  <sheetViews>
    <sheetView tabSelected="1" topLeftCell="A51" zoomScale="115" zoomScaleNormal="115" workbookViewId="0">
      <selection activeCell="C59" sqref="C59:C60"/>
    </sheetView>
  </sheetViews>
  <sheetFormatPr defaultRowHeight="15" x14ac:dyDescent="0.25"/>
  <cols>
    <col min="1" max="1" width="9.140625" style="1"/>
    <col min="2" max="2" width="64.5703125" style="1" customWidth="1"/>
    <col min="3" max="3" width="10.5703125" style="1" customWidth="1"/>
    <col min="4" max="4" width="16.7109375" style="1" customWidth="1"/>
    <col min="5" max="5" width="24.42578125" style="1" customWidth="1"/>
    <col min="6" max="16384" width="9.140625" style="1"/>
  </cols>
  <sheetData>
    <row r="3" spans="2:6" x14ac:dyDescent="0.25">
      <c r="B3" s="1" t="s">
        <v>0</v>
      </c>
      <c r="C3" s="1">
        <v>65</v>
      </c>
      <c r="E3" s="1" t="s">
        <v>24</v>
      </c>
      <c r="F3" s="1">
        <v>16000</v>
      </c>
    </row>
    <row r="4" spans="2:6" x14ac:dyDescent="0.25">
      <c r="B4" s="1" t="s">
        <v>1</v>
      </c>
      <c r="C4" s="1">
        <v>15</v>
      </c>
      <c r="E4" s="1" t="s">
        <v>30</v>
      </c>
      <c r="F4" s="1">
        <f>F3*1.3</f>
        <v>20800</v>
      </c>
    </row>
    <row r="5" spans="2:6" x14ac:dyDescent="0.25">
      <c r="E5" s="1" t="s">
        <v>31</v>
      </c>
      <c r="F5" s="1">
        <f>F3*0.7</f>
        <v>11200</v>
      </c>
    </row>
    <row r="6" spans="2:6" x14ac:dyDescent="0.25">
      <c r="B6" s="2" t="s">
        <v>2</v>
      </c>
      <c r="C6" s="2" t="s">
        <v>7</v>
      </c>
      <c r="D6" s="2" t="s">
        <v>8</v>
      </c>
    </row>
    <row r="7" spans="2:6" ht="30" x14ac:dyDescent="0.25">
      <c r="B7" s="3" t="s">
        <v>3</v>
      </c>
      <c r="C7" s="2">
        <v>10</v>
      </c>
      <c r="D7" s="2">
        <v>10</v>
      </c>
    </row>
    <row r="8" spans="2:6" x14ac:dyDescent="0.25">
      <c r="B8" s="3" t="s">
        <v>4</v>
      </c>
      <c r="C8" s="2">
        <v>22</v>
      </c>
      <c r="D8" s="2">
        <v>30</v>
      </c>
    </row>
    <row r="9" spans="2:6" x14ac:dyDescent="0.25">
      <c r="B9" s="3" t="s">
        <v>5</v>
      </c>
      <c r="C9" s="2">
        <v>40.5</v>
      </c>
      <c r="D9" s="2">
        <v>35</v>
      </c>
    </row>
    <row r="10" spans="2:6" ht="30" x14ac:dyDescent="0.25">
      <c r="B10" s="3" t="s">
        <v>6</v>
      </c>
      <c r="C10" s="2">
        <v>27.5</v>
      </c>
      <c r="D10" s="2">
        <v>25</v>
      </c>
    </row>
    <row r="11" spans="2:6" x14ac:dyDescent="0.25">
      <c r="B11" s="7"/>
    </row>
    <row r="12" spans="2:6" x14ac:dyDescent="0.25">
      <c r="B12" s="4"/>
    </row>
    <row r="13" spans="2:6" x14ac:dyDescent="0.25">
      <c r="B13" s="4"/>
    </row>
    <row r="14" spans="2:6" x14ac:dyDescent="0.25">
      <c r="B14" s="4" t="s">
        <v>13</v>
      </c>
      <c r="E14" s="1" t="s">
        <v>14</v>
      </c>
    </row>
    <row r="15" spans="2:6" x14ac:dyDescent="0.25">
      <c r="B15" s="1" t="s">
        <v>9</v>
      </c>
      <c r="C15" s="1">
        <f>ROUNDUP(C7*$C$3/(D7*$C$4),0)</f>
        <v>5</v>
      </c>
      <c r="E15" s="1" t="s">
        <v>15</v>
      </c>
      <c r="F15" s="1">
        <f>$C$4*D7*0.01</f>
        <v>1.5</v>
      </c>
    </row>
    <row r="16" spans="2:6" ht="18.75" customHeight="1" x14ac:dyDescent="0.25">
      <c r="B16" s="1" t="s">
        <v>10</v>
      </c>
      <c r="C16" s="1">
        <f t="shared" ref="C16:C18" si="0">ROUNDUP(C8*$C$3/(D8*$C$4),0)</f>
        <v>4</v>
      </c>
      <c r="E16" s="1" t="s">
        <v>16</v>
      </c>
      <c r="F16" s="1">
        <f t="shared" ref="F16:F18" si="1">$C$4*D8*0.01</f>
        <v>4.5</v>
      </c>
    </row>
    <row r="17" spans="2:6" ht="15" customHeight="1" x14ac:dyDescent="0.25">
      <c r="B17" s="1" t="s">
        <v>11</v>
      </c>
      <c r="C17" s="1">
        <f t="shared" si="0"/>
        <v>6</v>
      </c>
      <c r="E17" s="1" t="s">
        <v>17</v>
      </c>
      <c r="F17" s="1">
        <f t="shared" si="1"/>
        <v>5.25</v>
      </c>
    </row>
    <row r="18" spans="2:6" x14ac:dyDescent="0.25">
      <c r="B18" s="1" t="s">
        <v>12</v>
      </c>
      <c r="C18" s="1">
        <f t="shared" si="0"/>
        <v>5</v>
      </c>
      <c r="E18" s="1" t="s">
        <v>18</v>
      </c>
      <c r="F18" s="1">
        <f t="shared" si="1"/>
        <v>3.75</v>
      </c>
    </row>
    <row r="21" spans="2:6" x14ac:dyDescent="0.25">
      <c r="B21" s="5"/>
      <c r="C21" s="6"/>
    </row>
    <row r="22" spans="2:6" ht="41.25" customHeight="1" x14ac:dyDescent="0.25">
      <c r="B22" s="8" t="s">
        <v>19</v>
      </c>
      <c r="C22" s="8" t="s">
        <v>22</v>
      </c>
      <c r="D22" s="8"/>
      <c r="E22" s="8"/>
    </row>
    <row r="23" spans="2:6" ht="30" x14ac:dyDescent="0.25">
      <c r="B23" s="8"/>
      <c r="C23" s="9" t="s">
        <v>20</v>
      </c>
      <c r="D23" s="2" t="s">
        <v>23</v>
      </c>
      <c r="E23" s="2" t="s">
        <v>21</v>
      </c>
    </row>
    <row r="24" spans="2:6" ht="30" x14ac:dyDescent="0.25">
      <c r="B24" s="10" t="s">
        <v>3</v>
      </c>
      <c r="C24" s="10">
        <v>40</v>
      </c>
      <c r="D24" s="11">
        <v>20</v>
      </c>
      <c r="E24" s="11">
        <v>40</v>
      </c>
    </row>
    <row r="25" spans="2:6" x14ac:dyDescent="0.25">
      <c r="B25" s="2" t="s">
        <v>4</v>
      </c>
      <c r="C25" s="11">
        <v>35</v>
      </c>
      <c r="D25" s="11">
        <v>35</v>
      </c>
      <c r="E25" s="11">
        <v>30</v>
      </c>
    </row>
    <row r="26" spans="2:6" x14ac:dyDescent="0.25">
      <c r="B26" s="2" t="s">
        <v>5</v>
      </c>
      <c r="C26" s="11">
        <v>10</v>
      </c>
      <c r="D26" s="11">
        <v>65</v>
      </c>
      <c r="E26" s="11">
        <v>25</v>
      </c>
    </row>
    <row r="27" spans="2:6" x14ac:dyDescent="0.25">
      <c r="B27" s="2" t="s">
        <v>6</v>
      </c>
      <c r="C27" s="11">
        <v>15</v>
      </c>
      <c r="D27" s="11">
        <v>60</v>
      </c>
      <c r="E27" s="11">
        <v>25</v>
      </c>
    </row>
    <row r="30" spans="2:6" x14ac:dyDescent="0.25">
      <c r="B30" s="8" t="s">
        <v>19</v>
      </c>
      <c r="C30" s="8" t="s">
        <v>22</v>
      </c>
      <c r="D30" s="8"/>
      <c r="E30" s="8"/>
    </row>
    <row r="31" spans="2:6" ht="30" x14ac:dyDescent="0.25">
      <c r="B31" s="8"/>
      <c r="C31" s="9" t="s">
        <v>20</v>
      </c>
      <c r="D31" s="2" t="s">
        <v>23</v>
      </c>
      <c r="E31" s="2" t="s">
        <v>21</v>
      </c>
    </row>
    <row r="32" spans="2:6" ht="30" x14ac:dyDescent="0.25">
      <c r="B32" s="10" t="s">
        <v>3</v>
      </c>
      <c r="C32" s="10">
        <f>ROUNDUP(C24*0.01*$C15,0)</f>
        <v>2</v>
      </c>
      <c r="D32" s="10">
        <f t="shared" ref="D32:E32" si="2">ROUNDUP(D24*0.01*$C15,0)</f>
        <v>1</v>
      </c>
      <c r="E32" s="10">
        <f t="shared" si="2"/>
        <v>2</v>
      </c>
    </row>
    <row r="33" spans="2:6" x14ac:dyDescent="0.25">
      <c r="B33" s="2" t="s">
        <v>4</v>
      </c>
      <c r="C33" s="10">
        <f t="shared" ref="C33:E33" si="3">ROUNDUP(C25*0.01*$C16,0)</f>
        <v>2</v>
      </c>
      <c r="D33" s="10">
        <f t="shared" si="3"/>
        <v>2</v>
      </c>
      <c r="E33" s="10">
        <f t="shared" si="3"/>
        <v>2</v>
      </c>
    </row>
    <row r="34" spans="2:6" x14ac:dyDescent="0.25">
      <c r="B34" s="2" t="s">
        <v>5</v>
      </c>
      <c r="C34" s="10">
        <f t="shared" ref="C34:E34" si="4">ROUNDUP(C26*0.01*$C17,0)</f>
        <v>1</v>
      </c>
      <c r="D34" s="10">
        <f t="shared" si="4"/>
        <v>4</v>
      </c>
      <c r="E34" s="10">
        <f t="shared" si="4"/>
        <v>2</v>
      </c>
    </row>
    <row r="35" spans="2:6" x14ac:dyDescent="0.25">
      <c r="B35" s="2" t="s">
        <v>6</v>
      </c>
      <c r="C35" s="10">
        <f t="shared" ref="C35:E35" si="5">ROUNDUP(C27*0.01*$C18,0)</f>
        <v>1</v>
      </c>
      <c r="D35" s="10">
        <f t="shared" si="5"/>
        <v>3</v>
      </c>
      <c r="E35" s="10">
        <f t="shared" si="5"/>
        <v>2</v>
      </c>
    </row>
    <row r="38" spans="2:6" x14ac:dyDescent="0.25">
      <c r="B38" s="2" t="s">
        <v>19</v>
      </c>
      <c r="C38" s="12" t="s">
        <v>25</v>
      </c>
      <c r="D38" s="2" t="s">
        <v>29</v>
      </c>
      <c r="E38" s="2" t="s">
        <v>26</v>
      </c>
      <c r="F38" s="2" t="s">
        <v>27</v>
      </c>
    </row>
    <row r="39" spans="2:6" ht="30" customHeight="1" x14ac:dyDescent="0.25">
      <c r="B39" s="13" t="s">
        <v>3</v>
      </c>
      <c r="C39" s="2">
        <f>C32*$F15*$F$4</f>
        <v>62400</v>
      </c>
      <c r="D39" s="2">
        <f>D32*$F15*$F$3</f>
        <v>24000</v>
      </c>
      <c r="E39" s="2">
        <f>E32*$F15*$F$5</f>
        <v>33600</v>
      </c>
      <c r="F39" s="2">
        <f>SUM(C39:E39)</f>
        <v>120000</v>
      </c>
    </row>
    <row r="40" spans="2:6" x14ac:dyDescent="0.25">
      <c r="B40" s="2" t="s">
        <v>4</v>
      </c>
      <c r="C40" s="2">
        <f t="shared" ref="C40:C42" si="6">C33*$F16*$F$4</f>
        <v>187200</v>
      </c>
      <c r="D40" s="2">
        <f t="shared" ref="D40:D42" si="7">D33*$F16*$F$3</f>
        <v>144000</v>
      </c>
      <c r="E40" s="2">
        <f t="shared" ref="E40:E42" si="8">E33*$F16*$F$5</f>
        <v>100800</v>
      </c>
      <c r="F40" s="2">
        <f>SUM(C40:E40)</f>
        <v>432000</v>
      </c>
    </row>
    <row r="41" spans="2:6" x14ac:dyDescent="0.25">
      <c r="B41" s="2" t="s">
        <v>5</v>
      </c>
      <c r="C41" s="2">
        <f t="shared" si="6"/>
        <v>109200</v>
      </c>
      <c r="D41" s="2">
        <f t="shared" si="7"/>
        <v>336000</v>
      </c>
      <c r="E41" s="2">
        <f t="shared" si="8"/>
        <v>117600</v>
      </c>
      <c r="F41" s="2">
        <f>SUM(C41:E41)</f>
        <v>562800</v>
      </c>
    </row>
    <row r="42" spans="2:6" x14ac:dyDescent="0.25">
      <c r="B42" s="2" t="s">
        <v>6</v>
      </c>
      <c r="C42" s="2">
        <f t="shared" si="6"/>
        <v>78000</v>
      </c>
      <c r="D42" s="2">
        <f t="shared" si="7"/>
        <v>180000</v>
      </c>
      <c r="E42" s="2">
        <f t="shared" si="8"/>
        <v>84000</v>
      </c>
      <c r="F42" s="2">
        <f>SUM(C42:E42)</f>
        <v>342000</v>
      </c>
    </row>
    <row r="43" spans="2:6" x14ac:dyDescent="0.25">
      <c r="B43" s="16" t="s">
        <v>28</v>
      </c>
      <c r="C43" s="17"/>
      <c r="D43" s="17"/>
      <c r="E43" s="18"/>
      <c r="F43" s="2">
        <f>SUM(F39:F42)</f>
        <v>1456800</v>
      </c>
    </row>
    <row r="48" spans="2:6" x14ac:dyDescent="0.25">
      <c r="B48" s="19" t="s">
        <v>32</v>
      </c>
      <c r="C48" s="19"/>
      <c r="D48" s="19"/>
      <c r="E48" s="19"/>
    </row>
    <row r="51" spans="2:3" x14ac:dyDescent="0.25">
      <c r="B51" s="1" t="s">
        <v>33</v>
      </c>
      <c r="C51" s="1">
        <f>ROUNDUP(C4/2 * 0.0065,0)</f>
        <v>1</v>
      </c>
    </row>
    <row r="52" spans="2:3" x14ac:dyDescent="0.25">
      <c r="B52" s="1" t="s">
        <v>48</v>
      </c>
      <c r="C52" s="1">
        <f>C51*C4/2*F3*0.85</f>
        <v>102000</v>
      </c>
    </row>
    <row r="53" spans="2:3" x14ac:dyDescent="0.25">
      <c r="B53" s="1" t="s">
        <v>49</v>
      </c>
      <c r="C53" s="1">
        <f>F43+C52</f>
        <v>1558800</v>
      </c>
    </row>
    <row r="55" spans="2:3" x14ac:dyDescent="0.25">
      <c r="B55" s="15" t="s">
        <v>41</v>
      </c>
      <c r="C55" s="2" t="s">
        <v>34</v>
      </c>
    </row>
    <row r="56" spans="2:3" x14ac:dyDescent="0.25">
      <c r="B56" s="15"/>
      <c r="C56" s="2" t="s">
        <v>35</v>
      </c>
    </row>
    <row r="57" spans="2:3" x14ac:dyDescent="0.25">
      <c r="B57" s="2" t="s">
        <v>36</v>
      </c>
      <c r="C57" s="14">
        <f>C53</f>
        <v>1558800</v>
      </c>
    </row>
    <row r="58" spans="2:3" x14ac:dyDescent="0.25">
      <c r="B58" s="2" t="s">
        <v>37</v>
      </c>
      <c r="C58" s="14">
        <f>C57*0.3</f>
        <v>467640</v>
      </c>
    </row>
    <row r="59" spans="2:3" x14ac:dyDescent="0.25">
      <c r="B59" s="22" t="s">
        <v>46</v>
      </c>
      <c r="C59" s="20">
        <f>20000 * MAX(C15:C18)</f>
        <v>120000</v>
      </c>
    </row>
    <row r="60" spans="2:3" x14ac:dyDescent="0.25">
      <c r="B60" s="23"/>
      <c r="C60" s="21"/>
    </row>
    <row r="61" spans="2:3" x14ac:dyDescent="0.25">
      <c r="B61" s="22" t="s">
        <v>47</v>
      </c>
      <c r="C61" s="20">
        <f>1000 * C4</f>
        <v>15000</v>
      </c>
    </row>
    <row r="62" spans="2:3" x14ac:dyDescent="0.25">
      <c r="B62" s="23"/>
      <c r="C62" s="21"/>
    </row>
    <row r="63" spans="2:3" x14ac:dyDescent="0.25">
      <c r="B63" s="2" t="s">
        <v>42</v>
      </c>
      <c r="C63" s="14">
        <f>500*C4</f>
        <v>7500</v>
      </c>
    </row>
    <row r="64" spans="2:3" x14ac:dyDescent="0.25">
      <c r="B64" s="2" t="s">
        <v>38</v>
      </c>
      <c r="C64" s="14">
        <f>SUM(C57:C63)</f>
        <v>2168940</v>
      </c>
    </row>
    <row r="65" spans="2:3" x14ac:dyDescent="0.25">
      <c r="B65" s="2" t="s">
        <v>43</v>
      </c>
      <c r="C65" s="14">
        <f>0.1*C64</f>
        <v>216894</v>
      </c>
    </row>
    <row r="66" spans="2:3" x14ac:dyDescent="0.25">
      <c r="B66" s="2" t="s">
        <v>44</v>
      </c>
      <c r="C66" s="14">
        <f>0.12*C64</f>
        <v>260272.8</v>
      </c>
    </row>
    <row r="67" spans="2:3" x14ac:dyDescent="0.25">
      <c r="B67" s="2" t="s">
        <v>39</v>
      </c>
      <c r="C67" s="14">
        <f>SUM(C64:C66)</f>
        <v>2646106.7999999998</v>
      </c>
    </row>
    <row r="68" spans="2:3" x14ac:dyDescent="0.25">
      <c r="B68" s="2" t="s">
        <v>45</v>
      </c>
      <c r="C68" s="14">
        <f>C67*0.18</f>
        <v>476299.22399999993</v>
      </c>
    </row>
    <row r="69" spans="2:3" x14ac:dyDescent="0.25">
      <c r="B69" s="2" t="s">
        <v>40</v>
      </c>
      <c r="C69" s="14">
        <f>SUM(C67:C68)</f>
        <v>3122406.0239999997</v>
      </c>
    </row>
  </sheetData>
  <mergeCells count="10">
    <mergeCell ref="B55:B56"/>
    <mergeCell ref="C59:C60"/>
    <mergeCell ref="C61:C62"/>
    <mergeCell ref="B59:B60"/>
    <mergeCell ref="B61:B62"/>
    <mergeCell ref="B43:E43"/>
    <mergeCell ref="C22:E22"/>
    <mergeCell ref="B22:B23"/>
    <mergeCell ref="B30:B31"/>
    <mergeCell ref="C30:E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8" baseType="lpstr">
      <vt:lpstr>Лист1</vt:lpstr>
      <vt:lpstr>Лист1!_Hlk96095802</vt:lpstr>
      <vt:lpstr>Лист1!_Hlk96095853</vt:lpstr>
      <vt:lpstr>Лист1!_Hlk96095885</vt:lpstr>
      <vt:lpstr>Лист1!_Hlk96095890</vt:lpstr>
      <vt:lpstr>Лист1!_Hlk96095895</vt:lpstr>
      <vt:lpstr>Лист1!_Hlk96095900</vt:lpstr>
      <vt:lpstr>Лист1!_Hlk96095906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Arsenii Morgunov</dc:creator>
  <cp:lastModifiedBy>Arsenii Morgunov</cp:lastModifiedBy>
  <dcterms:created xsi:type="dcterms:W3CDTF">2022-02-18T14:03:12Z</dcterms:created>
  <dcterms:modified xsi:type="dcterms:W3CDTF">2022-03-21T11:07:20Z</dcterms:modified>
</cp:coreProperties>
</file>