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8 семестр\ЭПО\"/>
    </mc:Choice>
  </mc:AlternateContent>
  <xr:revisionPtr revIDLastSave="0" documentId="13_ncr:1_{196A237F-60F0-41A9-81E3-E76F9D34B599}" xr6:coauthVersionLast="47" xr6:coauthVersionMax="47" xr10:uidLastSave="{00000000-0000-0000-0000-000000000000}"/>
  <bookViews>
    <workbookView xWindow="-120" yWindow="-120" windowWidth="29040" windowHeight="15840" xr2:uid="{4A018884-D99D-4911-BBE6-42FA7BD39F5A}"/>
  </bookViews>
  <sheets>
    <sheet name="Лист1" sheetId="1" r:id="rId1"/>
  </sheets>
  <definedNames>
    <definedName name="_Hlk96095802" localSheetId="0">Лист1!$G$7</definedName>
    <definedName name="_Hlk96095853" localSheetId="0">Лист1!$G$10</definedName>
    <definedName name="_Hlk96095885" localSheetId="0">Лист1!$G$11</definedName>
    <definedName name="_Hlk96095890" localSheetId="0">Лист1!$G$12</definedName>
    <definedName name="_Hlk96095895" localSheetId="0">Лист1!$G$13</definedName>
    <definedName name="_Hlk96095900" localSheetId="0">Лист1!$G$15</definedName>
    <definedName name="_Hlk96095906" localSheetId="0">Лист1!$G$16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5" i="1"/>
  <c r="F26" i="1"/>
  <c r="C26" i="1" s="1"/>
  <c r="C19" i="1"/>
  <c r="C20" i="1" s="1"/>
  <c r="C18" i="1"/>
  <c r="C21" i="1" s="1"/>
  <c r="C22" i="1" l="1"/>
  <c r="C27" i="1"/>
  <c r="C28" i="1"/>
  <c r="C29" i="1"/>
  <c r="C30" i="1" l="1"/>
  <c r="C33" i="1" s="1"/>
</calcChain>
</file>

<file path=xl/sharedStrings.xml><?xml version="1.0" encoding="utf-8"?>
<sst xmlns="http://schemas.openxmlformats.org/spreadsheetml/2006/main" count="37" uniqueCount="35">
  <si>
    <t>Показатель</t>
  </si>
  <si>
    <t>Значения</t>
  </si>
  <si>
    <t>Процент банковского кредита</t>
  </si>
  <si>
    <t>Заданный объем рынка продаж</t>
  </si>
  <si>
    <t>Дополнительная прибыль (тыс. руб.)</t>
  </si>
  <si>
    <t>Зарплата специалистов отдела маркетинга (% )</t>
  </si>
  <si>
    <t>Дано:</t>
  </si>
  <si>
    <t>Из условия лр3</t>
  </si>
  <si>
    <t>Из лр2</t>
  </si>
  <si>
    <t>Из лр1</t>
  </si>
  <si>
    <t xml:space="preserve">стоимости разработки (договорной цены) программной системы (ПС) из лабораторной работы № 2 (округленно) </t>
  </si>
  <si>
    <t>Срок</t>
  </si>
  <si>
    <t>Выполнение</t>
  </si>
  <si>
    <t>Наименование расходов</t>
  </si>
  <si>
    <t>Сумма (руб.)</t>
  </si>
  <si>
    <t>Плановое ежемесячное гашение кредита</t>
  </si>
  <si>
    <t>Выплата среднего банковского процента</t>
  </si>
  <si>
    <t>ИТОГО</t>
  </si>
  <si>
    <t>Накладные расходы по проекту — 10 % от ФЗП АУП</t>
  </si>
  <si>
    <t>Прочие расходы — 10 % от накладных расходов на содер- жание АУП</t>
  </si>
  <si>
    <t>Статические данные:</t>
  </si>
  <si>
    <t>ФЗП АУП</t>
  </si>
  <si>
    <t>Фиксированные издержки</t>
  </si>
  <si>
    <t>Переменные издержки отдела маркетинга</t>
  </si>
  <si>
    <t>Сумма</t>
  </si>
  <si>
    <t>Страховые взносы (30%) от фонда зарплаты</t>
  </si>
  <si>
    <t>Комплектующие и расходные материалы (картриджи, тонер, бумага, диски CD-DVD и т.д.) — 1% от стоимости тиражируемого продукта</t>
  </si>
  <si>
    <t>Накладные расходы отдела маркетинга (транспорт, услуги связи, Интернет, телефоны и т.д.) — 1,5 % от стоимости ти- ражируемого продукта</t>
  </si>
  <si>
    <t>Основная зарплата специалистов</t>
  </si>
  <si>
    <t>Стоимость продажи одной копии продукта</t>
  </si>
  <si>
    <t>Sm</t>
  </si>
  <si>
    <t>Xд</t>
  </si>
  <si>
    <t>Xn</t>
  </si>
  <si>
    <t>Д</t>
  </si>
  <si>
    <t>Расчеты для ЛР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</si>
</sst>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A098-0B4B-4502-95C6-95EB74DCDC44}">
  <dimension ref="A1:F39"/>
  <sheetViews>
    <sheetView tabSelected="1" topLeftCell="A22" zoomScale="115" zoomScaleNormal="115" workbookViewId="0">
      <selection activeCell="C33" sqref="C33"/>
    </sheetView>
  </sheetViews>
  <sheetFormatPr defaultRowHeight="15" x14ac:dyDescent="0.25"/>
  <cols>
    <col min="1" max="1" width="11.7109375" style="1" customWidth="1"/>
    <col min="2" max="2" width="27.28515625" style="1" customWidth="1"/>
    <col min="3" max="3" width="12.5703125" style="1" customWidth="1"/>
    <col min="4" max="4" width="12.42578125" style="1" customWidth="1"/>
    <col min="5" max="5" width="28.85546875" style="1" customWidth="1"/>
    <col min="6" max="16384" width="9.140625" style="1"/>
  </cols>
  <sheetData>
    <row r="1" spans="1:6" x14ac:dyDescent="0.25">
      <c r="A1" s="1" t="s">
        <v>6</v>
      </c>
    </row>
    <row r="2" spans="1:6" x14ac:dyDescent="0.25">
      <c r="B2" s="1" t="s">
        <v>7</v>
      </c>
      <c r="E2" s="1" t="s">
        <v>20</v>
      </c>
    </row>
    <row r="3" spans="1:6" x14ac:dyDescent="0.25">
      <c r="B3" s="8" t="s">
        <v>0</v>
      </c>
      <c r="C3" s="11" t="s">
        <v>1</v>
      </c>
      <c r="E3" s="11" t="s">
        <v>21</v>
      </c>
      <c r="F3" s="11">
        <v>100000</v>
      </c>
    </row>
    <row r="4" spans="1:6" ht="30" x14ac:dyDescent="0.25">
      <c r="B4" s="8" t="s">
        <v>2</v>
      </c>
      <c r="C4" s="11">
        <v>15</v>
      </c>
    </row>
    <row r="5" spans="1:6" ht="30" x14ac:dyDescent="0.25">
      <c r="B5" s="8" t="s">
        <v>3</v>
      </c>
      <c r="C5" s="11">
        <v>20</v>
      </c>
    </row>
    <row r="6" spans="1:6" ht="30" x14ac:dyDescent="0.25">
      <c r="B6" s="8" t="s">
        <v>4</v>
      </c>
      <c r="C6" s="11">
        <v>120</v>
      </c>
    </row>
    <row r="7" spans="1:6" ht="30" x14ac:dyDescent="0.25">
      <c r="B7" s="8" t="s">
        <v>5</v>
      </c>
      <c r="C7" s="11">
        <v>45</v>
      </c>
    </row>
    <row r="9" spans="1:6" x14ac:dyDescent="0.25">
      <c r="B9" s="7" t="s">
        <v>8</v>
      </c>
    </row>
    <row r="10" spans="1:6" ht="75" x14ac:dyDescent="0.25">
      <c r="B10" s="8" t="s">
        <v>10</v>
      </c>
      <c r="C10" s="11">
        <v>31222406</v>
      </c>
    </row>
    <row r="11" spans="1:6" x14ac:dyDescent="0.25">
      <c r="B11" s="2"/>
    </row>
    <row r="12" spans="1:6" x14ac:dyDescent="0.25">
      <c r="B12" s="1" t="s">
        <v>9</v>
      </c>
    </row>
    <row r="13" spans="1:6" x14ac:dyDescent="0.25">
      <c r="B13" s="11" t="s">
        <v>11</v>
      </c>
      <c r="C13" s="11">
        <v>15</v>
      </c>
    </row>
    <row r="15" spans="1:6" x14ac:dyDescent="0.25">
      <c r="A15" s="1" t="s">
        <v>12</v>
      </c>
      <c r="B15" s="3"/>
      <c r="C15" s="4"/>
    </row>
    <row r="16" spans="1:6" ht="18.75" customHeight="1" x14ac:dyDescent="0.25">
      <c r="B16" s="3" t="s">
        <v>22</v>
      </c>
      <c r="C16" s="3"/>
      <c r="D16" s="6"/>
      <c r="E16" s="6"/>
    </row>
    <row r="17" spans="1:6" ht="15" customHeight="1" x14ac:dyDescent="0.25">
      <c r="B17" s="8" t="s">
        <v>13</v>
      </c>
      <c r="C17" s="9" t="s">
        <v>14</v>
      </c>
      <c r="D17" s="6"/>
      <c r="E17" s="6"/>
    </row>
    <row r="18" spans="1:6" ht="30" x14ac:dyDescent="0.25">
      <c r="B18" s="8" t="s">
        <v>18</v>
      </c>
      <c r="C18" s="9">
        <f>F3*0.1</f>
        <v>10000</v>
      </c>
      <c r="D18" s="6"/>
      <c r="E18" s="6"/>
    </row>
    <row r="19" spans="1:6" ht="30" x14ac:dyDescent="0.25">
      <c r="B19" s="8" t="s">
        <v>15</v>
      </c>
      <c r="C19" s="9">
        <f>C10</f>
        <v>31222406</v>
      </c>
      <c r="D19" s="6"/>
      <c r="E19" s="6"/>
    </row>
    <row r="20" spans="1:6" ht="30" x14ac:dyDescent="0.25">
      <c r="B20" s="8" t="s">
        <v>16</v>
      </c>
      <c r="C20" s="8">
        <f>C19 * (C4 / 100) * (C13 / 12)</f>
        <v>5854201.1249999991</v>
      </c>
    </row>
    <row r="21" spans="1:6" ht="45" x14ac:dyDescent="0.25">
      <c r="B21" s="8" t="s">
        <v>19</v>
      </c>
      <c r="C21" s="8">
        <f>C18*0.1</f>
        <v>1000</v>
      </c>
    </row>
    <row r="22" spans="1:6" ht="41.25" customHeight="1" x14ac:dyDescent="0.25">
      <c r="B22" s="9" t="s">
        <v>17</v>
      </c>
      <c r="C22" s="9">
        <f>SUM(C18:C21)</f>
        <v>37087607.125</v>
      </c>
      <c r="D22" s="3"/>
      <c r="E22" s="3"/>
    </row>
    <row r="23" spans="1:6" x14ac:dyDescent="0.25">
      <c r="B23" s="3"/>
      <c r="C23" s="5"/>
    </row>
    <row r="24" spans="1:6" ht="30" x14ac:dyDescent="0.25">
      <c r="B24" s="3" t="s">
        <v>23</v>
      </c>
      <c r="C24" s="3"/>
      <c r="D24" s="3"/>
      <c r="E24" s="3"/>
    </row>
    <row r="25" spans="1:6" x14ac:dyDescent="0.25">
      <c r="B25" s="8" t="s">
        <v>13</v>
      </c>
      <c r="C25" s="9" t="s">
        <v>24</v>
      </c>
      <c r="D25" s="3"/>
      <c r="E25" s="3"/>
    </row>
    <row r="26" spans="1:6" ht="30" x14ac:dyDescent="0.25">
      <c r="B26" s="8" t="s">
        <v>28</v>
      </c>
      <c r="C26" s="9">
        <f>(C7/100)*F26</f>
        <v>702504.13500000001</v>
      </c>
      <c r="D26" s="3"/>
      <c r="E26" s="12" t="s">
        <v>29</v>
      </c>
      <c r="F26" s="11">
        <f>C10 * 0.05</f>
        <v>1561120.3</v>
      </c>
    </row>
    <row r="27" spans="1:6" ht="30" x14ac:dyDescent="0.25">
      <c r="B27" s="8" t="s">
        <v>25</v>
      </c>
      <c r="C27" s="8">
        <f>0.3*C26</f>
        <v>210751.24049999999</v>
      </c>
      <c r="D27" s="3"/>
    </row>
    <row r="28" spans="1:6" ht="90" x14ac:dyDescent="0.25">
      <c r="B28" s="8" t="s">
        <v>26</v>
      </c>
      <c r="C28" s="8">
        <f>F26*0.01</f>
        <v>15611.203000000001</v>
      </c>
    </row>
    <row r="29" spans="1:6" ht="90" x14ac:dyDescent="0.25">
      <c r="B29" s="8" t="s">
        <v>27</v>
      </c>
      <c r="C29" s="10">
        <f>F26*0.015</f>
        <v>23416.804499999998</v>
      </c>
    </row>
    <row r="30" spans="1:6" x14ac:dyDescent="0.25">
      <c r="B30" s="8" t="s">
        <v>17</v>
      </c>
      <c r="C30" s="8">
        <f>SUM(C26:C29)</f>
        <v>952283.38299999991</v>
      </c>
    </row>
    <row r="32" spans="1:6" x14ac:dyDescent="0.25">
      <c r="A32" s="1" t="s">
        <v>34</v>
      </c>
    </row>
    <row r="33" spans="1:5" x14ac:dyDescent="0.25">
      <c r="B33" s="8" t="s">
        <v>30</v>
      </c>
      <c r="C33" s="11">
        <f>(C22+C30*C5) / C5</f>
        <v>2806663.7392499996</v>
      </c>
    </row>
    <row r="34" spans="1:5" x14ac:dyDescent="0.25">
      <c r="B34" s="8" t="s">
        <v>31</v>
      </c>
      <c r="C34" s="11">
        <f>(C36 +C22) /(F26 - C30)</f>
        <v>60.915527770140116</v>
      </c>
    </row>
    <row r="35" spans="1:5" x14ac:dyDescent="0.25">
      <c r="B35" s="8" t="s">
        <v>32</v>
      </c>
      <c r="C35" s="11">
        <f>(C13 *C22) / (F26 - C30)</f>
        <v>913.73254699501058</v>
      </c>
    </row>
    <row r="36" spans="1:5" x14ac:dyDescent="0.25">
      <c r="B36" s="8" t="s">
        <v>33</v>
      </c>
      <c r="C36" s="11">
        <f>C13</f>
        <v>15</v>
      </c>
    </row>
    <row r="39" spans="1:5" ht="21" customHeight="1" x14ac:dyDescent="0.25">
      <c r="A39" s="7"/>
      <c r="B39" s="7"/>
      <c r="C39" s="7"/>
      <c r="D39" s="7"/>
      <c r="E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Лист1!_Hlk96095802</vt:lpstr>
      <vt:lpstr>Лист1!_Hlk96095853</vt:lpstr>
      <vt:lpstr>Лист1!_Hlk96095885</vt:lpstr>
      <vt:lpstr>Лист1!_Hlk96095890</vt:lpstr>
      <vt:lpstr>Лист1!_Hlk96095895</vt:lpstr>
      <vt:lpstr>Лист1!_Hlk96095900</vt:lpstr>
      <vt:lpstr>Лист1!_Hlk96095906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2022-02-18T14:03:12Z</dcterms:created>
  <dcterms:modified xsi:type="dcterms:W3CDTF">2022-04-16T16:46:26Z</dcterms:modified>
</cp:coreProperties>
</file>