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BA2C69B0-D65F-4DC6-A595-B5E17193FB1C}" xr6:coauthVersionLast="47" xr6:coauthVersionMax="47" xr10:uidLastSave="{00000000-0000-0000-0000-000000000000}"/>
  <bookViews>
    <workbookView xWindow="-120" yWindow="-120" windowWidth="29040" windowHeight="16440" firstSheet="2" activeTab="5" xr2:uid="{C3E312B4-1CB2-4062-A24D-1D905E50CEFB}"/>
  </bookViews>
  <sheets>
    <sheet name="Question 1" sheetId="1" r:id="rId1"/>
    <sheet name="Question 2_1" sheetId="3" r:id="rId2"/>
    <sheet name="Question 2_2" sheetId="4" r:id="rId3"/>
    <sheet name="Question 2_3" sheetId="7" r:id="rId4"/>
    <sheet name="Question 3" sheetId="8" r:id="rId5"/>
    <sheet name="Question 4" sheetId="9" r:id="rId6"/>
  </sheets>
  <definedNames>
    <definedName name="_xlcn.WorksheetConnection_Question1A3C43" hidden="1">'Question 1'!$A$3:$C$43</definedName>
    <definedName name="_xlcn.WorksheetConnection_Question2_2A3C12" hidden="1">'Question 2_2'!$A$3:$C$12</definedName>
    <definedName name="_xlcn.WorksheetConnection_TICfinalproject.xlsxTableau3" hidden="1">Tableau3[]</definedName>
  </definedNames>
  <calcPr calcId="19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au3" name="Tableau3" connection="WorksheetConnection_TIC final project.xlsx!Tableau3"/>
          <x15:modelTable id="Plage 1" name="Plage 1" connection="WorksheetConnection_Question2_2!$A$3:$C$12"/>
          <x15:modelTable id="Plage" name="Plage" connection="WorksheetConnection_Question 1!$A$3:$C$4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8" l="1" a="1"/>
  <c r="E2" i="8" s="1"/>
  <c r="F2" i="8" s="1"/>
  <c r="G2" i="8" s="1"/>
  <c r="G18" i="8" s="1"/>
  <c r="C3" i="9"/>
  <c r="C4" i="9"/>
  <c r="C5" i="9"/>
  <c r="C6" i="9"/>
  <c r="C7" i="9"/>
  <c r="C8" i="9"/>
  <c r="C9" i="9"/>
  <c r="C10" i="9"/>
  <c r="C11" i="9"/>
  <c r="C2" i="9"/>
  <c r="D13" i="8"/>
  <c r="G13" i="8" s="1"/>
  <c r="E3" i="8" a="1"/>
  <c r="E3" i="8" s="1"/>
  <c r="F3" i="8" s="1"/>
  <c r="G3" i="8" s="1"/>
  <c r="E4" i="8" a="1"/>
  <c r="E4" i="8" s="1"/>
  <c r="F4" i="8" s="1"/>
  <c r="G4" i="8" s="1"/>
  <c r="E5" i="8" a="1"/>
  <c r="E5" i="8" s="1"/>
  <c r="F5" i="8" s="1"/>
  <c r="G5" i="8" s="1"/>
  <c r="E6" i="8" a="1"/>
  <c r="E6" i="8" s="1"/>
  <c r="F6" i="8" s="1"/>
  <c r="G6" i="8" s="1"/>
  <c r="E7" i="8" a="1"/>
  <c r="E7" i="8" s="1"/>
  <c r="F7" i="8" s="1"/>
  <c r="G7" i="8" s="1"/>
  <c r="E8" i="8" a="1"/>
  <c r="E8" i="8" s="1"/>
  <c r="F8" i="8" s="1"/>
  <c r="G8" i="8" s="1"/>
  <c r="E9" i="8" a="1"/>
  <c r="E9" i="8" s="1"/>
  <c r="F9" i="8" s="1"/>
  <c r="G9" i="8" s="1"/>
  <c r="E10" i="8" a="1"/>
  <c r="E10" i="8" s="1"/>
  <c r="F10" i="8" s="1"/>
  <c r="G10" i="8" s="1"/>
  <c r="E11" i="8" a="1"/>
  <c r="E11" i="8" s="1"/>
  <c r="F11" i="8" s="1"/>
  <c r="G11" i="8" s="1"/>
  <c r="E12" i="8" a="1"/>
  <c r="E12" i="8" s="1"/>
  <c r="F12" i="8" s="1"/>
  <c r="G12" i="8" s="1"/>
  <c r="E13" i="8" a="1"/>
  <c r="E13" i="8" s="1"/>
  <c r="F13" i="8" s="1"/>
  <c r="E14" i="8" a="1"/>
  <c r="E14" i="8" s="1"/>
  <c r="F14" i="8" s="1"/>
  <c r="G14" i="8" s="1"/>
  <c r="E15" i="8" a="1"/>
  <c r="E15" i="8" s="1"/>
  <c r="F15" i="8" s="1"/>
  <c r="G15" i="8" s="1"/>
  <c r="D3" i="8"/>
  <c r="D4" i="8"/>
  <c r="D5" i="8"/>
  <c r="D6" i="8"/>
  <c r="D7" i="8"/>
  <c r="D8" i="8"/>
  <c r="D9" i="8"/>
  <c r="D10" i="8"/>
  <c r="D11" i="8"/>
  <c r="D12" i="8"/>
  <c r="D14" i="8"/>
  <c r="D15" i="8"/>
  <c r="D2" i="8"/>
  <c r="C9" i="3"/>
  <c r="C8" i="3"/>
  <c r="C7" i="3"/>
  <c r="C6" i="3"/>
  <c r="C5" i="3"/>
  <c r="C4" i="3"/>
  <c r="C6" i="4"/>
  <c r="C5" i="4"/>
  <c r="C4" i="4"/>
  <c r="C11" i="4"/>
  <c r="C10" i="4"/>
  <c r="C9" i="4"/>
  <c r="C7" i="4"/>
  <c r="C8" i="4"/>
  <c r="C12" i="4" l="1"/>
  <c r="G20" i="8"/>
  <c r="G21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36E4FA-B7A6-4A9D-94D2-44BA642B9527}" keepAlive="1" name="ThisWorkbookDataModel" description="Modèle de donnée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A909D88-340E-48E2-9DF0-902A95EC5A98}" name="WorksheetConnection_Question 1!$A$3:$C$43" type="102" refreshedVersion="8" minRefreshableVersion="5">
    <extLst>
      <ext xmlns:x15="http://schemas.microsoft.com/office/spreadsheetml/2010/11/main" uri="{DE250136-89BD-433C-8126-D09CA5730AF9}">
        <x15:connection id="Plage" autoDelete="1">
          <x15:rangePr sourceName="_xlcn.WorksheetConnection_Question1A3C43"/>
        </x15:connection>
      </ext>
    </extLst>
  </connection>
  <connection id="3" xr16:uid="{D4D81610-9E14-4C56-A1E9-0861B11C29D6}" name="WorksheetConnection_Question2_2!$A$3:$C$12" type="102" refreshedVersion="8" minRefreshableVersion="5">
    <extLst>
      <ext xmlns:x15="http://schemas.microsoft.com/office/spreadsheetml/2010/11/main" uri="{DE250136-89BD-433C-8126-D09CA5730AF9}">
        <x15:connection id="Plage 1" autoDelete="1">
          <x15:rangePr sourceName="_xlcn.WorksheetConnection_Question2_2A3C12"/>
        </x15:connection>
      </ext>
    </extLst>
  </connection>
  <connection id="4" xr16:uid="{110CFA57-22D4-459D-AFC2-1AA6CE607D96}" name="WorksheetConnection_TIC final project.xlsx!Tableau3" type="102" refreshedVersion="8" minRefreshableVersion="5">
    <extLst>
      <ext xmlns:x15="http://schemas.microsoft.com/office/spreadsheetml/2010/11/main" uri="{DE250136-89BD-433C-8126-D09CA5730AF9}">
        <x15:connection id="Tableau3">
          <x15:rangePr sourceName="_xlcn.WorksheetConnection_TICfinalproject.xlsxTableau3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<sst xmlns="http://schemas.openxmlformats.org/spreadsheetml/2006/main" count="137" uniqueCount="36">
  <si>
    <t>Ivy League Applicants</t>
  </si>
  <si>
    <t>Students</t>
  </si>
  <si>
    <t>Faculty</t>
  </si>
  <si>
    <t>University</t>
  </si>
  <si>
    <t>Arts</t>
  </si>
  <si>
    <t>Economics</t>
  </si>
  <si>
    <t>Mathematics</t>
  </si>
  <si>
    <t>Physics</t>
  </si>
  <si>
    <t>Psychology</t>
  </si>
  <si>
    <t>Yale</t>
  </si>
  <si>
    <t>Brown</t>
  </si>
  <si>
    <t>Dartmouth</t>
  </si>
  <si>
    <t>Harvard</t>
  </si>
  <si>
    <t>Columbia</t>
  </si>
  <si>
    <t>Cornell</t>
  </si>
  <si>
    <t>Princeton</t>
  </si>
  <si>
    <t>Penn State</t>
  </si>
  <si>
    <t>Étiquettes de lignes</t>
  </si>
  <si>
    <t>Somme de Students</t>
  </si>
  <si>
    <t>Total général</t>
  </si>
  <si>
    <t>Moyenne de Students2</t>
  </si>
  <si>
    <t>Étiquettes de colonnes</t>
  </si>
  <si>
    <t>ID</t>
  </si>
  <si>
    <t>PU</t>
  </si>
  <si>
    <t>QTE</t>
  </si>
  <si>
    <t>PT</t>
  </si>
  <si>
    <t>Remise</t>
  </si>
  <si>
    <t>Val Remise</t>
  </si>
  <si>
    <t>Total a payer</t>
  </si>
  <si>
    <t>Total facture:</t>
  </si>
  <si>
    <t>Val TVA:</t>
  </si>
  <si>
    <t>TIC:</t>
  </si>
  <si>
    <t>TVA:</t>
  </si>
  <si>
    <t>Time(s)</t>
  </si>
  <si>
    <t>Distance (m)</t>
  </si>
  <si>
    <t>Speed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</si>
</sst>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\ #,##0.00_ * [$DZD];_(\ \(#,##0.00\)* [$DZD];_(\ \ &quot;-&quot;??_ * [$DZD]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Book Antiqua"/>
      <family val="1"/>
    </font>
    <font>
      <sz val="11"/>
      <color theme="1"/>
      <name val="Book Antiqua"/>
      <family val="1"/>
    </font>
    <font>
      <b/>
      <i/>
      <sz val="11"/>
      <color rgb="FF0070C0"/>
      <name val="Book Antiqua"/>
      <family val="1"/>
    </font>
    <font>
      <sz val="1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8" tint="0.79998168889431442"/>
      </bottom>
      <diagonal/>
    </border>
    <border>
      <left/>
      <right style="thin">
        <color theme="8" tint="0.79998168889431442"/>
      </right>
      <top/>
      <bottom style="thin">
        <color theme="8" tint="0.79998168889431442"/>
      </bottom>
      <diagonal/>
    </border>
    <border>
      <left/>
      <right style="thin">
        <color theme="8" tint="0.59999389629810485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8" tint="0.399975585192419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8" tint="0.39997558519241921"/>
      </bottom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39997558519241921"/>
      </bottom>
      <diagonal/>
    </border>
    <border>
      <left/>
      <right/>
      <top/>
      <bottom style="thin">
        <color theme="8" tint="0.5999938962981048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Font="1" applyFill="1" applyBorder="1" applyAlignment="1" applyProtection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1" xfId="0" applyBorder="1"/>
    <xf numFmtId="0" fontId="0" fillId="0" borderId="13" xfId="0" applyNumberFormat="1" applyBorder="1"/>
    <xf numFmtId="0" fontId="0" fillId="0" borderId="6" xfId="0" applyNumberFormat="1" applyBorder="1"/>
    <xf numFmtId="0" fontId="1" fillId="2" borderId="17" xfId="2" applyNumberFormat="1" applyBorder="1" applyAlignment="1" applyProtection="1"/>
    <xf numFmtId="0" fontId="0" fillId="0" borderId="13" xfId="0" applyBorder="1" applyAlignment="1">
      <alignment horizontal="center"/>
    </xf>
    <xf numFmtId="2" fontId="0" fillId="6" borderId="15" xfId="0" applyNumberFormat="1" applyFont="1" applyFill="1" applyBorder="1" applyAlignment="1" applyProtection="1">
      <alignment horizontal="right"/>
    </xf>
    <xf numFmtId="2" fontId="0" fillId="6" borderId="8" xfId="0" applyNumberFormat="1" applyFill="1" applyBorder="1" applyAlignment="1">
      <alignment horizontal="right"/>
    </xf>
    <xf numFmtId="2" fontId="0" fillId="6" borderId="14" xfId="0" applyNumberFormat="1" applyFill="1" applyBorder="1" applyAlignment="1">
      <alignment horizontal="right"/>
    </xf>
    <xf numFmtId="2" fontId="0" fillId="6" borderId="5" xfId="0" applyNumberFormat="1" applyFill="1" applyBorder="1" applyAlignment="1">
      <alignment horizontal="right"/>
    </xf>
    <xf numFmtId="2" fontId="0" fillId="6" borderId="4" xfId="0" applyNumberFormat="1" applyFill="1" applyBorder="1" applyAlignment="1">
      <alignment horizontal="right"/>
    </xf>
    <xf numFmtId="2" fontId="0" fillId="6" borderId="16" xfId="0" applyNumberFormat="1" applyFill="1" applyBorder="1" applyAlignment="1">
      <alignment horizontal="right"/>
    </xf>
    <xf numFmtId="2" fontId="5" fillId="0" borderId="12" xfId="1" applyNumberFormat="1" applyFont="1" applyBorder="1" applyAlignment="1">
      <alignment horizontal="right"/>
    </xf>
    <xf numFmtId="0" fontId="0" fillId="0" borderId="18" xfId="0" applyBorder="1"/>
    <xf numFmtId="0" fontId="5" fillId="2" borderId="9" xfId="2" applyFont="1" applyBorder="1"/>
    <xf numFmtId="0" fontId="0" fillId="0" borderId="7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9" xfId="0" applyBorder="1" applyAlignment="1">
      <alignment horizontal="right"/>
    </xf>
    <xf numFmtId="0" fontId="5" fillId="2" borderId="0" xfId="2" applyFont="1" applyAlignment="1">
      <alignment horizontal="right"/>
    </xf>
    <xf numFmtId="164" fontId="6" fillId="0" borderId="20" xfId="0" applyNumberFormat="1" applyFont="1" applyBorder="1"/>
    <xf numFmtId="0" fontId="7" fillId="7" borderId="31" xfId="0" applyFont="1" applyFill="1" applyBorder="1" applyAlignment="1">
      <alignment horizontal="center"/>
    </xf>
    <xf numFmtId="0" fontId="7" fillId="7" borderId="20" xfId="0" applyFont="1" applyFill="1" applyBorder="1" applyAlignment="1">
      <alignment horizontal="center"/>
    </xf>
    <xf numFmtId="0" fontId="7" fillId="7" borderId="21" xfId="0" applyFont="1" applyFill="1" applyBorder="1" applyAlignment="1">
      <alignment horizontal="center"/>
    </xf>
    <xf numFmtId="0" fontId="8" fillId="0" borderId="22" xfId="0" applyFont="1" applyBorder="1"/>
    <xf numFmtId="164" fontId="8" fillId="0" borderId="20" xfId="0" applyNumberFormat="1" applyFont="1" applyBorder="1" applyAlignment="1">
      <alignment horizontal="right" vertical="center"/>
    </xf>
    <xf numFmtId="0" fontId="8" fillId="0" borderId="20" xfId="0" applyFont="1" applyBorder="1" applyAlignment="1">
      <alignment horizontal="right"/>
    </xf>
    <xf numFmtId="164" fontId="8" fillId="0" borderId="20" xfId="0" applyNumberFormat="1" applyFont="1" applyBorder="1"/>
    <xf numFmtId="9" fontId="8" fillId="0" borderId="20" xfId="3" applyFont="1" applyBorder="1"/>
    <xf numFmtId="164" fontId="8" fillId="0" borderId="21" xfId="0" applyNumberFormat="1" applyFont="1" applyBorder="1"/>
    <xf numFmtId="0" fontId="8" fillId="0" borderId="32" xfId="0" applyFont="1" applyBorder="1"/>
    <xf numFmtId="0" fontId="8" fillId="0" borderId="0" xfId="0" applyFont="1"/>
    <xf numFmtId="164" fontId="8" fillId="0" borderId="28" xfId="0" applyNumberFormat="1" applyFont="1" applyBorder="1" applyAlignment="1">
      <alignment horizontal="right"/>
    </xf>
    <xf numFmtId="9" fontId="8" fillId="0" borderId="30" xfId="0" applyNumberFormat="1" applyFont="1" applyBorder="1" applyAlignment="1">
      <alignment horizontal="right"/>
    </xf>
    <xf numFmtId="164" fontId="8" fillId="0" borderId="30" xfId="0" applyNumberFormat="1" applyFont="1" applyBorder="1" applyAlignment="1">
      <alignment horizontal="right"/>
    </xf>
    <xf numFmtId="164" fontId="9" fillId="8" borderId="25" xfId="0" applyNumberFormat="1" applyFont="1" applyFill="1" applyBorder="1" applyAlignment="1">
      <alignment horizontal="right"/>
    </xf>
    <xf numFmtId="0" fontId="3" fillId="3" borderId="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right"/>
    </xf>
    <xf numFmtId="0" fontId="8" fillId="0" borderId="27" xfId="0" applyFont="1" applyBorder="1" applyAlignment="1">
      <alignment horizontal="right"/>
    </xf>
    <xf numFmtId="0" fontId="8" fillId="0" borderId="29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0" fontId="8" fillId="0" borderId="23" xfId="0" applyFont="1" applyBorder="1" applyAlignment="1">
      <alignment horizontal="right"/>
    </xf>
    <xf numFmtId="0" fontId="8" fillId="0" borderId="24" xfId="0" applyFont="1" applyBorder="1" applyAlignment="1">
      <alignment horizontal="right"/>
    </xf>
    <xf numFmtId="0" fontId="10" fillId="0" borderId="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</cellXfs>
  <cellStyles count="4">
    <cellStyle name="20 % - Accent1" xfId="2" builtinId="30"/>
    <cellStyle name="Monétaire" xfId="1" builtinId="4"/>
    <cellStyle name="Normal" xfId="0" builtinId="0"/>
    <cellStyle name="Pourcentage" xfId="3" builtinId="5"/>
  </cellStyles>
  <dxfs count="33"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border>
        <right/>
        <bottom/>
      </border>
    </dxf>
    <dxf>
      <border>
        <right/>
        <bottom/>
      </border>
    </dxf>
    <dxf>
      <border>
        <right/>
        <bottom/>
      </border>
    </dxf>
    <dxf>
      <border>
        <right/>
        <bottom/>
      </border>
    </dxf>
    <dxf>
      <border>
        <right/>
        <bottom/>
      </border>
    </dxf>
    <dxf>
      <border>
        <right/>
        <bottom/>
      </border>
    </dxf>
    <dxf>
      <border>
        <right style="thin">
          <color theme="8" tint="0.59999389629810485"/>
        </right>
      </border>
    </dxf>
    <dxf>
      <border>
        <right style="thin">
          <color theme="0"/>
        </right>
      </border>
    </dxf>
    <dxf>
      <border>
        <right style="thin">
          <color theme="0"/>
        </right>
      </border>
    </dxf>
    <dxf>
      <border>
        <right style="thin">
          <color theme="8" tint="0.59999389629810485"/>
        </right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_(\ #,##0.00_ * [$DZD];_(\ \(#,##0.00\)* [$DZD];_(\ \ &quot;-&quot;??_ * [$DZD];_(@_)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165" formatCode="_([$DZD]\ * #,##0.00_);_([$DZD]\ * \(#,##0.00\);_([$DZD]\ * &quot;-&quot;??_);_(@_)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 outline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family val="1"/>
        <scheme val="none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border>
        <bottom style="thin">
          <color theme="8" tint="0.39997558519241921"/>
        </bottom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  <protection locked="1" hidden="0"/>
    </dxf>
    <dxf>
      <border>
        <right style="thin">
          <color theme="0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Speed /time</a:t>
            </a:r>
          </a:p>
        </c:rich>
      </c:tx>
      <c:layout>
        <c:manualLayout>
          <c:xMode val="edge"/>
          <c:yMode val="edge"/>
          <c:x val="0.39486111111111111"/>
          <c:y val="4.43714212936509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6580871347751008E-2"/>
          <c:y val="0.14336260865592412"/>
          <c:w val="0.90286351706036749"/>
          <c:h val="0.63743014696908729"/>
        </c:manualLayout>
      </c:layout>
      <c:lineChart>
        <c:grouping val="standard"/>
        <c:varyColors val="0"/>
        <c:ser>
          <c:idx val="0"/>
          <c:order val="0"/>
          <c:tx>
            <c:strRef>
              <c:f>'Question 4'!$C$1</c:f>
              <c:strCache>
                <c:ptCount val="1"/>
                <c:pt idx="0">
                  <c:v>Speed (m/s)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'Question 4'!$A$2:$A$11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'Question 4'!$C$2:$C$11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EC-42C3-9773-13ED3843A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57520"/>
        <c:axId val="20452944"/>
      </c:lineChart>
      <c:catAx>
        <c:axId val="20457520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52944"/>
        <c:crosses val="autoZero"/>
        <c:auto val="0"/>
        <c:lblAlgn val="ctr"/>
        <c:lblOffset val="100"/>
        <c:noMultiLvlLbl val="0"/>
      </c:catAx>
      <c:valAx>
        <c:axId val="2045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5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9928395377096726"/>
          <c:y val="0.88393397499967141"/>
          <c:w val="0.18605296431096721"/>
          <c:h val="6.70645423542967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'Question 4'!$B$1</c:f>
              <c:strCache>
                <c:ptCount val="1"/>
                <c:pt idx="0">
                  <c:v>Distance (m)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'Question 4'!$B$2:$B$11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27</c:v>
                </c:pt>
                <c:pt idx="4">
                  <c:v>37</c:v>
                </c:pt>
                <c:pt idx="5">
                  <c:v>49</c:v>
                </c:pt>
                <c:pt idx="6">
                  <c:v>63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</c:numCache>
            </c:numRef>
          </c:cat>
          <c:val>
            <c:numRef>
              <c:f>'Question 4'!$C$2:$C$11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04-4C70-9199-DFEACB6D8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6078768"/>
        <c:axId val="686080848"/>
      </c:lineChart>
      <c:catAx>
        <c:axId val="68607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6080848"/>
        <c:crosses val="autoZero"/>
        <c:auto val="0"/>
        <c:lblAlgn val="ctr"/>
        <c:lblOffset val="100"/>
        <c:tickMarkSkip val="1"/>
        <c:noMultiLvlLbl val="0"/>
      </c:catAx>
      <c:valAx>
        <c:axId val="68608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607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185737</xdr:rowOff>
    </xdr:from>
    <xdr:to>
      <xdr:col>4</xdr:col>
      <xdr:colOff>19049</xdr:colOff>
      <xdr:row>30</xdr:row>
      <xdr:rowOff>142875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D36CFF9-5D21-B324-13FC-6CAB95AAC4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319767</xdr:colOff>
      <xdr:row>14</xdr:row>
      <xdr:rowOff>2722</xdr:rowOff>
    </xdr:from>
    <xdr:to>
      <xdr:col>12</xdr:col>
      <xdr:colOff>272143</xdr:colOff>
      <xdr:row>30</xdr:row>
      <xdr:rowOff>122464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58353F7C-64A5-19D0-FF98-03C6D374A0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o Sama" refreshedDate="45289.494686574071" createdVersion="8" refreshedVersion="8" minRefreshableVersion="3" recordCount="40" xr:uid="{9E95EA14-018E-451E-90D1-51380BC16605}">
  <cacheSource type="worksheet">
    <worksheetSource ref="A3:C43" sheet="Question 1"/>
  </cacheSource>
  <cacheFields count="3">
    <cacheField name="Students" numFmtId="0">
      <sharedItems containsSemiMixedTypes="0" containsString="0" containsNumber="1" containsInteger="1" minValue="135" maxValue="9567"/>
    </cacheField>
    <cacheField name="Faculty" numFmtId="0">
      <sharedItems count="5">
        <s v="Arts"/>
        <s v="Physics"/>
        <s v="Economics"/>
        <s v="Mathematics"/>
        <s v="Psychology"/>
      </sharedItems>
    </cacheField>
    <cacheField name="University" numFmtId="0">
      <sharedItems count="8">
        <s v="Yale"/>
        <s v="Brown"/>
        <s v="Dartmouth"/>
        <s v="Harvard"/>
        <s v="Columbia"/>
        <s v="Cornell"/>
        <s v="Princeton"/>
        <s v="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OnLoad="1" refreshedBy="Abdo Sama" refreshedDate="45289.494686458333" backgroundQuery="1" createdVersion="8" refreshedVersion="8" minRefreshableVersion="3" recordCount="0" supportSubquery="1" supportAdvancedDrill="1" xr:uid="{1E6A5E7A-E9E1-4950-8496-50F547A50CDB}">
  <cacheSource type="external" connectionId="1"/>
  <cacheFields count="2">
    <cacheField name="[Measures].[Somme de Students]" caption="Somme de Students" numFmtId="0" hierarchy="11" level="32767"/>
    <cacheField name="[Plage].[University].[University]" caption="University" numFmtId="0" hierarchy="2" level="1">
      <sharedItems count="8">
        <s v="Brown"/>
        <s v="Columbia"/>
        <s v="Cornell"/>
        <s v="Dartmouth"/>
        <s v="Harvard"/>
        <s v="Penn State"/>
        <s v="Princeton"/>
        <s v="Yale"/>
      </sharedItems>
    </cacheField>
  </cacheFields>
  <cacheHierarchies count="15">
    <cacheHierarchy uniqueName="[Plage].[Students]" caption="Students" attribute="1" defaultMemberUniqueName="[Plage].[Students].[All]" allUniqueName="[Plage].[Students].[All]" dimensionUniqueName="[Plage]" displayFolder="" count="0" memberValueDatatype="20" unbalanced="0"/>
    <cacheHierarchy uniqueName="[Plage].[Faculty]" caption="Faculty" attribute="1" defaultMemberUniqueName="[Plage].[Faculty].[All]" allUniqueName="[Plage].[Faculty].[All]" dimensionUniqueName="[Plage]" displayFolder="" count="0" memberValueDatatype="130" unbalanced="0"/>
    <cacheHierarchy uniqueName="[Plage].[University]" caption="University" attribute="1" defaultMemberUniqueName="[Plage].[University].[All]" allUniqueName="[Plage].[University].[All]" dimensionUniqueName="[Plage]" displayFolder="" count="2" memberValueDatatype="130" unbalanced="0">
      <fieldsUsage count="2">
        <fieldUsage x="-1"/>
        <fieldUsage x="1"/>
      </fieldsUsage>
    </cacheHierarchy>
    <cacheHierarchy uniqueName="[Plage 1].[Étiquettes de lignes]" caption="Étiquettes de lignes" attribute="1" defaultMemberUniqueName="[Plage 1].[Étiquettes de lignes].[All]" allUniqueName="[Plage 1].[Étiquettes de lignes].[All]" dimensionUniqueName="[Plage 1]" displayFolder="" count="0" memberValueDatatype="130" unbalanced="0"/>
    <cacheHierarchy uniqueName="[Plage 1].[Somme de Students]" caption="Somme de Students" attribute="1" defaultMemberUniqueName="[Plage 1].[Somme de Students].[All]" allUniqueName="[Plage 1].[Somme de Students].[All]" dimensionUniqueName="[Plage 1]" displayFolder="" count="0" memberValueDatatype="20" unbalanced="0"/>
    <cacheHierarchy uniqueName="[Plage 1].[Moyenne de Students2]" caption="Moyenne de Students2" attribute="1" defaultMemberUniqueName="[Plage 1].[Moyenne de Students2].[All]" allUniqueName="[Plage 1].[Moyenne de Students2].[All]" dimensionUniqueName="[Plage 1]" displayFolder="" count="0" memberValueDatatype="5" unbalanced="0"/>
    <cacheHierarchy uniqueName="[Tableau3].[Moyenne de Students2]" caption="Moyenne de Students2" attribute="1" defaultMemberUniqueName="[Tableau3].[Moyenne de Students2].[All]" allUniqueName="[Tableau3].[Moyenne de Students2].[All]" dimensionUniqueName="[Tableau3]" displayFolder="" count="0" memberValueDatatype="5" unbalanced="0"/>
    <cacheHierarchy uniqueName="[Measures].[__XL_Count Plage]" caption="__XL_Count Plage" measure="1" displayFolder="" measureGroup="Plage" count="0" hidden="1"/>
    <cacheHierarchy uniqueName="[Measures].[__XL_Count Plage 1]" caption="__XL_Count Plage 1" measure="1" displayFolder="" measureGroup="Plage 1" count="0" hidden="1"/>
    <cacheHierarchy uniqueName="[Measures].[__XL_Count Tableau3]" caption="__XL_Count Tableau3" measure="1" displayFolder="" measureGroup="Tableau3" count="0" hidden="1"/>
    <cacheHierarchy uniqueName="[Measures].[__No measures defined]" caption="__No measures defined" measure="1" displayFolder="" count="0" hidden="1"/>
    <cacheHierarchy uniqueName="[Measures].[Somme de Students]" caption="Somme de Students" measure="1" displayFolder="" measureGroup="Plag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omme de Somme de Students]" caption="Somme de Somme de Students" measure="1" displayFolder="" measureGroup="Plage 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omme de Moyenne de Students2]" caption="Somme de Moyenne de Students2" measure="1" displayFolder="" measureGroup="Plage 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omme de Moyenne de Students2 2]" caption="Somme de Moyenne de Students2 2" measure="1" displayFolder="" measureGroup="Tableau3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4">
    <dimension measure="1" name="Measures" uniqueName="[Measures]" caption="Measures"/>
    <dimension name="Plage" uniqueName="[Plage]" caption="Plage"/>
    <dimension name="Plage 1" uniqueName="[Plage 1]" caption="Plage 1"/>
    <dimension name="Tableau3" uniqueName="[Tableau3]" caption="Tableau3"/>
  </dimensions>
  <measureGroups count="3">
    <measureGroup name="Plage" caption="Plage"/>
    <measureGroup name="Plage 1" caption="Plage 1"/>
    <measureGroup name="Tableau3" caption="Tableau3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n v="591"/>
    <x v="0"/>
    <x v="0"/>
  </r>
  <r>
    <n v="9567"/>
    <x v="1"/>
    <x v="1"/>
  </r>
  <r>
    <n v="542"/>
    <x v="2"/>
    <x v="2"/>
  </r>
  <r>
    <n v="346"/>
    <x v="2"/>
    <x v="3"/>
  </r>
  <r>
    <n v="849"/>
    <x v="0"/>
    <x v="4"/>
  </r>
  <r>
    <n v="552"/>
    <x v="2"/>
    <x v="5"/>
  </r>
  <r>
    <n v="173"/>
    <x v="0"/>
    <x v="3"/>
  </r>
  <r>
    <n v="1355"/>
    <x v="0"/>
    <x v="5"/>
  </r>
  <r>
    <n v="193"/>
    <x v="3"/>
    <x v="6"/>
  </r>
  <r>
    <n v="615"/>
    <x v="3"/>
    <x v="3"/>
  </r>
  <r>
    <n v="1579"/>
    <x v="3"/>
    <x v="1"/>
  </r>
  <r>
    <n v="547"/>
    <x v="1"/>
    <x v="2"/>
  </r>
  <r>
    <n v="1687"/>
    <x v="4"/>
    <x v="2"/>
  </r>
  <r>
    <n v="972"/>
    <x v="2"/>
    <x v="1"/>
  </r>
  <r>
    <n v="234"/>
    <x v="2"/>
    <x v="7"/>
  </r>
  <r>
    <n v="151"/>
    <x v="4"/>
    <x v="6"/>
  </r>
  <r>
    <n v="1793"/>
    <x v="1"/>
    <x v="4"/>
  </r>
  <r>
    <n v="315"/>
    <x v="4"/>
    <x v="4"/>
  </r>
  <r>
    <n v="618"/>
    <x v="1"/>
    <x v="5"/>
  </r>
  <r>
    <n v="246"/>
    <x v="1"/>
    <x v="0"/>
  </r>
  <r>
    <n v="784"/>
    <x v="1"/>
    <x v="6"/>
  </r>
  <r>
    <n v="316"/>
    <x v="3"/>
    <x v="2"/>
  </r>
  <r>
    <n v="3155"/>
    <x v="0"/>
    <x v="2"/>
  </r>
  <r>
    <n v="318"/>
    <x v="1"/>
    <x v="7"/>
  </r>
  <r>
    <n v="608"/>
    <x v="2"/>
    <x v="4"/>
  </r>
  <r>
    <n v="561"/>
    <x v="0"/>
    <x v="6"/>
  </r>
  <r>
    <n v="357"/>
    <x v="4"/>
    <x v="0"/>
  </r>
  <r>
    <n v="1688"/>
    <x v="3"/>
    <x v="4"/>
  </r>
  <r>
    <n v="972"/>
    <x v="2"/>
    <x v="6"/>
  </r>
  <r>
    <n v="568"/>
    <x v="1"/>
    <x v="7"/>
  </r>
  <r>
    <n v="632"/>
    <x v="3"/>
    <x v="7"/>
  </r>
  <r>
    <n v="551"/>
    <x v="4"/>
    <x v="5"/>
  </r>
  <r>
    <n v="948"/>
    <x v="1"/>
    <x v="3"/>
  </r>
  <r>
    <n v="1358"/>
    <x v="0"/>
    <x v="1"/>
  </r>
  <r>
    <n v="135"/>
    <x v="0"/>
    <x v="7"/>
  </r>
  <r>
    <n v="849"/>
    <x v="3"/>
    <x v="0"/>
  </r>
  <r>
    <n v="158"/>
    <x v="4"/>
    <x v="3"/>
  </r>
  <r>
    <n v="1889"/>
    <x v="3"/>
    <x v="5"/>
  </r>
  <r>
    <n v="651"/>
    <x v="4"/>
    <x v="1"/>
  </r>
  <r>
    <n v="651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B471FD-D679-4E3D-A2D7-167D49644156}" name="Tableau croisé dynamique2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B9" firstHeaderRow="1" firstDataRow="1" firstDataCol="1"/>
  <pivotFields count="3">
    <pivotField dataField="1" showAll="0"/>
    <pivotField axis="axisRow" showAll="0">
      <items count="6">
        <item x="0"/>
        <item x="2"/>
        <item x="3"/>
        <item x="1"/>
        <item x="4"/>
        <item t="default"/>
      </items>
    </pivotField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me de Students" fld="0" baseField="0" baseItem="0"/>
  </dataFields>
  <formats count="1">
    <format dxfId="32">
      <pivotArea collapsedLevelsAreSubtotals="1" fieldPosition="0">
        <references count="1">
          <reference field="1" count="2"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32A401-5926-493D-AFAA-7F0C806F2AA0}" name="Tableau croisé dynamique3" cacheId="1" applyNumberFormats="0" applyBorderFormats="0" applyFontFormats="0" applyPatternFormats="0" applyAlignmentFormats="0" applyWidthHeightFormats="1" dataCaption="Valeurs" updatedVersion="8" minRefreshableVersion="3" showDrill="0" useAutoFormatting="1" subtotalHiddenItems="1" itemPrintTitles="1" mergeItem="1" createdVersion="8" indent="0" outline="1" outlineData="1" multipleFieldFilters="0">
  <location ref="A3:B12" firstHeaderRow="1" firstDataRow="1" firstDataCol="1"/>
  <pivotFields count="2">
    <pivotField dataField="1" subtotalTop="0" showAll="0" defaultSubtotal="0"/>
    <pivotField axis="axisRow" allDrilled="1" subtotalTop="0" showAll="0" dataSourceSort="1" defaultAttributeDrillState="1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omme de Students" fld="0" baseField="0" baseItem="0"/>
  </dataFields>
  <formats count="11">
    <format dxfId="6">
      <pivotArea field="1" type="button" dataOnly="0" labelOnly="1" outline="0" axis="axisRow" fieldPosition="0"/>
    </format>
    <format dxfId="7">
      <pivotArea type="all" dataOnly="0" outline="0" fieldPosition="0"/>
    </format>
    <format dxfId="8">
      <pivotArea outline="0" collapsedLevelsAreSubtotals="1" fieldPosition="0"/>
    </format>
    <format dxfId="9">
      <pivotArea field="1" type="button" dataOnly="0" labelOnly="1" outline="0" axis="axisRow" fieldPosition="0"/>
    </format>
    <format dxfId="10">
      <pivotArea dataOnly="0" labelOnly="1" fieldPosition="0">
        <references count="1">
          <reference field="1" count="0"/>
        </references>
      </pivotArea>
    </format>
    <format dxfId="11">
      <pivotArea dataOnly="0" labelOnly="1" grandRow="1" outline="0" fieldPosition="0"/>
    </format>
    <format dxfId="12">
      <pivotArea dataOnly="0" labelOnly="1" outline="0" axis="axisValues" fieldPosition="0"/>
    </format>
    <format dxfId="13">
      <pivotArea grandRow="1" outline="0" collapsedLevelsAreSubtotals="1" fieldPosition="0"/>
    </format>
    <format dxfId="14">
      <pivotArea collapsedLevelsAreSubtotals="1" fieldPosition="0">
        <references count="1">
          <reference field="1" count="7">
            <x v="1"/>
            <x v="2"/>
            <x v="3"/>
            <x v="4"/>
            <x v="5"/>
            <x v="6"/>
            <x v="7"/>
          </reference>
        </references>
      </pivotArea>
    </format>
    <format dxfId="15">
      <pivotArea collapsedLevelsAreSubtotals="1" fieldPosition="0">
        <references count="1">
          <reference field="1" count="1">
            <x v="0"/>
          </reference>
        </references>
      </pivotArea>
    </format>
    <format dxfId="16">
      <pivotArea dataOnly="0" labelOnly="1" outline="0" axis="axisValues" fieldPosition="0"/>
    </format>
  </formats>
  <pivotHierarchies count="15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0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Question 1!$A$3:$C$43">
        <x15:activeTabTopLevelEntity name="[Pla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A350AB-AD6D-4333-A3AF-7DE7DF24A5A8}" name="Tableau croisé dynamique3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G13" firstHeaderRow="1" firstDataRow="2" firstDataCol="1"/>
  <pivotFields count="3">
    <pivotField dataField="1" showAll="0"/>
    <pivotField axis="axisCol"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omme de Studen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E8F7AE-BD1D-4DB1-9821-17A91C592B75}" name="Tableau3" displayName="Tableau3" ref="C3:C12" headerRowDxfId="31" dataDxfId="29" headerRowBorderDxfId="30" headerRowCellStyle="20 % - Accent1">
  <autoFilter ref="C3:C12" xr:uid="{7AE8F7AE-BD1D-4DB1-9821-17A91C592B75}">
    <filterColumn colId="0" hiddenButton="1"/>
  </autoFilter>
  <tableColumns count="1">
    <tableColumn id="1" xr3:uid="{457A9129-A1F8-4087-9D1B-654172DF6A4D}" name="Moyenne de Students2" totalsRowFunction="count" dataDxfId="28">
      <calculatedColumnFormula>GETPIVOTDATA("[Measures].[Somme de Students]",$A$3,"[Plage].[University]","[Plage].[University].&amp;[Brown]")/5</calculatedColumnFormula>
    </tableColumn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5BB112-CD5A-46B5-BA31-1A1AF4164B08}" name="Tableau2" displayName="Tableau2" ref="A1:G15" totalsRowShown="0" headerRowDxfId="27" dataDxfId="26" tableBorderDxfId="25">
  <autoFilter ref="A1:G15" xr:uid="{DB5BB112-CD5A-46B5-BA31-1A1AF4164B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E1DC1FB4-2ADE-4265-BC68-AEFB4D3A75D8}" name="ID" dataDxfId="24"/>
    <tableColumn id="2" xr3:uid="{4D4EC4D4-4C19-4061-9D03-CA41A50BEA7B}" name="PU" dataDxfId="23"/>
    <tableColumn id="3" xr3:uid="{DD362FA6-D161-4F10-B8A7-E112B65FEFA4}" name="QTE" dataDxfId="22"/>
    <tableColumn id="4" xr3:uid="{29B8AB26-8427-45C1-8AB2-A520DFB7BD41}" name="PT" dataDxfId="21">
      <calculatedColumnFormula>Tableau2[[#This Row],[PU]]*Tableau2[[#This Row],[QTE]]</calculatedColumnFormula>
    </tableColumn>
    <tableColumn id="5" xr3:uid="{91124CC1-0401-462C-B69D-E276B4303965}" name="Remise" dataDxfId="20">
      <calculatedColumnFormula array="1">_xlfn.IFS(Tableau2[[#This Row],[PT]]&lt; 100, 0%,Tableau2[[#This Row],[PT]]&gt;=1000,10%,Tableau2[[#This Row],[PT]]&gt;=100,5%)</calculatedColumnFormula>
    </tableColumn>
    <tableColumn id="6" xr3:uid="{F17A0B59-CBF1-46E7-8E63-32B23217C4A5}" name="Val Remise" dataDxfId="19">
      <calculatedColumnFormula>Tableau2[[#This Row],[PT]]*Tableau2[[#This Row],[Remise]]</calculatedColumnFormula>
    </tableColumn>
    <tableColumn id="7" xr3:uid="{3C27755A-D1C9-4A75-A48F-4F3EC8EB2198}" name="Total a payer" dataDxfId="18">
      <calculatedColumnFormula>Tableau2[[#This Row],[PT]]-Tableau2[[#This Row],[Val Remise]]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686F7F-2FB0-4520-AA90-A307E8221EE0}" name="Tableau4" displayName="Tableau4" ref="A1:C11" headerRowDxfId="2" dataDxfId="0" totalsRowDxfId="1" tableBorderDxfId="17">
  <autoFilter ref="A1:C11" xr:uid="{6C686F7F-2FB0-4520-AA90-A307E8221EE0}">
    <filterColumn colId="0" hiddenButton="1"/>
    <filterColumn colId="1" hiddenButton="1"/>
    <filterColumn colId="2" hiddenButton="1"/>
  </autoFilter>
  <tableColumns count="3">
    <tableColumn id="1" xr3:uid="{50485827-130D-46DD-A95A-5B91D118AE7F}" name="Time(s)" totalsRowLabel="Total" dataDxfId="5"/>
    <tableColumn id="2" xr3:uid="{1669C097-E8A4-4BA7-8EF3-E2F9BB0FD656}" name="Distance (m)" dataDxfId="4"/>
    <tableColumn id="3" xr3:uid="{2E12DA3F-70BC-4EF6-9557-8397946CF7A1}" name="Speed (m/s)" totalsRowFunction="count" dataDxfId="3">
      <calculatedColumnFormula>Tableau4[[#This Row],[Distance (m)]]/Tableau4[[#This Row],[Time(s)]]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30A93-6CB6-4916-BFE2-39BA1566A376}">
  <dimension ref="A1:C43"/>
  <sheetViews>
    <sheetView topLeftCell="A3" workbookViewId="0">
      <selection activeCell="A3" sqref="A3:C43"/>
    </sheetView>
  </sheetViews>
  <sheetFormatPr baseColWidth="10" defaultRowHeight="15" x14ac:dyDescent="0.25"/>
  <cols>
    <col min="1" max="1" width="11.140625" customWidth="1"/>
    <col min="2" max="2" width="17.5703125" customWidth="1"/>
    <col min="3" max="3" width="16.42578125" customWidth="1"/>
  </cols>
  <sheetData>
    <row r="1" spans="1:3" x14ac:dyDescent="0.25">
      <c r="A1" s="48" t="s">
        <v>0</v>
      </c>
      <c r="B1" s="48"/>
      <c r="C1" s="49"/>
    </row>
    <row r="2" spans="1:3" x14ac:dyDescent="0.25">
      <c r="A2" s="50"/>
      <c r="B2" s="50"/>
      <c r="C2" s="51"/>
    </row>
    <row r="3" spans="1:3" x14ac:dyDescent="0.25">
      <c r="A3" s="1" t="s">
        <v>1</v>
      </c>
      <c r="B3" s="2" t="s">
        <v>2</v>
      </c>
      <c r="C3" s="3" t="s">
        <v>3</v>
      </c>
    </row>
    <row r="4" spans="1:3" x14ac:dyDescent="0.25">
      <c r="A4" s="4">
        <v>591</v>
      </c>
      <c r="B4" s="4" t="s">
        <v>4</v>
      </c>
      <c r="C4" s="4" t="s">
        <v>9</v>
      </c>
    </row>
    <row r="5" spans="1:3" x14ac:dyDescent="0.25">
      <c r="A5" s="5">
        <v>9567</v>
      </c>
      <c r="B5" s="5" t="s">
        <v>7</v>
      </c>
      <c r="C5" s="5" t="s">
        <v>10</v>
      </c>
    </row>
    <row r="6" spans="1:3" x14ac:dyDescent="0.25">
      <c r="A6" s="4">
        <v>542</v>
      </c>
      <c r="B6" s="4" t="s">
        <v>5</v>
      </c>
      <c r="C6" s="4" t="s">
        <v>11</v>
      </c>
    </row>
    <row r="7" spans="1:3" x14ac:dyDescent="0.25">
      <c r="A7" s="5">
        <v>346</v>
      </c>
      <c r="B7" s="5" t="s">
        <v>5</v>
      </c>
      <c r="C7" s="5" t="s">
        <v>12</v>
      </c>
    </row>
    <row r="8" spans="1:3" x14ac:dyDescent="0.25">
      <c r="A8" s="4">
        <v>849</v>
      </c>
      <c r="B8" s="4" t="s">
        <v>4</v>
      </c>
      <c r="C8" s="4" t="s">
        <v>13</v>
      </c>
    </row>
    <row r="9" spans="1:3" x14ac:dyDescent="0.25">
      <c r="A9" s="5">
        <v>552</v>
      </c>
      <c r="B9" s="5" t="s">
        <v>5</v>
      </c>
      <c r="C9" s="5" t="s">
        <v>14</v>
      </c>
    </row>
    <row r="10" spans="1:3" x14ac:dyDescent="0.25">
      <c r="A10" s="4">
        <v>173</v>
      </c>
      <c r="B10" s="4" t="s">
        <v>4</v>
      </c>
      <c r="C10" s="4" t="s">
        <v>12</v>
      </c>
    </row>
    <row r="11" spans="1:3" x14ac:dyDescent="0.25">
      <c r="A11" s="5">
        <v>1355</v>
      </c>
      <c r="B11" s="5" t="s">
        <v>4</v>
      </c>
      <c r="C11" s="5" t="s">
        <v>14</v>
      </c>
    </row>
    <row r="12" spans="1:3" x14ac:dyDescent="0.25">
      <c r="A12" s="4">
        <v>193</v>
      </c>
      <c r="B12" s="4" t="s">
        <v>6</v>
      </c>
      <c r="C12" s="4" t="s">
        <v>15</v>
      </c>
    </row>
    <row r="13" spans="1:3" x14ac:dyDescent="0.25">
      <c r="A13" s="5">
        <v>615</v>
      </c>
      <c r="B13" s="5" t="s">
        <v>6</v>
      </c>
      <c r="C13" s="5" t="s">
        <v>12</v>
      </c>
    </row>
    <row r="14" spans="1:3" x14ac:dyDescent="0.25">
      <c r="A14" s="4">
        <v>1579</v>
      </c>
      <c r="B14" s="4" t="s">
        <v>6</v>
      </c>
      <c r="C14" s="4" t="s">
        <v>10</v>
      </c>
    </row>
    <row r="15" spans="1:3" x14ac:dyDescent="0.25">
      <c r="A15" s="5">
        <v>547</v>
      </c>
      <c r="B15" s="5" t="s">
        <v>7</v>
      </c>
      <c r="C15" s="5" t="s">
        <v>11</v>
      </c>
    </row>
    <row r="16" spans="1:3" x14ac:dyDescent="0.25">
      <c r="A16" s="4">
        <v>1687</v>
      </c>
      <c r="B16" s="4" t="s">
        <v>8</v>
      </c>
      <c r="C16" s="4" t="s">
        <v>11</v>
      </c>
    </row>
    <row r="17" spans="1:3" x14ac:dyDescent="0.25">
      <c r="A17" s="5">
        <v>972</v>
      </c>
      <c r="B17" s="5" t="s">
        <v>5</v>
      </c>
      <c r="C17" s="5" t="s">
        <v>10</v>
      </c>
    </row>
    <row r="18" spans="1:3" x14ac:dyDescent="0.25">
      <c r="A18" s="4">
        <v>234</v>
      </c>
      <c r="B18" s="4" t="s">
        <v>5</v>
      </c>
      <c r="C18" s="4" t="s">
        <v>16</v>
      </c>
    </row>
    <row r="19" spans="1:3" x14ac:dyDescent="0.25">
      <c r="A19" s="5">
        <v>151</v>
      </c>
      <c r="B19" s="5" t="s">
        <v>8</v>
      </c>
      <c r="C19" s="5" t="s">
        <v>15</v>
      </c>
    </row>
    <row r="20" spans="1:3" x14ac:dyDescent="0.25">
      <c r="A20" s="4">
        <v>1793</v>
      </c>
      <c r="B20" s="4" t="s">
        <v>7</v>
      </c>
      <c r="C20" s="4" t="s">
        <v>13</v>
      </c>
    </row>
    <row r="21" spans="1:3" x14ac:dyDescent="0.25">
      <c r="A21" s="5">
        <v>315</v>
      </c>
      <c r="B21" s="5" t="s">
        <v>8</v>
      </c>
      <c r="C21" s="5" t="s">
        <v>13</v>
      </c>
    </row>
    <row r="22" spans="1:3" x14ac:dyDescent="0.25">
      <c r="A22" s="4">
        <v>618</v>
      </c>
      <c r="B22" s="4" t="s">
        <v>7</v>
      </c>
      <c r="C22" s="4" t="s">
        <v>14</v>
      </c>
    </row>
    <row r="23" spans="1:3" x14ac:dyDescent="0.25">
      <c r="A23" s="5">
        <v>246</v>
      </c>
      <c r="B23" s="5" t="s">
        <v>7</v>
      </c>
      <c r="C23" s="5" t="s">
        <v>9</v>
      </c>
    </row>
    <row r="24" spans="1:3" x14ac:dyDescent="0.25">
      <c r="A24" s="4">
        <v>784</v>
      </c>
      <c r="B24" s="4" t="s">
        <v>7</v>
      </c>
      <c r="C24" s="4" t="s">
        <v>15</v>
      </c>
    </row>
    <row r="25" spans="1:3" x14ac:dyDescent="0.25">
      <c r="A25" s="5">
        <v>316</v>
      </c>
      <c r="B25" s="5" t="s">
        <v>6</v>
      </c>
      <c r="C25" s="5" t="s">
        <v>11</v>
      </c>
    </row>
    <row r="26" spans="1:3" x14ac:dyDescent="0.25">
      <c r="A26" s="4">
        <v>3155</v>
      </c>
      <c r="B26" s="4" t="s">
        <v>4</v>
      </c>
      <c r="C26" s="4" t="s">
        <v>11</v>
      </c>
    </row>
    <row r="27" spans="1:3" x14ac:dyDescent="0.25">
      <c r="A27" s="5">
        <v>318</v>
      </c>
      <c r="B27" s="5" t="s">
        <v>7</v>
      </c>
      <c r="C27" s="5" t="s">
        <v>16</v>
      </c>
    </row>
    <row r="28" spans="1:3" x14ac:dyDescent="0.25">
      <c r="A28" s="4">
        <v>608</v>
      </c>
      <c r="B28" s="4" t="s">
        <v>5</v>
      </c>
      <c r="C28" s="4" t="s">
        <v>13</v>
      </c>
    </row>
    <row r="29" spans="1:3" x14ac:dyDescent="0.25">
      <c r="A29" s="5">
        <v>561</v>
      </c>
      <c r="B29" s="5" t="s">
        <v>4</v>
      </c>
      <c r="C29" s="5" t="s">
        <v>15</v>
      </c>
    </row>
    <row r="30" spans="1:3" x14ac:dyDescent="0.25">
      <c r="A30" s="4">
        <v>357</v>
      </c>
      <c r="B30" s="4" t="s">
        <v>8</v>
      </c>
      <c r="C30" s="4" t="s">
        <v>9</v>
      </c>
    </row>
    <row r="31" spans="1:3" x14ac:dyDescent="0.25">
      <c r="A31" s="5">
        <v>1688</v>
      </c>
      <c r="B31" s="5" t="s">
        <v>6</v>
      </c>
      <c r="C31" s="5" t="s">
        <v>13</v>
      </c>
    </row>
    <row r="32" spans="1:3" x14ac:dyDescent="0.25">
      <c r="A32" s="4">
        <v>972</v>
      </c>
      <c r="B32" s="4" t="s">
        <v>5</v>
      </c>
      <c r="C32" s="4" t="s">
        <v>15</v>
      </c>
    </row>
    <row r="33" spans="1:3" x14ac:dyDescent="0.25">
      <c r="A33" s="5">
        <v>568</v>
      </c>
      <c r="B33" s="5" t="s">
        <v>7</v>
      </c>
      <c r="C33" s="5" t="s">
        <v>16</v>
      </c>
    </row>
    <row r="34" spans="1:3" x14ac:dyDescent="0.25">
      <c r="A34" s="4">
        <v>632</v>
      </c>
      <c r="B34" s="4" t="s">
        <v>6</v>
      </c>
      <c r="C34" s="4" t="s">
        <v>16</v>
      </c>
    </row>
    <row r="35" spans="1:3" x14ac:dyDescent="0.25">
      <c r="A35" s="5">
        <v>551</v>
      </c>
      <c r="B35" s="5" t="s">
        <v>8</v>
      </c>
      <c r="C35" s="5" t="s">
        <v>14</v>
      </c>
    </row>
    <row r="36" spans="1:3" x14ac:dyDescent="0.25">
      <c r="A36" s="4">
        <v>948</v>
      </c>
      <c r="B36" s="4" t="s">
        <v>7</v>
      </c>
      <c r="C36" s="4" t="s">
        <v>12</v>
      </c>
    </row>
    <row r="37" spans="1:3" x14ac:dyDescent="0.25">
      <c r="A37" s="5">
        <v>1358</v>
      </c>
      <c r="B37" s="5" t="s">
        <v>4</v>
      </c>
      <c r="C37" s="5" t="s">
        <v>10</v>
      </c>
    </row>
    <row r="38" spans="1:3" x14ac:dyDescent="0.25">
      <c r="A38" s="4">
        <v>135</v>
      </c>
      <c r="B38" s="4" t="s">
        <v>4</v>
      </c>
      <c r="C38" s="4" t="s">
        <v>16</v>
      </c>
    </row>
    <row r="39" spans="1:3" x14ac:dyDescent="0.25">
      <c r="A39" s="5">
        <v>849</v>
      </c>
      <c r="B39" s="5" t="s">
        <v>6</v>
      </c>
      <c r="C39" s="5" t="s">
        <v>9</v>
      </c>
    </row>
    <row r="40" spans="1:3" x14ac:dyDescent="0.25">
      <c r="A40" s="4">
        <v>158</v>
      </c>
      <c r="B40" s="4" t="s">
        <v>8</v>
      </c>
      <c r="C40" s="4" t="s">
        <v>12</v>
      </c>
    </row>
    <row r="41" spans="1:3" x14ac:dyDescent="0.25">
      <c r="A41" s="5">
        <v>1889</v>
      </c>
      <c r="B41" s="5" t="s">
        <v>6</v>
      </c>
      <c r="C41" s="5" t="s">
        <v>14</v>
      </c>
    </row>
    <row r="42" spans="1:3" x14ac:dyDescent="0.25">
      <c r="A42" s="4">
        <v>651</v>
      </c>
      <c r="B42" s="4" t="s">
        <v>8</v>
      </c>
      <c r="C42" s="4" t="s">
        <v>10</v>
      </c>
    </row>
    <row r="43" spans="1:3" x14ac:dyDescent="0.25">
      <c r="A43" s="6">
        <v>651</v>
      </c>
      <c r="B43" s="5" t="s">
        <v>5</v>
      </c>
      <c r="C43" s="5" t="s">
        <v>9</v>
      </c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916C6-1D5E-4A0C-9FFC-0E101F8BF62C}">
  <dimension ref="A3:C15"/>
  <sheetViews>
    <sheetView zoomScaleNormal="100" workbookViewId="0">
      <selection activeCell="C12" sqref="C12"/>
    </sheetView>
  </sheetViews>
  <sheetFormatPr baseColWidth="10" defaultRowHeight="15" x14ac:dyDescent="0.25"/>
  <cols>
    <col min="1" max="1" width="27.5703125" customWidth="1"/>
    <col min="2" max="2" width="47" customWidth="1"/>
    <col min="3" max="3" width="39.28515625" customWidth="1"/>
  </cols>
  <sheetData>
    <row r="3" spans="1:3" x14ac:dyDescent="0.25">
      <c r="A3" s="7" t="s">
        <v>17</v>
      </c>
      <c r="B3" t="s">
        <v>18</v>
      </c>
      <c r="C3" s="26" t="s">
        <v>20</v>
      </c>
    </row>
    <row r="4" spans="1:3" x14ac:dyDescent="0.25">
      <c r="A4" s="8" t="s">
        <v>4</v>
      </c>
      <c r="B4" s="9">
        <v>8177</v>
      </c>
      <c r="C4" s="27">
        <f>GETPIVOTDATA("Students",$A$3,"Faculty","Arts")/8</f>
        <v>1022.125</v>
      </c>
    </row>
    <row r="5" spans="1:3" x14ac:dyDescent="0.25">
      <c r="A5" s="8" t="s">
        <v>5</v>
      </c>
      <c r="B5" s="9">
        <v>4877</v>
      </c>
      <c r="C5" s="28">
        <f>GETPIVOTDATA("Students",$A$3,"Faculty","Economics")/8</f>
        <v>609.625</v>
      </c>
    </row>
    <row r="6" spans="1:3" x14ac:dyDescent="0.25">
      <c r="A6" s="8" t="s">
        <v>6</v>
      </c>
      <c r="B6" s="9">
        <v>7761</v>
      </c>
      <c r="C6" s="29">
        <f>GETPIVOTDATA("Students",$A$3,"Faculty","Mathematics")/8</f>
        <v>970.125</v>
      </c>
    </row>
    <row r="7" spans="1:3" x14ac:dyDescent="0.25">
      <c r="A7" s="8" t="s">
        <v>7</v>
      </c>
      <c r="B7" s="15">
        <v>15389</v>
      </c>
      <c r="C7" s="28">
        <f>GETPIVOTDATA("Students",$A$3,"Faculty","Physics")/8</f>
        <v>1923.625</v>
      </c>
    </row>
    <row r="8" spans="1:3" x14ac:dyDescent="0.25">
      <c r="A8" s="8" t="s">
        <v>8</v>
      </c>
      <c r="B8" s="15">
        <v>3870</v>
      </c>
      <c r="C8" s="30">
        <f>GETPIVOTDATA("Students",$A$3,"Faculty","Psychology")/8</f>
        <v>483.75</v>
      </c>
    </row>
    <row r="9" spans="1:3" x14ac:dyDescent="0.25">
      <c r="A9" s="8" t="s">
        <v>19</v>
      </c>
      <c r="B9" s="9">
        <v>40074</v>
      </c>
      <c r="C9" s="31">
        <f>(C4+C5+C6+C7+C8)/5</f>
        <v>1001.85</v>
      </c>
    </row>
    <row r="12" spans="1:3" x14ac:dyDescent="0.25">
      <c r="C12" s="24"/>
    </row>
    <row r="15" spans="1:3" x14ac:dyDescent="0.25">
      <c r="C15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F832-E076-4507-9D0B-C06329F29070}">
  <dimension ref="A2:E12"/>
  <sheetViews>
    <sheetView workbookViewId="0">
      <selection activeCell="N36" sqref="N36"/>
    </sheetView>
  </sheetViews>
  <sheetFormatPr baseColWidth="10" defaultRowHeight="15" x14ac:dyDescent="0.25"/>
  <cols>
    <col min="1" max="1" width="21" bestFit="1" customWidth="1"/>
    <col min="2" max="2" width="43" customWidth="1"/>
    <col min="3" max="3" width="34.140625" customWidth="1"/>
  </cols>
  <sheetData>
    <row r="2" spans="1:5" x14ac:dyDescent="0.25">
      <c r="C2" s="13"/>
    </row>
    <row r="3" spans="1:5" x14ac:dyDescent="0.25">
      <c r="A3" s="10" t="s">
        <v>17</v>
      </c>
      <c r="B3" s="17" t="s">
        <v>18</v>
      </c>
      <c r="C3" s="16" t="s">
        <v>20</v>
      </c>
    </row>
    <row r="4" spans="1:5" x14ac:dyDescent="0.25">
      <c r="A4" s="12" t="s">
        <v>10</v>
      </c>
      <c r="B4" s="15">
        <v>14127</v>
      </c>
      <c r="C4" s="18">
        <f t="shared" ref="C4" si="0">GETPIVOTDATA("[Measures].[Somme de Students]",$A$3,"[Plage].[University]","[Plage].[University].&amp;[Brown]")/5</f>
        <v>2825.4</v>
      </c>
    </row>
    <row r="5" spans="1:5" x14ac:dyDescent="0.25">
      <c r="A5" s="12" t="s">
        <v>13</v>
      </c>
      <c r="B5" s="15">
        <v>5253</v>
      </c>
      <c r="C5" s="19">
        <f>GETPIVOTDATA("[Measures].[Somme de Students]",$A$3,"[Plage].[University]","[Plage].[University].&amp;[Columbia]")/5</f>
        <v>1050.5999999999999</v>
      </c>
    </row>
    <row r="6" spans="1:5" x14ac:dyDescent="0.25">
      <c r="A6" s="12" t="s">
        <v>14</v>
      </c>
      <c r="B6" s="15">
        <v>4965</v>
      </c>
      <c r="C6" s="19">
        <f>GETPIVOTDATA("[Measures].[Somme de Students]",$A$3,"[Plage].[University]","[Plage].[University].&amp;[Cornell]")/5</f>
        <v>993</v>
      </c>
    </row>
    <row r="7" spans="1:5" x14ac:dyDescent="0.25">
      <c r="A7" s="12" t="s">
        <v>11</v>
      </c>
      <c r="B7" s="15">
        <v>6247</v>
      </c>
      <c r="C7" s="20">
        <f>GETPIVOTDATA("[Measures].[Somme de Students]",$A$3,"[Plage].[University]","[Plage].[University].&amp;[Dartmouth]")/5</f>
        <v>1249.4000000000001</v>
      </c>
      <c r="E7" s="11"/>
    </row>
    <row r="8" spans="1:5" x14ac:dyDescent="0.25">
      <c r="A8" s="12" t="s">
        <v>12</v>
      </c>
      <c r="B8" s="15">
        <v>2240</v>
      </c>
      <c r="C8" s="21">
        <f>GETPIVOTDATA("[Measures].[Somme de Students]",$A$3,"[Plage].[University]","[Plage].[University].&amp;[Harvard]")/5</f>
        <v>448</v>
      </c>
    </row>
    <row r="9" spans="1:5" x14ac:dyDescent="0.25">
      <c r="A9" s="12" t="s">
        <v>16</v>
      </c>
      <c r="B9" s="15">
        <v>1887</v>
      </c>
      <c r="C9" s="22">
        <f>GETPIVOTDATA("[Measures].[Somme de Students]",$A$3,"[Plage].[University]","[Plage].[University].&amp;[Penn State]")/5</f>
        <v>377.4</v>
      </c>
    </row>
    <row r="10" spans="1:5" x14ac:dyDescent="0.25">
      <c r="A10" s="12" t="s">
        <v>15</v>
      </c>
      <c r="B10" s="15">
        <v>2661</v>
      </c>
      <c r="C10" s="19">
        <f>GETPIVOTDATA("[Measures].[Somme de Students]",$A$3,"[Plage].[University]","[Plage].[University].&amp;[Princeton]")/5</f>
        <v>532.20000000000005</v>
      </c>
    </row>
    <row r="11" spans="1:5" x14ac:dyDescent="0.25">
      <c r="A11" s="12" t="s">
        <v>9</v>
      </c>
      <c r="B11" s="15">
        <v>2694</v>
      </c>
      <c r="C11" s="23">
        <f>GETPIVOTDATA("[Measures].[Somme de Students]",$A$3,"[Plage].[University]","[Plage].[University].&amp;[Yale]")/5</f>
        <v>538.79999999999995</v>
      </c>
    </row>
    <row r="12" spans="1:5" x14ac:dyDescent="0.25">
      <c r="A12" s="12" t="s">
        <v>19</v>
      </c>
      <c r="B12" s="14">
        <v>40074</v>
      </c>
      <c r="C12" s="24">
        <f>(C4+C5+C6+C7+C8+C9+C10+C11)/8</f>
        <v>1001.8499999999999</v>
      </c>
    </row>
  </sheetData>
  <pageMargins left="0.7" right="0.7" top="0.75" bottom="0.75" header="0.3" footer="0.3"/>
  <pageSetup paperSize="9" orientation="portrait" r:id="rId2"/>
  <ignoredErrors>
    <ignoredError sqref="C5 C6:C12" calculatedColumn="1"/>
  </ignoredError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1D44C-DD6D-4E92-BA6B-6646D5CE95B1}">
  <dimension ref="A3:G13"/>
  <sheetViews>
    <sheetView workbookViewId="0">
      <selection activeCell="B15" sqref="B15"/>
    </sheetView>
  </sheetViews>
  <sheetFormatPr baseColWidth="10" defaultRowHeight="15" x14ac:dyDescent="0.25"/>
  <cols>
    <col min="1" max="1" width="25.42578125" customWidth="1"/>
    <col min="2" max="2" width="34.42578125" customWidth="1"/>
    <col min="3" max="3" width="13.28515625" customWidth="1"/>
    <col min="4" max="4" width="15.42578125" customWidth="1"/>
    <col min="5" max="5" width="9.85546875" customWidth="1"/>
    <col min="6" max="6" width="12.42578125" customWidth="1"/>
    <col min="7" max="7" width="22.140625" customWidth="1"/>
  </cols>
  <sheetData>
    <row r="3" spans="1:7" x14ac:dyDescent="0.25">
      <c r="A3" s="7" t="s">
        <v>18</v>
      </c>
      <c r="B3" s="7" t="s">
        <v>21</v>
      </c>
    </row>
    <row r="4" spans="1:7" x14ac:dyDescent="0.25">
      <c r="A4" s="7" t="s">
        <v>17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19</v>
      </c>
    </row>
    <row r="5" spans="1:7" x14ac:dyDescent="0.25">
      <c r="A5" s="8" t="s">
        <v>10</v>
      </c>
      <c r="B5" s="9">
        <v>1358</v>
      </c>
      <c r="C5" s="9">
        <v>972</v>
      </c>
      <c r="D5" s="9">
        <v>1579</v>
      </c>
      <c r="E5" s="9">
        <v>9567</v>
      </c>
      <c r="F5" s="9">
        <v>651</v>
      </c>
      <c r="G5" s="9">
        <v>14127</v>
      </c>
    </row>
    <row r="6" spans="1:7" x14ac:dyDescent="0.25">
      <c r="A6" s="8" t="s">
        <v>13</v>
      </c>
      <c r="B6" s="9">
        <v>849</v>
      </c>
      <c r="C6" s="9">
        <v>608</v>
      </c>
      <c r="D6" s="9">
        <v>1688</v>
      </c>
      <c r="E6" s="9">
        <v>1793</v>
      </c>
      <c r="F6" s="9">
        <v>315</v>
      </c>
      <c r="G6" s="9">
        <v>5253</v>
      </c>
    </row>
    <row r="7" spans="1:7" x14ac:dyDescent="0.25">
      <c r="A7" s="8" t="s">
        <v>14</v>
      </c>
      <c r="B7" s="9">
        <v>1355</v>
      </c>
      <c r="C7" s="9">
        <v>552</v>
      </c>
      <c r="D7" s="9">
        <v>1889</v>
      </c>
      <c r="E7" s="9">
        <v>618</v>
      </c>
      <c r="F7" s="9">
        <v>551</v>
      </c>
      <c r="G7" s="9">
        <v>4965</v>
      </c>
    </row>
    <row r="8" spans="1:7" x14ac:dyDescent="0.25">
      <c r="A8" s="8" t="s">
        <v>11</v>
      </c>
      <c r="B8" s="9">
        <v>3155</v>
      </c>
      <c r="C8" s="9">
        <v>542</v>
      </c>
      <c r="D8" s="9">
        <v>316</v>
      </c>
      <c r="E8" s="9">
        <v>547</v>
      </c>
      <c r="F8" s="9">
        <v>1687</v>
      </c>
      <c r="G8" s="9">
        <v>6247</v>
      </c>
    </row>
    <row r="9" spans="1:7" x14ac:dyDescent="0.25">
      <c r="A9" s="8" t="s">
        <v>12</v>
      </c>
      <c r="B9" s="9">
        <v>173</v>
      </c>
      <c r="C9" s="9">
        <v>346</v>
      </c>
      <c r="D9" s="9">
        <v>615</v>
      </c>
      <c r="E9" s="9">
        <v>948</v>
      </c>
      <c r="F9" s="9">
        <v>158</v>
      </c>
      <c r="G9" s="9">
        <v>2240</v>
      </c>
    </row>
    <row r="10" spans="1:7" x14ac:dyDescent="0.25">
      <c r="A10" s="8" t="s">
        <v>16</v>
      </c>
      <c r="B10" s="9">
        <v>135</v>
      </c>
      <c r="C10" s="9">
        <v>234</v>
      </c>
      <c r="D10" s="9">
        <v>632</v>
      </c>
      <c r="E10" s="9">
        <v>886</v>
      </c>
      <c r="F10" s="9"/>
      <c r="G10" s="9">
        <v>1887</v>
      </c>
    </row>
    <row r="11" spans="1:7" x14ac:dyDescent="0.25">
      <c r="A11" s="8" t="s">
        <v>15</v>
      </c>
      <c r="B11" s="9">
        <v>561</v>
      </c>
      <c r="C11" s="9">
        <v>972</v>
      </c>
      <c r="D11" s="9">
        <v>193</v>
      </c>
      <c r="E11" s="9">
        <v>784</v>
      </c>
      <c r="F11" s="9">
        <v>151</v>
      </c>
      <c r="G11" s="9">
        <v>2661</v>
      </c>
    </row>
    <row r="12" spans="1:7" x14ac:dyDescent="0.25">
      <c r="A12" s="8" t="s">
        <v>9</v>
      </c>
      <c r="B12" s="9">
        <v>591</v>
      </c>
      <c r="C12" s="9">
        <v>651</v>
      </c>
      <c r="D12" s="9">
        <v>849</v>
      </c>
      <c r="E12" s="9">
        <v>246</v>
      </c>
      <c r="F12" s="9">
        <v>357</v>
      </c>
      <c r="G12" s="9">
        <v>2694</v>
      </c>
    </row>
    <row r="13" spans="1:7" x14ac:dyDescent="0.25">
      <c r="A13" s="8" t="s">
        <v>19</v>
      </c>
      <c r="B13" s="9">
        <v>8177</v>
      </c>
      <c r="C13" s="9">
        <v>4877</v>
      </c>
      <c r="D13" s="9">
        <v>7761</v>
      </c>
      <c r="E13" s="9">
        <v>15389</v>
      </c>
      <c r="F13" s="9">
        <v>3870</v>
      </c>
      <c r="G13" s="9">
        <v>40074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5CA8-03DF-44AE-862F-8D54D2A3EBA5}">
  <dimension ref="A1:G21"/>
  <sheetViews>
    <sheetView zoomScale="115" zoomScaleNormal="115" workbookViewId="0">
      <selection activeCell="E2" sqref="E2"/>
    </sheetView>
  </sheetViews>
  <sheetFormatPr baseColWidth="10" defaultRowHeight="15" x14ac:dyDescent="0.25"/>
  <cols>
    <col min="1" max="1" width="13.140625" customWidth="1"/>
    <col min="2" max="2" width="15.140625" customWidth="1"/>
    <col min="3" max="3" width="12.5703125" customWidth="1"/>
    <col min="4" max="4" width="14.5703125" customWidth="1"/>
    <col min="5" max="5" width="11.5703125" customWidth="1"/>
    <col min="6" max="6" width="13.42578125" customWidth="1"/>
    <col min="7" max="7" width="20.140625" customWidth="1"/>
  </cols>
  <sheetData>
    <row r="1" spans="1:7" ht="16.5" x14ac:dyDescent="0.3">
      <c r="A1" s="33" t="s">
        <v>22</v>
      </c>
      <c r="B1" s="34" t="s">
        <v>23</v>
      </c>
      <c r="C1" s="34" t="s">
        <v>24</v>
      </c>
      <c r="D1" s="34" t="s">
        <v>25</v>
      </c>
      <c r="E1" s="34" t="s">
        <v>26</v>
      </c>
      <c r="F1" s="34" t="s">
        <v>27</v>
      </c>
      <c r="G1" s="35" t="s">
        <v>28</v>
      </c>
    </row>
    <row r="2" spans="1:7" ht="16.5" x14ac:dyDescent="0.3">
      <c r="A2" s="36">
        <v>1</v>
      </c>
      <c r="B2" s="37">
        <v>120</v>
      </c>
      <c r="C2" s="38">
        <v>3</v>
      </c>
      <c r="D2" s="32">
        <f>Tableau2[[#This Row],[PU]]*Tableau2[[#This Row],[QTE]]</f>
        <v>360</v>
      </c>
      <c r="E2" s="40" cm="1">
        <f t="array" ref="E2">_xlfn.IFS(Tableau2[[#This Row],[PT]]&lt; 100, 0%,Tableau2[[#This Row],[PT]]&gt;=1000,10%,Tableau2[[#This Row],[PT]]&gt;=100,5%)</f>
        <v>0.05</v>
      </c>
      <c r="F2" s="39">
        <f>Tableau2[[#This Row],[PT]]*Tableau2[[#This Row],[Remise]]</f>
        <v>18</v>
      </c>
      <c r="G2" s="41">
        <f>Tableau2[[#This Row],[PT]]-Tableau2[[#This Row],[Val Remise]]</f>
        <v>342</v>
      </c>
    </row>
    <row r="3" spans="1:7" ht="16.5" x14ac:dyDescent="0.3">
      <c r="A3" s="36">
        <v>2</v>
      </c>
      <c r="B3" s="37">
        <v>56</v>
      </c>
      <c r="C3" s="38">
        <v>5</v>
      </c>
      <c r="D3" s="32">
        <f>Tableau2[[#This Row],[PU]]*Tableau2[[#This Row],[QTE]]</f>
        <v>280</v>
      </c>
      <c r="E3" s="40" cm="1">
        <f t="array" ref="E3">_xlfn.IFS(Tableau2[[#This Row],[PT]]&lt; 100, 0%,Tableau2[[#This Row],[PT]]&gt;=1000,10%,Tableau2[[#This Row],[PT]]&gt;=100,5%)</f>
        <v>0.05</v>
      </c>
      <c r="F3" s="39">
        <f>Tableau2[[#This Row],[PT]]*Tableau2[[#This Row],[Remise]]</f>
        <v>14</v>
      </c>
      <c r="G3" s="41">
        <f>Tableau2[[#This Row],[PT]]-Tableau2[[#This Row],[Val Remise]]</f>
        <v>266</v>
      </c>
    </row>
    <row r="4" spans="1:7" ht="16.5" x14ac:dyDescent="0.3">
      <c r="A4" s="36">
        <v>3</v>
      </c>
      <c r="B4" s="37">
        <v>70</v>
      </c>
      <c r="C4" s="38">
        <v>2</v>
      </c>
      <c r="D4" s="32">
        <f>Tableau2[[#This Row],[PU]]*Tableau2[[#This Row],[QTE]]</f>
        <v>140</v>
      </c>
      <c r="E4" s="40" cm="1">
        <f t="array" ref="E4">_xlfn.IFS(Tableau2[[#This Row],[PT]]&lt; 100, 0%,Tableau2[[#This Row],[PT]]&gt;=1000,10%,Tableau2[[#This Row],[PT]]&gt;=100,5%)</f>
        <v>0.05</v>
      </c>
      <c r="F4" s="39">
        <f>Tableau2[[#This Row],[PT]]*Tableau2[[#This Row],[Remise]]</f>
        <v>7</v>
      </c>
      <c r="G4" s="41">
        <f>Tableau2[[#This Row],[PT]]-Tableau2[[#This Row],[Val Remise]]</f>
        <v>133</v>
      </c>
    </row>
    <row r="5" spans="1:7" ht="16.5" x14ac:dyDescent="0.3">
      <c r="A5" s="36">
        <v>4</v>
      </c>
      <c r="B5" s="37">
        <v>430</v>
      </c>
      <c r="C5" s="38">
        <v>7</v>
      </c>
      <c r="D5" s="32">
        <f>Tableau2[[#This Row],[PU]]*Tableau2[[#This Row],[QTE]]</f>
        <v>3010</v>
      </c>
      <c r="E5" s="40" cm="1">
        <f t="array" ref="E5">_xlfn.IFS(Tableau2[[#This Row],[PT]]&lt; 100, 0%,Tableau2[[#This Row],[PT]]&gt;=1000,10%,Tableau2[[#This Row],[PT]]&gt;=100,5%)</f>
        <v>0.1</v>
      </c>
      <c r="F5" s="39">
        <f>Tableau2[[#This Row],[PT]]*Tableau2[[#This Row],[Remise]]</f>
        <v>301</v>
      </c>
      <c r="G5" s="41">
        <f>Tableau2[[#This Row],[PT]]-Tableau2[[#This Row],[Val Remise]]</f>
        <v>2709</v>
      </c>
    </row>
    <row r="6" spans="1:7" ht="16.5" x14ac:dyDescent="0.3">
      <c r="A6" s="36">
        <v>5</v>
      </c>
      <c r="B6" s="37">
        <v>230</v>
      </c>
      <c r="C6" s="38">
        <v>23</v>
      </c>
      <c r="D6" s="32">
        <f>Tableau2[[#This Row],[PU]]*Tableau2[[#This Row],[QTE]]</f>
        <v>5290</v>
      </c>
      <c r="E6" s="40" cm="1">
        <f t="array" ref="E6">_xlfn.IFS(Tableau2[[#This Row],[PT]]&lt; 100, 0%,Tableau2[[#This Row],[PT]]&gt;=1000,10%,Tableau2[[#This Row],[PT]]&gt;=100,5%)</f>
        <v>0.1</v>
      </c>
      <c r="F6" s="39">
        <f>Tableau2[[#This Row],[PT]]*Tableau2[[#This Row],[Remise]]</f>
        <v>529</v>
      </c>
      <c r="G6" s="41">
        <f>Tableau2[[#This Row],[PT]]-Tableau2[[#This Row],[Val Remise]]</f>
        <v>4761</v>
      </c>
    </row>
    <row r="7" spans="1:7" ht="16.5" x14ac:dyDescent="0.3">
      <c r="A7" s="36">
        <v>6</v>
      </c>
      <c r="B7" s="37">
        <v>10</v>
      </c>
      <c r="C7" s="38">
        <v>2</v>
      </c>
      <c r="D7" s="32">
        <f>Tableau2[[#This Row],[PU]]*Tableau2[[#This Row],[QTE]]</f>
        <v>20</v>
      </c>
      <c r="E7" s="40" cm="1">
        <f t="array" ref="E7">_xlfn.IFS(Tableau2[[#This Row],[PT]]&lt; 100, 0%,Tableau2[[#This Row],[PT]]&gt;=1000,10%,Tableau2[[#This Row],[PT]]&gt;=100,5%)</f>
        <v>0</v>
      </c>
      <c r="F7" s="39">
        <f>Tableau2[[#This Row],[PT]]*Tableau2[[#This Row],[Remise]]</f>
        <v>0</v>
      </c>
      <c r="G7" s="41">
        <f>Tableau2[[#This Row],[PT]]-Tableau2[[#This Row],[Val Remise]]</f>
        <v>20</v>
      </c>
    </row>
    <row r="8" spans="1:7" ht="16.5" x14ac:dyDescent="0.3">
      <c r="A8" s="36">
        <v>7</v>
      </c>
      <c r="B8" s="37">
        <v>5</v>
      </c>
      <c r="C8" s="38">
        <v>8</v>
      </c>
      <c r="D8" s="32">
        <f>Tableau2[[#This Row],[PU]]*Tableau2[[#This Row],[QTE]]</f>
        <v>40</v>
      </c>
      <c r="E8" s="40" cm="1">
        <f t="array" ref="E8">_xlfn.IFS(Tableau2[[#This Row],[PT]]&lt; 100, 0%,Tableau2[[#This Row],[PT]]&gt;=1000,10%,Tableau2[[#This Row],[PT]]&gt;=100,5%)</f>
        <v>0</v>
      </c>
      <c r="F8" s="39">
        <f>Tableau2[[#This Row],[PT]]*Tableau2[[#This Row],[Remise]]</f>
        <v>0</v>
      </c>
      <c r="G8" s="41">
        <f>Tableau2[[#This Row],[PT]]-Tableau2[[#This Row],[Val Remise]]</f>
        <v>40</v>
      </c>
    </row>
    <row r="9" spans="1:7" ht="16.5" x14ac:dyDescent="0.3">
      <c r="A9" s="36">
        <v>8</v>
      </c>
      <c r="B9" s="37">
        <v>5040</v>
      </c>
      <c r="C9" s="38">
        <v>1</v>
      </c>
      <c r="D9" s="32">
        <f>Tableau2[[#This Row],[PU]]*Tableau2[[#This Row],[QTE]]</f>
        <v>5040</v>
      </c>
      <c r="E9" s="40" cm="1">
        <f t="array" ref="E9">_xlfn.IFS(Tableau2[[#This Row],[PT]]&lt; 100, 0%,Tableau2[[#This Row],[PT]]&gt;=1000,10%,Tableau2[[#This Row],[PT]]&gt;=100,5%)</f>
        <v>0.1</v>
      </c>
      <c r="F9" s="39">
        <f>Tableau2[[#This Row],[PT]]*Tableau2[[#This Row],[Remise]]</f>
        <v>504</v>
      </c>
      <c r="G9" s="41">
        <f>Tableau2[[#This Row],[PT]]-Tableau2[[#This Row],[Val Remise]]</f>
        <v>4536</v>
      </c>
    </row>
    <row r="10" spans="1:7" ht="16.5" x14ac:dyDescent="0.3">
      <c r="A10" s="36">
        <v>9</v>
      </c>
      <c r="B10" s="37">
        <v>1200</v>
      </c>
      <c r="C10" s="38">
        <v>3</v>
      </c>
      <c r="D10" s="32">
        <f>Tableau2[[#This Row],[PU]]*Tableau2[[#This Row],[QTE]]</f>
        <v>3600</v>
      </c>
      <c r="E10" s="40" cm="1">
        <f t="array" ref="E10">_xlfn.IFS(Tableau2[[#This Row],[PT]]&lt; 100, 0%,Tableau2[[#This Row],[PT]]&gt;=1000,10%,Tableau2[[#This Row],[PT]]&gt;=100,5%)</f>
        <v>0.1</v>
      </c>
      <c r="F10" s="39">
        <f>Tableau2[[#This Row],[PT]]*Tableau2[[#This Row],[Remise]]</f>
        <v>360</v>
      </c>
      <c r="G10" s="41">
        <f>Tableau2[[#This Row],[PT]]-Tableau2[[#This Row],[Val Remise]]</f>
        <v>3240</v>
      </c>
    </row>
    <row r="11" spans="1:7" ht="16.5" x14ac:dyDescent="0.3">
      <c r="A11" s="36">
        <v>10</v>
      </c>
      <c r="B11" s="37">
        <v>480</v>
      </c>
      <c r="C11" s="38">
        <v>4</v>
      </c>
      <c r="D11" s="32">
        <f>Tableau2[[#This Row],[PU]]*Tableau2[[#This Row],[QTE]]</f>
        <v>1920</v>
      </c>
      <c r="E11" s="40" cm="1">
        <f t="array" ref="E11">_xlfn.IFS(Tableau2[[#This Row],[PT]]&lt; 100, 0%,Tableau2[[#This Row],[PT]]&gt;=1000,10%,Tableau2[[#This Row],[PT]]&gt;=100,5%)</f>
        <v>0.1</v>
      </c>
      <c r="F11" s="39">
        <f>Tableau2[[#This Row],[PT]]*Tableau2[[#This Row],[Remise]]</f>
        <v>192</v>
      </c>
      <c r="G11" s="41">
        <f>Tableau2[[#This Row],[PT]]-Tableau2[[#This Row],[Val Remise]]</f>
        <v>1728</v>
      </c>
    </row>
    <row r="12" spans="1:7" ht="16.5" x14ac:dyDescent="0.3">
      <c r="A12" s="36">
        <v>11</v>
      </c>
      <c r="B12" s="37">
        <v>33</v>
      </c>
      <c r="C12" s="38">
        <v>5</v>
      </c>
      <c r="D12" s="32">
        <f>Tableau2[[#This Row],[PU]]*Tableau2[[#This Row],[QTE]]</f>
        <v>165</v>
      </c>
      <c r="E12" s="40" cm="1">
        <f t="array" ref="E12">_xlfn.IFS(Tableau2[[#This Row],[PT]]&lt; 100, 0%,Tableau2[[#This Row],[PT]]&gt;=1000,10%,Tableau2[[#This Row],[PT]]&gt;=100,5%)</f>
        <v>0.05</v>
      </c>
      <c r="F12" s="39">
        <f>Tableau2[[#This Row],[PT]]*Tableau2[[#This Row],[Remise]]</f>
        <v>8.25</v>
      </c>
      <c r="G12" s="41">
        <f>Tableau2[[#This Row],[PT]]-Tableau2[[#This Row],[Val Remise]]</f>
        <v>156.75</v>
      </c>
    </row>
    <row r="13" spans="1:7" ht="16.5" x14ac:dyDescent="0.3">
      <c r="A13" s="36">
        <v>12</v>
      </c>
      <c r="B13" s="37">
        <v>1200</v>
      </c>
      <c r="C13" s="38">
        <v>2</v>
      </c>
      <c r="D13" s="32">
        <f>Tableau2[[#This Row],[PU]]*Tableau2[[#This Row],[QTE]]</f>
        <v>2400</v>
      </c>
      <c r="E13" s="40" cm="1">
        <f t="array" ref="E13">_xlfn.IFS(Tableau2[[#This Row],[PT]]&lt; 100, 0%,Tableau2[[#This Row],[PT]]&gt;=1000,10%,Tableau2[[#This Row],[PT]]&gt;=100,5%)</f>
        <v>0.1</v>
      </c>
      <c r="F13" s="39">
        <f>Tableau2[[#This Row],[PT]]*Tableau2[[#This Row],[Remise]]</f>
        <v>240</v>
      </c>
      <c r="G13" s="41">
        <f>Tableau2[[#This Row],[PT]]-Tableau2[[#This Row],[Val Remise]]</f>
        <v>2160</v>
      </c>
    </row>
    <row r="14" spans="1:7" ht="16.5" x14ac:dyDescent="0.3">
      <c r="A14" s="36">
        <v>13</v>
      </c>
      <c r="B14" s="37">
        <v>15</v>
      </c>
      <c r="C14" s="38">
        <v>10</v>
      </c>
      <c r="D14" s="32">
        <f>Tableau2[[#This Row],[PU]]*Tableau2[[#This Row],[QTE]]</f>
        <v>150</v>
      </c>
      <c r="E14" s="40" cm="1">
        <f t="array" ref="E14">_xlfn.IFS(Tableau2[[#This Row],[PT]]&lt; 100, 0%,Tableau2[[#This Row],[PT]]&gt;=1000,10%,Tableau2[[#This Row],[PT]]&gt;=100,5%)</f>
        <v>0.05</v>
      </c>
      <c r="F14" s="39">
        <f>Tableau2[[#This Row],[PT]]*Tableau2[[#This Row],[Remise]]</f>
        <v>7.5</v>
      </c>
      <c r="G14" s="41">
        <f>Tableau2[[#This Row],[PT]]-Tableau2[[#This Row],[Val Remise]]</f>
        <v>142.5</v>
      </c>
    </row>
    <row r="15" spans="1:7" ht="16.5" x14ac:dyDescent="0.3">
      <c r="A15" s="42">
        <v>14</v>
      </c>
      <c r="B15" s="37">
        <v>24</v>
      </c>
      <c r="C15" s="38">
        <v>5</v>
      </c>
      <c r="D15" s="32">
        <f>Tableau2[[#This Row],[PU]]*Tableau2[[#This Row],[QTE]]</f>
        <v>120</v>
      </c>
      <c r="E15" s="40" cm="1">
        <f t="array" ref="E15">_xlfn.IFS(Tableau2[[#This Row],[PT]]&lt; 100, 0%,Tableau2[[#This Row],[PT]]&gt;=1000,10%,Tableau2[[#This Row],[PT]]&gt;=100,5%)</f>
        <v>0.05</v>
      </c>
      <c r="F15" s="39">
        <f>Tableau2[[#This Row],[PT]]*Tableau2[[#This Row],[Remise]]</f>
        <v>6</v>
      </c>
      <c r="G15" s="41">
        <f>Tableau2[[#This Row],[PT]]-Tableau2[[#This Row],[Val Remise]]</f>
        <v>114</v>
      </c>
    </row>
    <row r="16" spans="1:7" ht="16.5" x14ac:dyDescent="0.3">
      <c r="A16" s="43"/>
      <c r="B16" s="43"/>
      <c r="C16" s="43"/>
      <c r="D16" s="43"/>
      <c r="E16" s="43"/>
      <c r="F16" s="43"/>
      <c r="G16" s="43"/>
    </row>
    <row r="17" spans="1:7" ht="17.25" thickBot="1" x14ac:dyDescent="0.35">
      <c r="A17" s="43"/>
      <c r="B17" s="43"/>
      <c r="C17" s="43"/>
      <c r="D17" s="43"/>
      <c r="E17" s="43"/>
      <c r="F17" s="43"/>
      <c r="G17" s="43"/>
    </row>
    <row r="18" spans="1:7" ht="16.5" x14ac:dyDescent="0.3">
      <c r="A18" s="43"/>
      <c r="B18" s="43"/>
      <c r="C18" s="43"/>
      <c r="D18" s="43"/>
      <c r="E18" s="52" t="s">
        <v>29</v>
      </c>
      <c r="F18" s="53"/>
      <c r="G18" s="44">
        <f>G2+G3+G4+G5+G6+G9+G8+G7+G10+G11+G12+G13+G14+G15</f>
        <v>20348.25</v>
      </c>
    </row>
    <row r="19" spans="1:7" ht="16.5" x14ac:dyDescent="0.3">
      <c r="A19" s="43"/>
      <c r="B19" s="43"/>
      <c r="C19" s="43"/>
      <c r="D19" s="43"/>
      <c r="E19" s="54" t="s">
        <v>32</v>
      </c>
      <c r="F19" s="55"/>
      <c r="G19" s="45">
        <v>0.19</v>
      </c>
    </row>
    <row r="20" spans="1:7" ht="16.5" x14ac:dyDescent="0.3">
      <c r="A20" s="43"/>
      <c r="B20" s="43"/>
      <c r="C20" s="43"/>
      <c r="D20" s="43"/>
      <c r="E20" s="54" t="s">
        <v>30</v>
      </c>
      <c r="F20" s="55"/>
      <c r="G20" s="46">
        <f>G18*G19</f>
        <v>3866.1675</v>
      </c>
    </row>
    <row r="21" spans="1:7" ht="17.25" thickBot="1" x14ac:dyDescent="0.35">
      <c r="A21" s="43"/>
      <c r="B21" s="43"/>
      <c r="C21" s="43"/>
      <c r="D21" s="43"/>
      <c r="E21" s="56" t="s">
        <v>31</v>
      </c>
      <c r="F21" s="57"/>
      <c r="G21" s="47">
        <f>G18+G20</f>
        <v>24214.4175</v>
      </c>
    </row>
  </sheetData>
  <mergeCells count="4">
    <mergeCell ref="E18:F18"/>
    <mergeCell ref="E19:F19"/>
    <mergeCell ref="E20:F20"/>
    <mergeCell ref="E21:F21"/>
  </mergeCells>
  <pageMargins left="0.7" right="0.7" top="0.75" bottom="0.75" header="0.3" footer="0.3"/>
  <pageSetup paperSize="9" orientation="portrait" r:id="rId1"/>
  <ignoredErrors>
    <ignoredError sqref="E2" calculatedColumn="1"/>
  </ignoredError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BE197-C1A9-4BCA-9A06-C72A2E804CD7}">
  <dimension ref="A1:C11"/>
  <sheetViews>
    <sheetView tabSelected="1" zoomScale="130" zoomScaleNormal="130" workbookViewId="0">
      <selection activeCell="D5" sqref="D5"/>
    </sheetView>
  </sheetViews>
  <sheetFormatPr baseColWidth="10" defaultRowHeight="15" x14ac:dyDescent="0.25"/>
  <cols>
    <col min="1" max="1" width="17.140625" customWidth="1"/>
    <col min="2" max="2" width="24" customWidth="1"/>
    <col min="3" max="3" width="23" customWidth="1"/>
  </cols>
  <sheetData>
    <row r="1" spans="1:3" x14ac:dyDescent="0.25">
      <c r="A1" s="58" t="s">
        <v>33</v>
      </c>
      <c r="B1" s="59" t="s">
        <v>34</v>
      </c>
      <c r="C1" s="60" t="s">
        <v>35</v>
      </c>
    </row>
    <row r="2" spans="1:3" x14ac:dyDescent="0.25">
      <c r="A2" s="61">
        <v>1</v>
      </c>
      <c r="B2" s="62">
        <v>5</v>
      </c>
      <c r="C2" s="63">
        <f>Tableau4[[#This Row],[Distance (m)]]/Tableau4[[#This Row],[Time(s)]]</f>
        <v>5</v>
      </c>
    </row>
    <row r="3" spans="1:3" x14ac:dyDescent="0.25">
      <c r="A3" s="61">
        <v>2</v>
      </c>
      <c r="B3" s="62">
        <v>10</v>
      </c>
      <c r="C3" s="63">
        <f>Tableau4[[#This Row],[Distance (m)]]/Tableau4[[#This Row],[Time(s)]]</f>
        <v>5</v>
      </c>
    </row>
    <row r="4" spans="1:3" x14ac:dyDescent="0.25">
      <c r="A4" s="61">
        <v>3</v>
      </c>
      <c r="B4" s="62">
        <v>17</v>
      </c>
      <c r="C4" s="63">
        <f>Tableau4[[#This Row],[Distance (m)]]/Tableau4[[#This Row],[Time(s)]]</f>
        <v>5.666666666666667</v>
      </c>
    </row>
    <row r="5" spans="1:3" x14ac:dyDescent="0.25">
      <c r="A5" s="61">
        <v>4</v>
      </c>
      <c r="B5" s="62">
        <v>27</v>
      </c>
      <c r="C5" s="63">
        <f>Tableau4[[#This Row],[Distance (m)]]/Tableau4[[#This Row],[Time(s)]]</f>
        <v>6.75</v>
      </c>
    </row>
    <row r="6" spans="1:3" x14ac:dyDescent="0.25">
      <c r="A6" s="61">
        <v>5</v>
      </c>
      <c r="B6" s="62">
        <v>37</v>
      </c>
      <c r="C6" s="63">
        <f>Tableau4[[#This Row],[Distance (m)]]/Tableau4[[#This Row],[Time(s)]]</f>
        <v>7.4</v>
      </c>
    </row>
    <row r="7" spans="1:3" x14ac:dyDescent="0.25">
      <c r="A7" s="61">
        <v>6</v>
      </c>
      <c r="B7" s="62">
        <v>49</v>
      </c>
      <c r="C7" s="63">
        <f>Tableau4[[#This Row],[Distance (m)]]/Tableau4[[#This Row],[Time(s)]]</f>
        <v>8.1666666666666661</v>
      </c>
    </row>
    <row r="8" spans="1:3" x14ac:dyDescent="0.25">
      <c r="A8" s="61">
        <v>7</v>
      </c>
      <c r="B8" s="62">
        <v>63</v>
      </c>
      <c r="C8" s="63">
        <f>Tableau4[[#This Row],[Distance (m)]]/Tableau4[[#This Row],[Time(s)]]</f>
        <v>9</v>
      </c>
    </row>
    <row r="9" spans="1:3" x14ac:dyDescent="0.25">
      <c r="A9" s="61">
        <v>8</v>
      </c>
      <c r="B9" s="62">
        <v>75</v>
      </c>
      <c r="C9" s="63">
        <f>Tableau4[[#This Row],[Distance (m)]]/Tableau4[[#This Row],[Time(s)]]</f>
        <v>9.375</v>
      </c>
    </row>
    <row r="10" spans="1:3" x14ac:dyDescent="0.25">
      <c r="A10" s="61">
        <v>9</v>
      </c>
      <c r="B10" s="62">
        <v>83</v>
      </c>
      <c r="C10" s="63">
        <f>Tableau4[[#This Row],[Distance (m)]]/Tableau4[[#This Row],[Time(s)]]</f>
        <v>9.2222222222222214</v>
      </c>
    </row>
    <row r="11" spans="1:3" x14ac:dyDescent="0.25">
      <c r="A11" s="61">
        <v>10</v>
      </c>
      <c r="B11" s="62">
        <v>91</v>
      </c>
      <c r="C11" s="63">
        <f>Tableau4[[#This Row],[Distance (m)]]/Tableau4[[#This Row],[Time(s)]]</f>
        <v>9.1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Question 1</vt:lpstr>
      <vt:lpstr>Question 2_1</vt:lpstr>
      <vt:lpstr>Question 2_2</vt:lpstr>
      <vt:lpstr>Question 2_3</vt:lpstr>
      <vt:lpstr>Question 3</vt:lpstr>
      <vt:lpstr>Question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 Sama</dc:creator>
  <cp:lastModifiedBy>Abdo Sama</cp:lastModifiedBy>
  <cp:lastPrinted>2023-12-29T15:51:03Z</cp:lastPrinted>
  <dcterms:created xsi:type="dcterms:W3CDTF">2023-12-29T10:14:01Z</dcterms:created>
  <dcterms:modified xsi:type="dcterms:W3CDTF">2023-12-29T20:57:27Z</dcterms:modified>
</cp:coreProperties>
</file>