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PC\Desktop\"/>
    </mc:Choice>
  </mc:AlternateContent>
  <xr:revisionPtr revIDLastSave="0" documentId="8_{1014ECEC-D909-4B77-99A9-79BB38B7F53C}" xr6:coauthVersionLast="40" xr6:coauthVersionMax="40" xr10:uidLastSave="{00000000-0000-0000-0000-000000000000}"/>
  <bookViews>
    <workbookView xWindow="0" yWindow="0" windowWidth="21570" windowHeight="8040" activeTab="2" xr2:uid="{9EAD99F4-C8FF-4A47-9387-8FF91E73B481}"/>
  </bookViews>
  <sheets>
    <sheet name="Eventbrite" sheetId="2" r:id="rId1"/>
    <sheet name="Sito" sheetId="1" r:id="rId2"/>
    <sheet name="Fina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4" l="1"/>
  <c r="C17" i="4"/>
  <c r="F49" i="4"/>
  <c r="E49" i="4"/>
  <c r="D49" i="4"/>
  <c r="C49" i="4"/>
  <c r="B49" i="4"/>
  <c r="F46" i="4"/>
  <c r="E46" i="4"/>
  <c r="D46" i="4"/>
  <c r="C46" i="4"/>
  <c r="B46" i="4"/>
  <c r="F41" i="4"/>
  <c r="E41" i="4"/>
  <c r="D41" i="4"/>
  <c r="C41" i="4"/>
  <c r="B41" i="4"/>
  <c r="F38" i="4"/>
  <c r="E38" i="4"/>
  <c r="D38" i="4"/>
  <c r="C38" i="4"/>
  <c r="B38" i="4"/>
  <c r="F33" i="4"/>
  <c r="E33" i="4"/>
  <c r="D33" i="4"/>
  <c r="C33" i="4"/>
  <c r="B33" i="4"/>
  <c r="F30" i="4"/>
  <c r="E30" i="4"/>
  <c r="D30" i="4"/>
  <c r="C30" i="4"/>
  <c r="B30" i="4"/>
  <c r="C25" i="4"/>
  <c r="D25" i="4"/>
  <c r="E25" i="4"/>
  <c r="F25" i="4"/>
  <c r="B25" i="4"/>
  <c r="C22" i="4"/>
  <c r="D22" i="4"/>
  <c r="E22" i="4"/>
  <c r="F22" i="4"/>
  <c r="B22" i="4"/>
  <c r="B13" i="4"/>
  <c r="B8" i="4"/>
  <c r="D21" i="2"/>
  <c r="K15" i="2"/>
  <c r="O11" i="2"/>
  <c r="K13" i="1"/>
  <c r="K12" i="2"/>
  <c r="E2" i="2"/>
  <c r="E5" i="2"/>
  <c r="E6" i="2"/>
  <c r="E9" i="2"/>
  <c r="E11" i="2" s="1"/>
  <c r="E10" i="2"/>
  <c r="E12" i="2" s="1"/>
  <c r="E14" i="2" s="1"/>
  <c r="D2" i="2"/>
  <c r="D5" i="2"/>
  <c r="D6" i="2"/>
  <c r="D9" i="2"/>
  <c r="D11" i="2" s="1"/>
  <c r="D13" i="2" s="1"/>
  <c r="D10" i="2"/>
  <c r="D12" i="2" s="1"/>
  <c r="D14" i="2" s="1"/>
  <c r="O6" i="2"/>
  <c r="E5" i="1"/>
  <c r="E6" i="1"/>
  <c r="E2" i="1"/>
  <c r="E9" i="1"/>
  <c r="E10" i="1"/>
  <c r="E11" i="1"/>
  <c r="E13" i="1" s="1"/>
  <c r="E12" i="1"/>
  <c r="E14" i="1" s="1"/>
  <c r="E15" i="1"/>
  <c r="D2" i="1"/>
  <c r="D5" i="1"/>
  <c r="D6" i="1"/>
  <c r="D10" i="1"/>
  <c r="D12" i="1"/>
  <c r="D14" i="1" s="1"/>
  <c r="C11" i="1"/>
  <c r="C13" i="1" s="1"/>
  <c r="C12" i="1"/>
  <c r="C14" i="1" s="1"/>
  <c r="B12" i="1"/>
  <c r="B14" i="1" s="1"/>
  <c r="B11" i="1"/>
  <c r="B13" i="1" s="1"/>
  <c r="B10" i="1"/>
  <c r="C10" i="1"/>
  <c r="B9" i="1"/>
  <c r="C6" i="1"/>
  <c r="C7" i="1"/>
  <c r="C9" i="1" s="1"/>
  <c r="B5" i="1"/>
  <c r="K8" i="2"/>
  <c r="B14" i="2"/>
  <c r="C14" i="2"/>
  <c r="C13" i="2"/>
  <c r="B13" i="2"/>
  <c r="B10" i="2"/>
  <c r="B12" i="2" s="1"/>
  <c r="B16" i="2" s="1"/>
  <c r="C10" i="2"/>
  <c r="C12" i="2" s="1"/>
  <c r="C16" i="2" s="1"/>
  <c r="C9" i="2"/>
  <c r="C11" i="2" s="1"/>
  <c r="C15" i="2" s="1"/>
  <c r="B9" i="2"/>
  <c r="B11" i="2" s="1"/>
  <c r="B15" i="2" s="1"/>
  <c r="K4" i="2"/>
  <c r="C2" i="2" s="1"/>
  <c r="B2" i="1"/>
  <c r="C6" i="2"/>
  <c r="B6" i="2"/>
  <c r="C5" i="2"/>
  <c r="B5" i="2"/>
  <c r="B6" i="1"/>
  <c r="C5" i="1"/>
  <c r="C2" i="1"/>
  <c r="E15" i="2" l="1"/>
  <c r="E13" i="2"/>
  <c r="E16" i="2"/>
  <c r="D16" i="2"/>
  <c r="D15" i="2"/>
  <c r="E16" i="1"/>
  <c r="D9" i="1"/>
  <c r="D11" i="1"/>
  <c r="D13" i="1" s="1"/>
  <c r="D16" i="1"/>
  <c r="B16" i="1"/>
  <c r="C16" i="1"/>
  <c r="B15" i="1"/>
  <c r="C15" i="1"/>
  <c r="B2" i="2"/>
  <c r="D15" i="1" l="1"/>
</calcChain>
</file>

<file path=xl/sharedStrings.xml><?xml version="1.0" encoding="utf-8"?>
<sst xmlns="http://schemas.openxmlformats.org/spreadsheetml/2006/main" count="131" uniqueCount="77">
  <si>
    <t>Costo Minimo</t>
  </si>
  <si>
    <t>Costo Massimo</t>
  </si>
  <si>
    <t>Minimo Concorrenza</t>
  </si>
  <si>
    <t>Massimo Concorrenza</t>
  </si>
  <si>
    <t>Mesi</t>
  </si>
  <si>
    <t>Costo stimato</t>
  </si>
  <si>
    <t>Conversione click Minima Mese</t>
  </si>
  <si>
    <t>Conversione click Massima Mese</t>
  </si>
  <si>
    <t>Visualizzazioni Minime Mese</t>
  </si>
  <si>
    <t>Visualizzazioni Massime Mese</t>
  </si>
  <si>
    <t>Conversione click Minima Totale</t>
  </si>
  <si>
    <t>Conversione click Massima Totale</t>
  </si>
  <si>
    <t>Visualizzazioni Minime Totale</t>
  </si>
  <si>
    <t>Visualizzazioni Massime Totale</t>
  </si>
  <si>
    <t xml:space="preserve">Capienza Aula </t>
  </si>
  <si>
    <t>Conversione 3 % Minima</t>
  </si>
  <si>
    <t>Conversione 3% Massima</t>
  </si>
  <si>
    <t>CONVERSIONE PESSIMISTICA MINIMA</t>
  </si>
  <si>
    <t>CONVERSIONE PESSIMISTICA MASSIMA</t>
  </si>
  <si>
    <t>Percentuale Conversione</t>
  </si>
  <si>
    <t>EVENTBRITE</t>
  </si>
  <si>
    <t>SITO</t>
  </si>
  <si>
    <t>GIORNI</t>
  </si>
  <si>
    <t>Conversione 3 % Minima Mese</t>
  </si>
  <si>
    <t>Conversione 3% Massima Mese</t>
  </si>
  <si>
    <t>Conversione  Minima Totale</t>
  </si>
  <si>
    <t>Conversione Massima Totale</t>
  </si>
  <si>
    <t>Riempimento Sala</t>
  </si>
  <si>
    <t>Conversione Minima Totale</t>
  </si>
  <si>
    <t>Costo Medio</t>
  </si>
  <si>
    <t>Costo Medio usato al giorno</t>
  </si>
  <si>
    <t>N sponsor Minimo</t>
  </si>
  <si>
    <t>N Sponsor Stimati</t>
  </si>
  <si>
    <t>Riempiemnto Stimato</t>
  </si>
  <si>
    <t>Costo medio aumentato</t>
  </si>
  <si>
    <t>Costo medio aumentato giornata</t>
  </si>
  <si>
    <t>Iscrizione Eventbrite</t>
  </si>
  <si>
    <t>Newsletter</t>
  </si>
  <si>
    <t>Costo Reale</t>
  </si>
  <si>
    <t>Costo Reale 1 euro</t>
  </si>
  <si>
    <t>Costo Reale 1.20</t>
  </si>
  <si>
    <t>Conversione Newsletter 1%</t>
  </si>
  <si>
    <t>ing</t>
  </si>
  <si>
    <t>Pool di Utenza</t>
  </si>
  <si>
    <r>
      <t>51</t>
    </r>
    <r>
      <rPr>
        <sz val="11"/>
        <color theme="1"/>
        <rFont val="Calibri"/>
        <family val="2"/>
        <scheme val="minor"/>
      </rPr>
      <t xml:space="preserve"> km</t>
    </r>
  </si>
  <si>
    <t>di raggio con centro  PD</t>
  </si>
  <si>
    <t>Dimensione del segmento di pubblico potenziale</t>
  </si>
  <si>
    <t>persone al mese</t>
  </si>
  <si>
    <t xml:space="preserve">evento </t>
  </si>
  <si>
    <t>padova</t>
  </si>
  <si>
    <t>orto bota</t>
  </si>
  <si>
    <t>prato della valle</t>
  </si>
  <si>
    <t>macchine</t>
  </si>
  <si>
    <t>presentazione</t>
  </si>
  <si>
    <t>KEY</t>
  </si>
  <si>
    <t>IPERPARAMETRI</t>
  </si>
  <si>
    <t>Minimo Considerato</t>
  </si>
  <si>
    <t>Massimo Considerato</t>
  </si>
  <si>
    <t>Valore Reale</t>
  </si>
  <si>
    <t>Tipologia\Costi</t>
  </si>
  <si>
    <t>Sito</t>
  </si>
  <si>
    <t>Eventbrite</t>
  </si>
  <si>
    <t xml:space="preserve">Mesi </t>
  </si>
  <si>
    <t>Giorni</t>
  </si>
  <si>
    <t>Capienza Aula Totale</t>
  </si>
  <si>
    <t>N Sponsor stimati</t>
  </si>
  <si>
    <t>Capienza Aula da Gestire</t>
  </si>
  <si>
    <t>(15 persone di lasco )</t>
  </si>
  <si>
    <t>Percentuale</t>
  </si>
  <si>
    <t xml:space="preserve">Sponsorizzazione </t>
  </si>
  <si>
    <t>Conversione Clik Mensile</t>
  </si>
  <si>
    <t>Numero Visualizzazioni Pagina Mensile</t>
  </si>
  <si>
    <t>Conversione Clik Totali</t>
  </si>
  <si>
    <t>Numero Visualizzazioni Pagina Totali</t>
  </si>
  <si>
    <t>Costi Massimi Sito</t>
  </si>
  <si>
    <t>Costi Minimi Sito</t>
  </si>
  <si>
    <t>Costi Minimi Eventbrite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</si>
</sst>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7" borderId="2" xfId="0" applyFill="1" applyBorder="1"/>
    <xf numFmtId="0" fontId="0" fillId="0" borderId="6" xfId="0" applyBorder="1"/>
    <xf numFmtId="0" fontId="0" fillId="8" borderId="3" xfId="0" applyFill="1" applyBorder="1"/>
    <xf numFmtId="0" fontId="0" fillId="8" borderId="1" xfId="0" applyFill="1" applyBorder="1"/>
    <xf numFmtId="0" fontId="0" fillId="0" borderId="7" xfId="0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Costi</a:t>
            </a:r>
            <a:r>
              <a:rPr lang="en-US" baseline="0"/>
              <a:t> Sito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click minimi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Finale!$B$19:$F$19</c:f>
              <c:strCache>
                <c:ptCount val="5"/>
                <c:pt idx="0">
                  <c:v>Minimo Considerato</c:v>
                </c:pt>
                <c:pt idx="1">
                  <c:v>Massimo Considerato</c:v>
                </c:pt>
                <c:pt idx="2">
                  <c:v>Minimo Concorrenza</c:v>
                </c:pt>
                <c:pt idx="3">
                  <c:v>Massimo Considerato</c:v>
                </c:pt>
                <c:pt idx="4">
                  <c:v>Valore Reale</c:v>
                </c:pt>
              </c:strCache>
            </c:strRef>
          </c:cat>
          <c:val>
            <c:numRef>
              <c:f>Finale!$B$22:$F$22</c:f>
              <c:numCache>
                <c:formatCode>General</c:formatCode>
                <c:ptCount val="5"/>
                <c:pt idx="0">
                  <c:v>369</c:v>
                </c:pt>
                <c:pt idx="1">
                  <c:v>987</c:v>
                </c:pt>
                <c:pt idx="2">
                  <c:v>369</c:v>
                </c:pt>
                <c:pt idx="3">
                  <c:v>987</c:v>
                </c:pt>
                <c:pt idx="4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7-4D99-A27C-3D90204D5D2F}"/>
            </c:ext>
          </c:extLst>
        </c:ser>
        <c:ser>
          <c:idx val="1"/>
          <c:order val="1"/>
          <c:tx>
            <c:v>click massimi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Finale!$B$19:$F$19</c:f>
              <c:strCache>
                <c:ptCount val="5"/>
                <c:pt idx="0">
                  <c:v>Minimo Considerato</c:v>
                </c:pt>
                <c:pt idx="1">
                  <c:v>Massimo Considerato</c:v>
                </c:pt>
                <c:pt idx="2">
                  <c:v>Minimo Concorrenza</c:v>
                </c:pt>
                <c:pt idx="3">
                  <c:v>Massimo Considerato</c:v>
                </c:pt>
                <c:pt idx="4">
                  <c:v>Valore Reale</c:v>
                </c:pt>
              </c:strCache>
            </c:strRef>
          </c:cat>
          <c:val>
            <c:numRef>
              <c:f>Finale!$B$30:$F$30</c:f>
              <c:numCache>
                <c:formatCode>General</c:formatCode>
                <c:ptCount val="5"/>
                <c:pt idx="0">
                  <c:v>699</c:v>
                </c:pt>
                <c:pt idx="1">
                  <c:v>1647</c:v>
                </c:pt>
                <c:pt idx="2">
                  <c:v>699</c:v>
                </c:pt>
                <c:pt idx="3">
                  <c:v>1647</c:v>
                </c:pt>
                <c:pt idx="4">
                  <c:v>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47-4D99-A27C-3D90204D5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5909528"/>
        <c:axId val="37375100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visualizzazioni minime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Finale!$B$19:$F$19</c15:sqref>
                        </c15:formulaRef>
                      </c:ext>
                    </c:extLst>
                    <c:strCache>
                      <c:ptCount val="5"/>
                      <c:pt idx="0">
                        <c:v>Minimo Considerato</c:v>
                      </c:pt>
                      <c:pt idx="1">
                        <c:v>Massimo Considerato</c:v>
                      </c:pt>
                      <c:pt idx="2">
                        <c:v>Minimo Concorrenza</c:v>
                      </c:pt>
                      <c:pt idx="3">
                        <c:v>Massimo Considerato</c:v>
                      </c:pt>
                      <c:pt idx="4">
                        <c:v>Valore Reale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Finale!$B$25:$F$25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1965</c:v>
                      </c:pt>
                      <c:pt idx="1">
                        <c:v>15792</c:v>
                      </c:pt>
                      <c:pt idx="2">
                        <c:v>1965</c:v>
                      </c:pt>
                      <c:pt idx="3">
                        <c:v>15792</c:v>
                      </c:pt>
                      <c:pt idx="4">
                        <c:v>1965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BB47-4D99-A27C-3D90204D5D2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visualizzazioni massime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Finale!$B$19:$F$19</c15:sqref>
                        </c15:formulaRef>
                      </c:ext>
                    </c:extLst>
                    <c:strCache>
                      <c:ptCount val="5"/>
                      <c:pt idx="0">
                        <c:v>Minimo Considerato</c:v>
                      </c:pt>
                      <c:pt idx="1">
                        <c:v>Massimo Considerato</c:v>
                      </c:pt>
                      <c:pt idx="2">
                        <c:v>Minimo Concorrenza</c:v>
                      </c:pt>
                      <c:pt idx="3">
                        <c:v>Massimo Considerato</c:v>
                      </c:pt>
                      <c:pt idx="4">
                        <c:v>Valore Reale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Finale!$B$33:$F$33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3297</c:v>
                      </c:pt>
                      <c:pt idx="1">
                        <c:v>8118</c:v>
                      </c:pt>
                      <c:pt idx="2">
                        <c:v>3297</c:v>
                      </c:pt>
                      <c:pt idx="3">
                        <c:v>8118</c:v>
                      </c:pt>
                      <c:pt idx="4">
                        <c:v>3297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BB47-4D99-A27C-3D90204D5D2F}"/>
                  </c:ext>
                </c:extLst>
              </c15:ser>
            </c15:filteredBarSeries>
          </c:ext>
        </c:extLst>
      </c:barChart>
      <c:catAx>
        <c:axId val="375909528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51000"/>
        <c:crosses val="autoZero"/>
        <c:auto val="1"/>
        <c:lblAlgn val="ctr"/>
        <c:lblOffset val="100"/>
        <c:noMultiLvlLbl val="0"/>
      </c:catAx>
      <c:valAx>
        <c:axId val="37375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09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Costi</a:t>
            </a:r>
            <a:r>
              <a:rPr lang="en-US" baseline="0"/>
              <a:t> Eventbrite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click minimi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Finale!$B$19:$F$19</c:f>
              <c:strCache>
                <c:ptCount val="5"/>
                <c:pt idx="0">
                  <c:v>Minimo Considerato</c:v>
                </c:pt>
                <c:pt idx="1">
                  <c:v>Massimo Considerato</c:v>
                </c:pt>
                <c:pt idx="2">
                  <c:v>Minimo Concorrenza</c:v>
                </c:pt>
                <c:pt idx="3">
                  <c:v>Massimo Considerato</c:v>
                </c:pt>
                <c:pt idx="4">
                  <c:v>Valore Reale</c:v>
                </c:pt>
              </c:strCache>
            </c:strRef>
          </c:cat>
          <c:val>
            <c:numRef>
              <c:f>Finale!$B$38:$F$38</c:f>
              <c:numCache>
                <c:formatCode>General</c:formatCode>
                <c:ptCount val="5"/>
                <c:pt idx="0">
                  <c:v>276</c:v>
                </c:pt>
                <c:pt idx="1">
                  <c:v>2886</c:v>
                </c:pt>
                <c:pt idx="2">
                  <c:v>744</c:v>
                </c:pt>
                <c:pt idx="3">
                  <c:v>2886</c:v>
                </c:pt>
                <c:pt idx="4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A-4610-93F0-18030E56AD1F}"/>
            </c:ext>
          </c:extLst>
        </c:ser>
        <c:ser>
          <c:idx val="1"/>
          <c:order val="1"/>
          <c:tx>
            <c:v>click massimi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Finale!$B$19:$F$19</c:f>
              <c:strCache>
                <c:ptCount val="5"/>
                <c:pt idx="0">
                  <c:v>Minimo Considerato</c:v>
                </c:pt>
                <c:pt idx="1">
                  <c:v>Massimo Considerato</c:v>
                </c:pt>
                <c:pt idx="2">
                  <c:v>Minimo Concorrenza</c:v>
                </c:pt>
                <c:pt idx="3">
                  <c:v>Massimo Considerato</c:v>
                </c:pt>
                <c:pt idx="4">
                  <c:v>Valore Reale</c:v>
                </c:pt>
              </c:strCache>
            </c:strRef>
          </c:cat>
          <c:val>
            <c:numRef>
              <c:f>Finale!$B$46:$F$46</c:f>
              <c:numCache>
                <c:formatCode>General</c:formatCode>
                <c:ptCount val="5"/>
                <c:pt idx="0">
                  <c:v>465</c:v>
                </c:pt>
                <c:pt idx="1">
                  <c:v>4815</c:v>
                </c:pt>
                <c:pt idx="2">
                  <c:v>1245</c:v>
                </c:pt>
                <c:pt idx="3">
                  <c:v>4815</c:v>
                </c:pt>
                <c:pt idx="4">
                  <c:v>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A-4610-93F0-18030E56A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5909528"/>
        <c:axId val="37375100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v>visualizzazioni minime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Finale!$B$19:$F$19</c15:sqref>
                        </c15:formulaRef>
                      </c:ext>
                    </c:extLst>
                    <c:strCache>
                      <c:ptCount val="5"/>
                      <c:pt idx="0">
                        <c:v>Minimo Considerato</c:v>
                      </c:pt>
                      <c:pt idx="1">
                        <c:v>Massimo Considerato</c:v>
                      </c:pt>
                      <c:pt idx="2">
                        <c:v>Minimo Concorrenza</c:v>
                      </c:pt>
                      <c:pt idx="3">
                        <c:v>Massimo Considerato</c:v>
                      </c:pt>
                      <c:pt idx="4">
                        <c:v>Valore Reale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Finale!$B$25:$F$25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1965</c:v>
                      </c:pt>
                      <c:pt idx="1">
                        <c:v>15792</c:v>
                      </c:pt>
                      <c:pt idx="2">
                        <c:v>1965</c:v>
                      </c:pt>
                      <c:pt idx="3">
                        <c:v>15792</c:v>
                      </c:pt>
                      <c:pt idx="4">
                        <c:v>1965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B1A-4610-93F0-18030E56AD1F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v>visualizzazioni massime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Finale!$B$19:$F$19</c15:sqref>
                        </c15:formulaRef>
                      </c:ext>
                    </c:extLst>
                    <c:strCache>
                      <c:ptCount val="5"/>
                      <c:pt idx="0">
                        <c:v>Minimo Considerato</c:v>
                      </c:pt>
                      <c:pt idx="1">
                        <c:v>Massimo Considerato</c:v>
                      </c:pt>
                      <c:pt idx="2">
                        <c:v>Minimo Concorrenza</c:v>
                      </c:pt>
                      <c:pt idx="3">
                        <c:v>Massimo Considerato</c:v>
                      </c:pt>
                      <c:pt idx="4">
                        <c:v>Valore Reale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Finale!$B$33:$F$33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3297</c:v>
                      </c:pt>
                      <c:pt idx="1">
                        <c:v>8118</c:v>
                      </c:pt>
                      <c:pt idx="2">
                        <c:v>3297</c:v>
                      </c:pt>
                      <c:pt idx="3">
                        <c:v>8118</c:v>
                      </c:pt>
                      <c:pt idx="4">
                        <c:v>3297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B1A-4610-93F0-18030E56AD1F}"/>
                  </c:ext>
                </c:extLst>
              </c15:ser>
            </c15:filteredBarSeries>
          </c:ext>
        </c:extLst>
      </c:barChart>
      <c:catAx>
        <c:axId val="375909528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751000"/>
        <c:crosses val="autoZero"/>
        <c:auto val="1"/>
        <c:lblAlgn val="ctr"/>
        <c:lblOffset val="100"/>
        <c:noMultiLvlLbl val="0"/>
      </c:catAx>
      <c:valAx>
        <c:axId val="37375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09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Stima</a:t>
            </a:r>
            <a:r>
              <a:rPr lang="en-US" baseline="0"/>
              <a:t> Persone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(Finale!$A$16,Finale!$A$17)</c:f>
              <c:strCache>
                <c:ptCount val="2"/>
                <c:pt idx="0">
                  <c:v>Newsletter</c:v>
                </c:pt>
                <c:pt idx="1">
                  <c:v>Sponsorizzazione </c:v>
                </c:pt>
              </c:strCache>
            </c:strRef>
          </c:cat>
          <c:val>
            <c:numRef>
              <c:f>(Finale!$C$16,Finale!$C$17)</c:f>
              <c:numCache>
                <c:formatCode>General</c:formatCode>
                <c:ptCount val="2"/>
                <c:pt idx="0">
                  <c:v>225</c:v>
                </c:pt>
                <c:pt idx="1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6-4617-8A33-84B32C933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573088</xdr:colOff>
      <xdr:row>1</xdr:row>
      <xdr:rowOff>171450</xdr:rowOff>
    </xdr:from>
    <xdr:to>
      <xdr:col>21</xdr:col>
      <xdr:colOff>57150</xdr:colOff>
      <xdr:row>28</xdr:row>
      <xdr:rowOff>90487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CF77139-1CF3-434F-995F-C6057C450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542925</xdr:colOff>
      <xdr:row>29</xdr:row>
      <xdr:rowOff>161925</xdr:rowOff>
    </xdr:from>
    <xdr:to>
      <xdr:col>21</xdr:col>
      <xdr:colOff>26987</xdr:colOff>
      <xdr:row>56</xdr:row>
      <xdr:rowOff>157162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12754674-0297-406D-825A-4861D56DBD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85725</xdr:colOff>
      <xdr:row>50</xdr:row>
      <xdr:rowOff>119062</xdr:rowOff>
    </xdr:from>
    <xdr:to>
      <xdr:col>5</xdr:col>
      <xdr:colOff>647700</xdr:colOff>
      <xdr:row>65</xdr:row>
      <xdr:rowOff>4762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58E47F60-0C3D-4126-A84A-0F94C0984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00BA-4333-4334-8128-6ABEE8054A09}">
  <dimension ref="A1:O28"/>
  <sheetViews>
    <sheetView workbookViewId="0">
      <selection activeCell="D20" sqref="D20"/>
    </sheetView>
  </sheetViews>
  <sheetFormatPr defaultRowHeight="15" x14ac:dyDescent="0.25"/>
  <cols>
    <col min="1" max="1" width="38.85546875" customWidth="1"/>
    <col min="2" max="2" width="22.42578125" customWidth="1"/>
    <col min="3" max="3" width="25.42578125" customWidth="1"/>
    <col min="4" max="4" width="28.85546875" customWidth="1"/>
    <col min="5" max="5" width="44" customWidth="1"/>
    <col min="10" max="10" width="30.140625" customWidth="1"/>
    <col min="13" max="13" width="17.7109375" customWidth="1"/>
    <col min="14" max="14" width="19" customWidth="1"/>
  </cols>
  <sheetData>
    <row r="1" spans="1:15" x14ac:dyDescent="0.25">
      <c r="A1" t="s">
        <v>20</v>
      </c>
      <c r="B1" t="s">
        <v>0</v>
      </c>
      <c r="C1" t="s">
        <v>1</v>
      </c>
      <c r="D1" t="s">
        <v>39</v>
      </c>
      <c r="E1" t="s">
        <v>40</v>
      </c>
    </row>
    <row r="2" spans="1:15" x14ac:dyDescent="0.25">
      <c r="A2" t="s">
        <v>5</v>
      </c>
      <c r="B2" s="2">
        <f>$K$2*$K$4</f>
        <v>236.7</v>
      </c>
      <c r="C2">
        <f>$K$3*$K$4</f>
        <v>917.99999999999989</v>
      </c>
      <c r="D2">
        <f>$K$5*$K$4</f>
        <v>90</v>
      </c>
      <c r="E2" s="7">
        <f>$L$5*$K$4</f>
        <v>108</v>
      </c>
      <c r="J2" t="s">
        <v>2</v>
      </c>
      <c r="K2" s="2">
        <v>2.63</v>
      </c>
    </row>
    <row r="3" spans="1:15" x14ac:dyDescent="0.25">
      <c r="A3" t="s">
        <v>6</v>
      </c>
      <c r="B3">
        <v>248</v>
      </c>
      <c r="C3">
        <v>962</v>
      </c>
      <c r="D3">
        <v>92</v>
      </c>
      <c r="E3">
        <v>111</v>
      </c>
      <c r="J3" t="s">
        <v>3</v>
      </c>
      <c r="K3">
        <v>10.199999999999999</v>
      </c>
    </row>
    <row r="4" spans="1:15" x14ac:dyDescent="0.25">
      <c r="A4" t="s">
        <v>7</v>
      </c>
      <c r="B4">
        <v>415</v>
      </c>
      <c r="C4">
        <v>1605</v>
      </c>
      <c r="D4">
        <v>155</v>
      </c>
      <c r="E4">
        <v>186</v>
      </c>
      <c r="J4" t="s">
        <v>4</v>
      </c>
      <c r="K4" s="4">
        <f>3*30</f>
        <v>90</v>
      </c>
    </row>
    <row r="5" spans="1:15" x14ac:dyDescent="0.25">
      <c r="A5" t="s">
        <v>10</v>
      </c>
      <c r="B5">
        <f>B3*4</f>
        <v>992</v>
      </c>
      <c r="C5">
        <f>C3*4</f>
        <v>3848</v>
      </c>
      <c r="D5">
        <f>D3*4</f>
        <v>368</v>
      </c>
      <c r="E5">
        <f>E3*4</f>
        <v>444</v>
      </c>
      <c r="J5" t="s">
        <v>38</v>
      </c>
      <c r="K5">
        <v>1</v>
      </c>
      <c r="L5">
        <v>1.2</v>
      </c>
    </row>
    <row r="6" spans="1:15" x14ac:dyDescent="0.25">
      <c r="A6" t="s">
        <v>11</v>
      </c>
      <c r="B6">
        <f>B4*4</f>
        <v>1660</v>
      </c>
      <c r="C6">
        <f>C4*4</f>
        <v>6420</v>
      </c>
      <c r="D6">
        <f>D4*4</f>
        <v>620</v>
      </c>
      <c r="E6">
        <f>E4*4</f>
        <v>744</v>
      </c>
      <c r="J6" t="s">
        <v>14</v>
      </c>
      <c r="K6">
        <v>400</v>
      </c>
      <c r="L6">
        <v>380</v>
      </c>
      <c r="N6" t="s">
        <v>37</v>
      </c>
      <c r="O6">
        <f>L6*60/100</f>
        <v>228</v>
      </c>
    </row>
    <row r="7" spans="1:15" x14ac:dyDescent="0.25">
      <c r="A7" t="s">
        <v>8</v>
      </c>
      <c r="B7" s="2">
        <v>1222</v>
      </c>
      <c r="C7">
        <v>4740</v>
      </c>
      <c r="D7">
        <v>453</v>
      </c>
      <c r="E7">
        <v>546</v>
      </c>
      <c r="J7" t="s">
        <v>19</v>
      </c>
      <c r="K7" s="3">
        <v>3</v>
      </c>
    </row>
    <row r="8" spans="1:15" x14ac:dyDescent="0.25">
      <c r="A8" t="s">
        <v>9</v>
      </c>
      <c r="B8">
        <v>2045</v>
      </c>
      <c r="C8">
        <v>7909</v>
      </c>
      <c r="D8">
        <v>764</v>
      </c>
      <c r="E8">
        <v>917</v>
      </c>
      <c r="J8" t="s">
        <v>27</v>
      </c>
      <c r="K8">
        <f>(B15*3)/K6*100</f>
        <v>81.75</v>
      </c>
    </row>
    <row r="9" spans="1:15" x14ac:dyDescent="0.25">
      <c r="A9" t="s">
        <v>12</v>
      </c>
      <c r="B9">
        <f>B7*3</f>
        <v>3666</v>
      </c>
      <c r="C9">
        <f>C7*3</f>
        <v>14220</v>
      </c>
      <c r="D9">
        <f>D7*3</f>
        <v>1359</v>
      </c>
      <c r="E9">
        <f>E7*3</f>
        <v>1638</v>
      </c>
    </row>
    <row r="10" spans="1:15" x14ac:dyDescent="0.25">
      <c r="A10" t="s">
        <v>13</v>
      </c>
      <c r="B10">
        <f>B8*3</f>
        <v>6135</v>
      </c>
      <c r="C10">
        <f>C8*3</f>
        <v>23727</v>
      </c>
      <c r="D10">
        <f>D8*3</f>
        <v>2292</v>
      </c>
      <c r="E10">
        <f>E8*3</f>
        <v>2751</v>
      </c>
      <c r="J10" t="s">
        <v>31</v>
      </c>
      <c r="K10">
        <v>3</v>
      </c>
    </row>
    <row r="11" spans="1:15" x14ac:dyDescent="0.25">
      <c r="A11" t="s">
        <v>23</v>
      </c>
      <c r="B11" s="2">
        <f>_xlfn.FLOOR.MATH(B9*$K$7/100)</f>
        <v>109</v>
      </c>
      <c r="C11">
        <f>_xlfn.FLOOR.MATH(C9*$K$7/100)</f>
        <v>426</v>
      </c>
      <c r="D11">
        <f>_xlfn.FLOOR.MATH(D9*$K$7/100)</f>
        <v>40</v>
      </c>
      <c r="E11">
        <f>_xlfn.FLOOR.MATH(E9*$K$7/100)</f>
        <v>49</v>
      </c>
      <c r="J11" t="s">
        <v>32</v>
      </c>
      <c r="K11">
        <v>10</v>
      </c>
      <c r="O11">
        <f>(49*3)+228</f>
        <v>375</v>
      </c>
    </row>
    <row r="12" spans="1:15" x14ac:dyDescent="0.25">
      <c r="A12" t="s">
        <v>24</v>
      </c>
      <c r="B12">
        <f>_xlfn.FLOOR.MATH(B10*$K$7/100)</f>
        <v>184</v>
      </c>
      <c r="C12">
        <f>_xlfn.FLOOR.MATH(C10*$K$7/100)</f>
        <v>711</v>
      </c>
      <c r="D12">
        <f>_xlfn.FLOOR.MATH(D10*$K$7/100)</f>
        <v>68</v>
      </c>
      <c r="E12">
        <f>_xlfn.FLOOR.MATH(E10*$K$7/100)</f>
        <v>82</v>
      </c>
      <c r="J12" t="s">
        <v>33</v>
      </c>
      <c r="K12" s="7">
        <f>_xlfn.FLOOR.MATH(((E15*3)+5)/(K6-K11-10)*100)</f>
        <v>40</v>
      </c>
    </row>
    <row r="13" spans="1:15" x14ac:dyDescent="0.25">
      <c r="A13" t="s">
        <v>25</v>
      </c>
      <c r="B13">
        <f>B11*3</f>
        <v>327</v>
      </c>
      <c r="C13">
        <f>C11*3</f>
        <v>1278</v>
      </c>
      <c r="D13">
        <f>D11*3</f>
        <v>120</v>
      </c>
      <c r="E13">
        <f>E11*3</f>
        <v>147</v>
      </c>
    </row>
    <row r="14" spans="1:15" x14ac:dyDescent="0.25">
      <c r="A14" t="s">
        <v>26</v>
      </c>
      <c r="B14">
        <f>B12*3</f>
        <v>552</v>
      </c>
      <c r="C14">
        <f>C12*3</f>
        <v>2133</v>
      </c>
      <c r="D14">
        <f>D12*3</f>
        <v>204</v>
      </c>
      <c r="E14" s="7">
        <f>E12*3</f>
        <v>246</v>
      </c>
    </row>
    <row r="15" spans="1:15" x14ac:dyDescent="0.25">
      <c r="A15" t="s">
        <v>17</v>
      </c>
      <c r="B15" s="2">
        <f>MIN(B3,B11)</f>
        <v>109</v>
      </c>
      <c r="C15">
        <f>MIN(C3,C11)</f>
        <v>426</v>
      </c>
      <c r="D15">
        <f>MIN(D3,D11)</f>
        <v>40</v>
      </c>
      <c r="E15" s="7">
        <f>MIN(E3,E11)</f>
        <v>49</v>
      </c>
      <c r="J15" t="s">
        <v>41</v>
      </c>
      <c r="K15">
        <f>228*100/1.625</f>
        <v>14030.76923076923</v>
      </c>
      <c r="M15" t="s">
        <v>42</v>
      </c>
    </row>
    <row r="16" spans="1:15" x14ac:dyDescent="0.25">
      <c r="A16" t="s">
        <v>18</v>
      </c>
      <c r="B16">
        <f>MIN(B4,B12)</f>
        <v>184</v>
      </c>
      <c r="C16">
        <f>MIN(C4,C12)</f>
        <v>711</v>
      </c>
      <c r="D16">
        <f>MIN(D4,D12)</f>
        <v>68</v>
      </c>
      <c r="E16">
        <f>MIN(E4,E12)</f>
        <v>82</v>
      </c>
    </row>
    <row r="18" spans="1:5" ht="18.75" x14ac:dyDescent="0.3">
      <c r="B18" t="s">
        <v>43</v>
      </c>
      <c r="C18" s="8" t="s">
        <v>44</v>
      </c>
      <c r="D18" t="s">
        <v>45</v>
      </c>
    </row>
    <row r="20" spans="1:5" x14ac:dyDescent="0.25">
      <c r="B20" t="s">
        <v>46</v>
      </c>
      <c r="D20">
        <v>10628136</v>
      </c>
      <c r="E20" t="s">
        <v>47</v>
      </c>
    </row>
    <row r="21" spans="1:5" x14ac:dyDescent="0.25">
      <c r="B21" s="9"/>
      <c r="D21">
        <f>D20/30</f>
        <v>354271.2</v>
      </c>
    </row>
    <row r="22" spans="1:5" x14ac:dyDescent="0.25">
      <c r="A22" t="s">
        <v>54</v>
      </c>
    </row>
    <row r="23" spans="1:5" x14ac:dyDescent="0.25">
      <c r="A23" t="s">
        <v>48</v>
      </c>
    </row>
    <row r="24" spans="1:5" x14ac:dyDescent="0.25">
      <c r="A24" t="s">
        <v>49</v>
      </c>
    </row>
    <row r="25" spans="1:5" x14ac:dyDescent="0.25">
      <c r="A25" t="s">
        <v>50</v>
      </c>
    </row>
    <row r="26" spans="1:5" x14ac:dyDescent="0.25">
      <c r="A26" t="s">
        <v>51</v>
      </c>
    </row>
    <row r="27" spans="1:5" x14ac:dyDescent="0.25">
      <c r="A27" t="s">
        <v>52</v>
      </c>
    </row>
    <row r="28" spans="1:5" x14ac:dyDescent="0.25">
      <c r="A28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38BF-2852-4EA1-84C7-6439374B7141}">
  <dimension ref="A1:K16"/>
  <sheetViews>
    <sheetView workbookViewId="0">
      <selection activeCell="B8" sqref="B8"/>
    </sheetView>
  </sheetViews>
  <sheetFormatPr defaultRowHeight="15" x14ac:dyDescent="0.25"/>
  <cols>
    <col min="1" max="1" width="38.85546875" customWidth="1"/>
    <col min="2" max="2" width="22.42578125" customWidth="1"/>
    <col min="3" max="3" width="25.42578125" customWidth="1"/>
    <col min="4" max="4" width="30.85546875" customWidth="1"/>
    <col min="5" max="5" width="35" customWidth="1"/>
    <col min="10" max="10" width="30.140625" customWidth="1"/>
  </cols>
  <sheetData>
    <row r="1" spans="1:11" x14ac:dyDescent="0.25">
      <c r="A1" t="s">
        <v>21</v>
      </c>
      <c r="B1" t="s">
        <v>0</v>
      </c>
      <c r="C1" t="s">
        <v>1</v>
      </c>
      <c r="D1" t="s">
        <v>29</v>
      </c>
      <c r="E1" t="s">
        <v>34</v>
      </c>
    </row>
    <row r="2" spans="1:11" x14ac:dyDescent="0.25">
      <c r="A2" t="s">
        <v>5</v>
      </c>
      <c r="B2" s="5">
        <f>$K$2*$K$4</f>
        <v>125.99999999999999</v>
      </c>
      <c r="C2">
        <f>$K$3*$K$4</f>
        <v>315</v>
      </c>
      <c r="D2" s="6">
        <f>$K$5*$K$4</f>
        <v>220.50000000000003</v>
      </c>
      <c r="E2" s="1">
        <f>$K$10*$K$4</f>
        <v>243.00000000000003</v>
      </c>
      <c r="J2" t="s">
        <v>2</v>
      </c>
      <c r="K2" s="5">
        <v>1.4</v>
      </c>
    </row>
    <row r="3" spans="1:11" x14ac:dyDescent="0.25">
      <c r="A3" t="s">
        <v>6</v>
      </c>
      <c r="B3">
        <v>123</v>
      </c>
      <c r="C3">
        <v>329</v>
      </c>
      <c r="D3">
        <v>229</v>
      </c>
      <c r="E3">
        <v>254</v>
      </c>
      <c r="J3" t="s">
        <v>3</v>
      </c>
      <c r="K3">
        <v>3.5</v>
      </c>
    </row>
    <row r="4" spans="1:11" x14ac:dyDescent="0.25">
      <c r="A4" t="s">
        <v>7</v>
      </c>
      <c r="B4">
        <v>233</v>
      </c>
      <c r="C4">
        <v>549</v>
      </c>
      <c r="D4">
        <v>384</v>
      </c>
      <c r="E4">
        <v>425</v>
      </c>
      <c r="J4" t="s">
        <v>22</v>
      </c>
      <c r="K4">
        <v>90</v>
      </c>
    </row>
    <row r="5" spans="1:11" x14ac:dyDescent="0.25">
      <c r="A5" t="s">
        <v>10</v>
      </c>
      <c r="B5">
        <f>B3*3</f>
        <v>369</v>
      </c>
      <c r="C5">
        <f>C3*4</f>
        <v>1316</v>
      </c>
      <c r="D5">
        <f>D3*4</f>
        <v>916</v>
      </c>
      <c r="E5">
        <f>E3*4</f>
        <v>1016</v>
      </c>
      <c r="J5" t="s">
        <v>30</v>
      </c>
      <c r="K5">
        <v>2.4500000000000002</v>
      </c>
    </row>
    <row r="6" spans="1:11" x14ac:dyDescent="0.25">
      <c r="A6" t="s">
        <v>11</v>
      </c>
      <c r="B6">
        <f>B4*4</f>
        <v>932</v>
      </c>
      <c r="C6">
        <f>C4*4</f>
        <v>2196</v>
      </c>
      <c r="D6">
        <f>D4*4</f>
        <v>1536</v>
      </c>
      <c r="E6">
        <f>E4*4</f>
        <v>1700</v>
      </c>
      <c r="J6" t="s">
        <v>14</v>
      </c>
      <c r="K6">
        <v>400</v>
      </c>
    </row>
    <row r="7" spans="1:11" x14ac:dyDescent="0.25">
      <c r="A7" t="s">
        <v>8</v>
      </c>
      <c r="B7">
        <v>655</v>
      </c>
      <c r="C7">
        <f>C5*4</f>
        <v>5264</v>
      </c>
      <c r="D7">
        <v>1128</v>
      </c>
      <c r="E7">
        <v>1251</v>
      </c>
      <c r="J7" t="s">
        <v>19</v>
      </c>
      <c r="K7" s="3">
        <v>3</v>
      </c>
    </row>
    <row r="8" spans="1:11" x14ac:dyDescent="0.25">
      <c r="A8" t="s">
        <v>9</v>
      </c>
      <c r="B8">
        <v>1099</v>
      </c>
      <c r="C8">
        <v>2706</v>
      </c>
      <c r="D8">
        <v>1893</v>
      </c>
      <c r="E8">
        <v>2095</v>
      </c>
    </row>
    <row r="9" spans="1:11" x14ac:dyDescent="0.25">
      <c r="A9" t="s">
        <v>12</v>
      </c>
      <c r="B9">
        <f>B7*3</f>
        <v>1965</v>
      </c>
      <c r="C9">
        <f>C7*4</f>
        <v>21056</v>
      </c>
      <c r="D9">
        <f>D7*4</f>
        <v>4512</v>
      </c>
      <c r="E9">
        <f>E7*4</f>
        <v>5004</v>
      </c>
    </row>
    <row r="10" spans="1:11" x14ac:dyDescent="0.25">
      <c r="A10" t="s">
        <v>13</v>
      </c>
      <c r="B10">
        <f>B8*3</f>
        <v>3297</v>
      </c>
      <c r="C10">
        <f>C8*4</f>
        <v>10824</v>
      </c>
      <c r="D10">
        <f>D8*4</f>
        <v>7572</v>
      </c>
      <c r="E10">
        <f>E8*4</f>
        <v>8380</v>
      </c>
      <c r="J10" t="s">
        <v>35</v>
      </c>
      <c r="K10" s="1">
        <v>2.7</v>
      </c>
    </row>
    <row r="11" spans="1:11" x14ac:dyDescent="0.25">
      <c r="A11" t="s">
        <v>15</v>
      </c>
      <c r="B11">
        <f>_xlfn.FLOOR.MATH(B7*$K$7/100)</f>
        <v>19</v>
      </c>
      <c r="C11">
        <f>_xlfn.FLOOR.MATH(C7*$K$7/100)</f>
        <v>157</v>
      </c>
      <c r="D11">
        <f>_xlfn.FLOOR.MATH(D7*$K$7/100)</f>
        <v>33</v>
      </c>
      <c r="E11">
        <f>_xlfn.FLOOR.MATH(E7*$K$7/100)</f>
        <v>37</v>
      </c>
    </row>
    <row r="12" spans="1:11" x14ac:dyDescent="0.25">
      <c r="A12" t="s">
        <v>16</v>
      </c>
      <c r="B12">
        <f>_xlfn.FLOOR.MATH(B8*$K$7/100)</f>
        <v>32</v>
      </c>
      <c r="C12">
        <f>_xlfn.FLOOR.MATH(C8*$K$7/100)</f>
        <v>81</v>
      </c>
      <c r="D12">
        <f>_xlfn.FLOOR.MATH(D8*$K$7/100)</f>
        <v>56</v>
      </c>
      <c r="E12">
        <f>_xlfn.FLOOR.MATH(E8*$K$7/100)</f>
        <v>62</v>
      </c>
    </row>
    <row r="13" spans="1:11" x14ac:dyDescent="0.25">
      <c r="A13" t="s">
        <v>28</v>
      </c>
      <c r="B13">
        <f>B11*3</f>
        <v>57</v>
      </c>
      <c r="C13">
        <f>C11*3</f>
        <v>471</v>
      </c>
      <c r="D13">
        <f>D11*3</f>
        <v>99</v>
      </c>
      <c r="E13">
        <f>E11*3</f>
        <v>111</v>
      </c>
      <c r="J13" t="s">
        <v>36</v>
      </c>
      <c r="K13" s="4">
        <f>_xlfn.CEILING.MATH(D15*15/100)</f>
        <v>5</v>
      </c>
    </row>
    <row r="14" spans="1:11" x14ac:dyDescent="0.25">
      <c r="A14" t="s">
        <v>26</v>
      </c>
      <c r="B14">
        <f>B12*3</f>
        <v>96</v>
      </c>
      <c r="C14">
        <f>C12*3</f>
        <v>243</v>
      </c>
      <c r="D14">
        <f>D12*3</f>
        <v>168</v>
      </c>
      <c r="E14">
        <f>E12*3</f>
        <v>186</v>
      </c>
      <c r="K14" s="4"/>
    </row>
    <row r="15" spans="1:11" x14ac:dyDescent="0.25">
      <c r="A15" t="s">
        <v>17</v>
      </c>
      <c r="B15" s="5">
        <f>MIN(B3,B11)</f>
        <v>19</v>
      </c>
      <c r="C15">
        <f>MIN(C3,C11)</f>
        <v>157</v>
      </c>
      <c r="D15" s="6">
        <f>MIN(D3,D11)</f>
        <v>33</v>
      </c>
      <c r="E15" s="1">
        <f>MIN(E3,E11)</f>
        <v>37</v>
      </c>
    </row>
    <row r="16" spans="1:11" x14ac:dyDescent="0.25">
      <c r="A16" t="s">
        <v>18</v>
      </c>
      <c r="B16">
        <f>MIN(B4,B12)</f>
        <v>32</v>
      </c>
      <c r="C16">
        <f>MIN(C4,C12)</f>
        <v>81</v>
      </c>
      <c r="D16">
        <f>MIN(D4,D12)</f>
        <v>56</v>
      </c>
      <c r="E16">
        <f>MIN(E4,E12)</f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D1E0-C983-4843-A7D9-B64C19906E14}">
  <dimension ref="A1:F49"/>
  <sheetViews>
    <sheetView tabSelected="1" topLeftCell="A30" workbookViewId="0">
      <selection activeCell="A16" activeCellId="3" sqref="C17 C16 A17 A16"/>
    </sheetView>
  </sheetViews>
  <sheetFormatPr defaultRowHeight="15" x14ac:dyDescent="0.25"/>
  <cols>
    <col min="1" max="1" width="36.28515625" customWidth="1"/>
    <col min="2" max="2" width="18.85546875" customWidth="1"/>
    <col min="3" max="3" width="19.5703125" customWidth="1"/>
    <col min="4" max="4" width="20" customWidth="1"/>
    <col min="5" max="5" width="20.5703125" customWidth="1"/>
    <col min="6" max="6" width="12.7109375" customWidth="1"/>
  </cols>
  <sheetData>
    <row r="1" spans="1:6" x14ac:dyDescent="0.25">
      <c r="A1" t="s">
        <v>55</v>
      </c>
    </row>
    <row r="2" spans="1:6" ht="15.75" thickBot="1" x14ac:dyDescent="0.3"/>
    <row r="3" spans="1:6" ht="15.75" thickBot="1" x14ac:dyDescent="0.3">
      <c r="A3" s="16" t="s">
        <v>59</v>
      </c>
      <c r="B3" s="15" t="s">
        <v>56</v>
      </c>
      <c r="C3" s="15" t="s">
        <v>57</v>
      </c>
      <c r="D3" s="15" t="s">
        <v>2</v>
      </c>
      <c r="E3" s="15" t="s">
        <v>57</v>
      </c>
      <c r="F3" s="15" t="s">
        <v>58</v>
      </c>
    </row>
    <row r="4" spans="1:6" ht="15.75" thickBot="1" x14ac:dyDescent="0.3">
      <c r="A4" s="15" t="s">
        <v>60</v>
      </c>
      <c r="B4" s="12">
        <v>1.4</v>
      </c>
      <c r="C4" s="11">
        <v>3.5</v>
      </c>
      <c r="D4" s="11">
        <v>1.4</v>
      </c>
      <c r="E4" s="11">
        <v>3.5</v>
      </c>
      <c r="F4" s="17">
        <v>1.4</v>
      </c>
    </row>
    <row r="5" spans="1:6" ht="15.75" thickBot="1" x14ac:dyDescent="0.3">
      <c r="A5" s="15" t="s">
        <v>61</v>
      </c>
      <c r="B5" s="13">
        <v>1</v>
      </c>
      <c r="C5" s="10">
        <v>10.199999999999999</v>
      </c>
      <c r="D5" s="10">
        <v>2.63</v>
      </c>
      <c r="E5" s="10">
        <v>10.199999999999999</v>
      </c>
      <c r="F5" s="18">
        <v>1.2</v>
      </c>
    </row>
    <row r="7" spans="1:6" x14ac:dyDescent="0.25">
      <c r="A7" t="s">
        <v>62</v>
      </c>
      <c r="B7">
        <v>3</v>
      </c>
    </row>
    <row r="8" spans="1:6" x14ac:dyDescent="0.25">
      <c r="A8" t="s">
        <v>63</v>
      </c>
      <c r="B8">
        <f>30*B7</f>
        <v>90</v>
      </c>
    </row>
    <row r="10" spans="1:6" x14ac:dyDescent="0.25">
      <c r="A10" t="s">
        <v>64</v>
      </c>
      <c r="B10">
        <v>400</v>
      </c>
    </row>
    <row r="12" spans="1:6" x14ac:dyDescent="0.25">
      <c r="A12" t="s">
        <v>65</v>
      </c>
      <c r="B12">
        <v>10</v>
      </c>
    </row>
    <row r="13" spans="1:6" x14ac:dyDescent="0.25">
      <c r="A13" t="s">
        <v>66</v>
      </c>
      <c r="B13">
        <f>B10-B12-15</f>
        <v>375</v>
      </c>
      <c r="C13" t="s">
        <v>67</v>
      </c>
    </row>
    <row r="14" spans="1:6" ht="15.75" thickBot="1" x14ac:dyDescent="0.3">
      <c r="A14" s="20"/>
    </row>
    <row r="15" spans="1:6" ht="15.75" thickBot="1" x14ac:dyDescent="0.3">
      <c r="A15" s="19"/>
      <c r="B15" s="14" t="s">
        <v>68</v>
      </c>
    </row>
    <row r="16" spans="1:6" ht="15.75" thickBot="1" x14ac:dyDescent="0.3">
      <c r="A16" s="14" t="s">
        <v>37</v>
      </c>
      <c r="B16" s="12">
        <v>60</v>
      </c>
      <c r="C16">
        <f>B13*B16/100</f>
        <v>225</v>
      </c>
    </row>
    <row r="17" spans="1:6" ht="15.75" thickBot="1" x14ac:dyDescent="0.3">
      <c r="A17" s="14" t="s">
        <v>69</v>
      </c>
      <c r="B17" s="13">
        <v>40</v>
      </c>
      <c r="C17">
        <f>B13*B17/100</f>
        <v>150</v>
      </c>
    </row>
    <row r="18" spans="1:6" ht="15.75" thickBot="1" x14ac:dyDescent="0.3"/>
    <row r="19" spans="1:6" ht="15.75" thickBot="1" x14ac:dyDescent="0.3">
      <c r="A19" s="16" t="s">
        <v>75</v>
      </c>
      <c r="B19" s="15" t="s">
        <v>56</v>
      </c>
      <c r="C19" s="15" t="s">
        <v>57</v>
      </c>
      <c r="D19" s="15" t="s">
        <v>2</v>
      </c>
      <c r="E19" s="15" t="s">
        <v>57</v>
      </c>
      <c r="F19" s="15" t="s">
        <v>58</v>
      </c>
    </row>
    <row r="21" spans="1:6" x14ac:dyDescent="0.25">
      <c r="A21" t="s">
        <v>70</v>
      </c>
      <c r="B21">
        <v>123</v>
      </c>
      <c r="C21">
        <v>329</v>
      </c>
      <c r="D21">
        <v>123</v>
      </c>
      <c r="E21">
        <v>329</v>
      </c>
      <c r="F21">
        <v>123</v>
      </c>
    </row>
    <row r="22" spans="1:6" x14ac:dyDescent="0.25">
      <c r="A22" t="s">
        <v>72</v>
      </c>
      <c r="B22">
        <f>B21*3</f>
        <v>369</v>
      </c>
      <c r="C22">
        <f t="shared" ref="C22:F22" si="0">C21*3</f>
        <v>987</v>
      </c>
      <c r="D22">
        <f t="shared" si="0"/>
        <v>369</v>
      </c>
      <c r="E22">
        <f t="shared" si="0"/>
        <v>987</v>
      </c>
      <c r="F22">
        <f t="shared" si="0"/>
        <v>369</v>
      </c>
    </row>
    <row r="24" spans="1:6" x14ac:dyDescent="0.25">
      <c r="A24" t="s">
        <v>71</v>
      </c>
      <c r="B24">
        <v>655</v>
      </c>
      <c r="C24">
        <v>5264</v>
      </c>
      <c r="D24">
        <v>655</v>
      </c>
      <c r="E24">
        <v>5264</v>
      </c>
      <c r="F24">
        <v>655</v>
      </c>
    </row>
    <row r="25" spans="1:6" x14ac:dyDescent="0.25">
      <c r="A25" t="s">
        <v>73</v>
      </c>
      <c r="B25">
        <f>B24*3</f>
        <v>1965</v>
      </c>
      <c r="C25">
        <f t="shared" ref="C25:F25" si="1">C24*3</f>
        <v>15792</v>
      </c>
      <c r="D25">
        <f t="shared" si="1"/>
        <v>1965</v>
      </c>
      <c r="E25">
        <f t="shared" si="1"/>
        <v>15792</v>
      </c>
      <c r="F25">
        <f t="shared" si="1"/>
        <v>1965</v>
      </c>
    </row>
    <row r="26" spans="1:6" ht="15.75" thickBot="1" x14ac:dyDescent="0.3"/>
    <row r="27" spans="1:6" ht="15.75" thickBot="1" x14ac:dyDescent="0.3">
      <c r="A27" s="16" t="s">
        <v>74</v>
      </c>
      <c r="B27" s="15" t="s">
        <v>56</v>
      </c>
      <c r="C27" s="15" t="s">
        <v>57</v>
      </c>
      <c r="D27" s="15" t="s">
        <v>2</v>
      </c>
      <c r="E27" s="15" t="s">
        <v>57</v>
      </c>
      <c r="F27" s="15" t="s">
        <v>58</v>
      </c>
    </row>
    <row r="29" spans="1:6" x14ac:dyDescent="0.25">
      <c r="A29" t="s">
        <v>70</v>
      </c>
      <c r="B29">
        <v>233</v>
      </c>
      <c r="C29">
        <v>549</v>
      </c>
      <c r="D29">
        <v>233</v>
      </c>
      <c r="E29">
        <v>549</v>
      </c>
      <c r="F29">
        <v>233</v>
      </c>
    </row>
    <row r="30" spans="1:6" x14ac:dyDescent="0.25">
      <c r="A30" t="s">
        <v>72</v>
      </c>
      <c r="B30">
        <f>B29*3</f>
        <v>699</v>
      </c>
      <c r="C30">
        <f t="shared" ref="C30" si="2">C29*3</f>
        <v>1647</v>
      </c>
      <c r="D30">
        <f t="shared" ref="D30" si="3">D29*3</f>
        <v>699</v>
      </c>
      <c r="E30">
        <f t="shared" ref="E30" si="4">E29*3</f>
        <v>1647</v>
      </c>
      <c r="F30">
        <f t="shared" ref="F30" si="5">F29*3</f>
        <v>699</v>
      </c>
    </row>
    <row r="32" spans="1:6" x14ac:dyDescent="0.25">
      <c r="A32" t="s">
        <v>71</v>
      </c>
      <c r="B32">
        <v>1099</v>
      </c>
      <c r="C32">
        <v>2706</v>
      </c>
      <c r="D32">
        <v>1099</v>
      </c>
      <c r="E32">
        <v>2706</v>
      </c>
      <c r="F32">
        <v>1099</v>
      </c>
    </row>
    <row r="33" spans="1:6" x14ac:dyDescent="0.25">
      <c r="A33" t="s">
        <v>73</v>
      </c>
      <c r="B33">
        <f>B32*3</f>
        <v>3297</v>
      </c>
      <c r="C33">
        <f t="shared" ref="C33" si="6">C32*3</f>
        <v>8118</v>
      </c>
      <c r="D33">
        <f t="shared" ref="D33" si="7">D32*3</f>
        <v>3297</v>
      </c>
      <c r="E33">
        <f t="shared" ref="E33" si="8">E32*3</f>
        <v>8118</v>
      </c>
      <c r="F33">
        <f t="shared" ref="F33" si="9">F32*3</f>
        <v>3297</v>
      </c>
    </row>
    <row r="34" spans="1:6" ht="15.75" thickBot="1" x14ac:dyDescent="0.3"/>
    <row r="35" spans="1:6" ht="15.75" thickBot="1" x14ac:dyDescent="0.3">
      <c r="A35" s="16" t="s">
        <v>76</v>
      </c>
      <c r="B35" s="15" t="s">
        <v>56</v>
      </c>
      <c r="C35" s="15" t="s">
        <v>57</v>
      </c>
      <c r="D35" s="15" t="s">
        <v>2</v>
      </c>
      <c r="E35" s="15" t="s">
        <v>57</v>
      </c>
      <c r="F35" s="15" t="s">
        <v>58</v>
      </c>
    </row>
    <row r="37" spans="1:6" x14ac:dyDescent="0.25">
      <c r="A37" t="s">
        <v>70</v>
      </c>
      <c r="B37">
        <v>92</v>
      </c>
      <c r="C37">
        <v>962</v>
      </c>
      <c r="D37">
        <v>248</v>
      </c>
      <c r="E37">
        <v>962</v>
      </c>
      <c r="F37">
        <v>111</v>
      </c>
    </row>
    <row r="38" spans="1:6" x14ac:dyDescent="0.25">
      <c r="A38" t="s">
        <v>72</v>
      </c>
      <c r="B38">
        <f>B37*3</f>
        <v>276</v>
      </c>
      <c r="C38">
        <f t="shared" ref="C38" si="10">C37*3</f>
        <v>2886</v>
      </c>
      <c r="D38">
        <f t="shared" ref="D38" si="11">D37*3</f>
        <v>744</v>
      </c>
      <c r="E38">
        <f t="shared" ref="E38" si="12">E37*3</f>
        <v>2886</v>
      </c>
      <c r="F38">
        <f t="shared" ref="F38" si="13">F37*3</f>
        <v>333</v>
      </c>
    </row>
    <row r="40" spans="1:6" x14ac:dyDescent="0.25">
      <c r="A40" t="s">
        <v>71</v>
      </c>
      <c r="B40">
        <v>453</v>
      </c>
      <c r="C40">
        <v>4740</v>
      </c>
      <c r="D40">
        <v>1222</v>
      </c>
      <c r="E40">
        <v>4740</v>
      </c>
      <c r="F40">
        <v>546</v>
      </c>
    </row>
    <row r="41" spans="1:6" x14ac:dyDescent="0.25">
      <c r="A41" t="s">
        <v>73</v>
      </c>
      <c r="B41">
        <f>B40*3</f>
        <v>1359</v>
      </c>
      <c r="C41">
        <f t="shared" ref="C41" si="14">C40*3</f>
        <v>14220</v>
      </c>
      <c r="D41">
        <f t="shared" ref="D41" si="15">D40*3</f>
        <v>3666</v>
      </c>
      <c r="E41">
        <f t="shared" ref="E41" si="16">E40*3</f>
        <v>14220</v>
      </c>
      <c r="F41">
        <f t="shared" ref="F41" si="17">F40*3</f>
        <v>1638</v>
      </c>
    </row>
    <row r="42" spans="1:6" ht="15.75" thickBot="1" x14ac:dyDescent="0.3"/>
    <row r="43" spans="1:6" ht="15.75" thickBot="1" x14ac:dyDescent="0.3">
      <c r="A43" s="16" t="s">
        <v>76</v>
      </c>
      <c r="B43" s="15" t="s">
        <v>56</v>
      </c>
      <c r="C43" s="15" t="s">
        <v>57</v>
      </c>
      <c r="D43" s="15" t="s">
        <v>2</v>
      </c>
      <c r="E43" s="15" t="s">
        <v>57</v>
      </c>
      <c r="F43" s="15" t="s">
        <v>58</v>
      </c>
    </row>
    <row r="45" spans="1:6" x14ac:dyDescent="0.25">
      <c r="A45" t="s">
        <v>70</v>
      </c>
      <c r="B45">
        <v>155</v>
      </c>
      <c r="C45">
        <v>1605</v>
      </c>
      <c r="D45">
        <v>415</v>
      </c>
      <c r="E45">
        <v>1605</v>
      </c>
      <c r="F45">
        <v>186</v>
      </c>
    </row>
    <row r="46" spans="1:6" x14ac:dyDescent="0.25">
      <c r="A46" t="s">
        <v>72</v>
      </c>
      <c r="B46">
        <f>B45*3</f>
        <v>465</v>
      </c>
      <c r="C46">
        <f t="shared" ref="C46" si="18">C45*3</f>
        <v>4815</v>
      </c>
      <c r="D46">
        <f t="shared" ref="D46" si="19">D45*3</f>
        <v>1245</v>
      </c>
      <c r="E46">
        <f t="shared" ref="E46" si="20">E45*3</f>
        <v>4815</v>
      </c>
      <c r="F46">
        <f t="shared" ref="F46" si="21">F45*3</f>
        <v>558</v>
      </c>
    </row>
    <row r="48" spans="1:6" x14ac:dyDescent="0.25">
      <c r="A48" t="s">
        <v>71</v>
      </c>
      <c r="B48">
        <v>764</v>
      </c>
      <c r="C48">
        <v>7909</v>
      </c>
      <c r="D48">
        <v>2045</v>
      </c>
      <c r="E48">
        <v>7909</v>
      </c>
      <c r="F48">
        <v>917</v>
      </c>
    </row>
    <row r="49" spans="1:6" x14ac:dyDescent="0.25">
      <c r="A49" t="s">
        <v>73</v>
      </c>
      <c r="B49">
        <f>B48*3</f>
        <v>2292</v>
      </c>
      <c r="C49">
        <f t="shared" ref="C49" si="22">C48*3</f>
        <v>23727</v>
      </c>
      <c r="D49">
        <f t="shared" ref="D49" si="23">D48*3</f>
        <v>6135</v>
      </c>
      <c r="E49">
        <f t="shared" ref="E49" si="24">E48*3</f>
        <v>23727</v>
      </c>
      <c r="F49">
        <f t="shared" ref="F49" si="25">F48*3</f>
        <v>2751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Eventbrite</vt:lpstr>
      <vt:lpstr>Sito</vt:lpstr>
      <vt:lpstr>Finale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AndreaPC</dc:creator>
  <cp:lastModifiedBy>AndreaPC</cp:lastModifiedBy>
  <dcterms:created xsi:type="dcterms:W3CDTF">2018-12-28T08:57:41Z</dcterms:created>
  <dcterms:modified xsi:type="dcterms:W3CDTF">2019-01-12T13:35:19Z</dcterms:modified>
</cp:coreProperties>
</file>