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ADC32AB-2680-4EB5-BEFF-20CECBD0CE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4" l="1"/>
  <c r="C46" i="4"/>
  <c r="B46" i="4"/>
  <c r="G46" i="4"/>
  <c r="N53" i="2"/>
  <c r="A46" i="4"/>
  <c r="C35" i="4"/>
  <c r="C34" i="4"/>
  <c r="C33" i="4"/>
  <c r="C31" i="4"/>
  <c r="C30" i="4"/>
  <c r="C29" i="4"/>
  <c r="C28" i="4"/>
  <c r="L22" i="2"/>
  <c r="L21" i="2"/>
  <c r="L20" i="2"/>
  <c r="L19" i="2"/>
  <c r="L18" i="2"/>
  <c r="L17" i="2"/>
  <c r="L16" i="2"/>
  <c r="L15" i="2"/>
  <c r="L14" i="2"/>
  <c r="L12" i="2"/>
  <c r="L11" i="2"/>
  <c r="L10" i="2"/>
  <c r="L9" i="2"/>
  <c r="L13" i="2"/>
  <c r="L6" i="2"/>
  <c r="L7" i="2"/>
  <c r="L8" i="2"/>
  <c r="J17" i="2"/>
  <c r="J16" i="2"/>
  <c r="J15" i="2"/>
  <c r="J14" i="2"/>
  <c r="J13" i="2"/>
  <c r="J12" i="2"/>
  <c r="J11" i="2"/>
  <c r="J10" i="2"/>
  <c r="J9" i="2"/>
  <c r="J8" i="2"/>
  <c r="J6" i="2"/>
  <c r="J7" i="2"/>
  <c r="L29" i="2" l="1"/>
</calcChain>
</file>

<file path=xl/sharedStrings.xml><?xml version="1.0" encoding="utf-8"?>
<sst xmlns="http://schemas.openxmlformats.org/spreadsheetml/2006/main" count="136" uniqueCount="67">
  <si>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</si>
  <si>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</si>
  <si>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</si>
  <si>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</si>
  <si>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</si>
  <si>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</si>
  <si>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</si>
  <si>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</si>
  <si>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</si>
  <si>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</si>
  <si>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</si>
  <si>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</si>
  <si>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</si>
  <si>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</si>
  <si>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</si>
  <si>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</si>
  <si>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</si>
  <si>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</si>
  <si>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</si>
  <si>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</si>
  <si>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</si>
  <si>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</si>
  <si>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</si>
  <si>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</si>
  <si>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</si>
  <si>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</si>
  <si>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</si>
  <si>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</si>
  <si>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</si>
  <si>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</si>
  <si>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</si>
  <si>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</si>
  <si>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</si>
  <si>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</si>
  <si>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</si>
  <si>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</si>
  <si>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</si>
  <si>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</si>
  <si>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</si>
  <si>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</si>
  <si>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</si>
  <si>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</si>
  <si>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</si>
  <si>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</si>
  <si>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</si>
  <si>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</si>
  <si>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</si>
  <si>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</si>
  <si>
    <t>ABC126</t>
  </si>
  <si>
    <t>ABC127</t>
  </si>
  <si>
    <t>DOLLS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</si>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</sst>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4009]dd\-mm\-yyyy;@"/>
    <numFmt numFmtId="165" formatCode="_-[$$-409]* #,##0_ ;_-[$$-409]* \-#,##0\ ;_-[$$-409]* &quot;-&quot;_ ;_-@_ "/>
    <numFmt numFmtId="166" formatCode="0.0%"/>
    <numFmt numFmtId="167" formatCode="[$$-409]#,##0.00"/>
    <numFmt numFmtId="168" formatCode="[$$-409]#,##0.00_ ;\-[$$-409]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13" fillId="0" borderId="0" xfId="0" applyNumberFormat="1" applyFont="1"/>
    <xf numFmtId="2" fontId="11" fillId="0" borderId="0" xfId="0" applyNumberFormat="1" applyFont="1"/>
    <xf numFmtId="168" fontId="3" fillId="3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165" fontId="11" fillId="0" borderId="0" xfId="0" applyNumberFormat="1" applyFont="1"/>
    <xf numFmtId="4" fontId="11" fillId="0" borderId="0" xfId="0" applyNumberFormat="1" applyFont="1"/>
    <xf numFmtId="0" fontId="0" fillId="0" borderId="11" xfId="0" applyBorder="1"/>
    <xf numFmtId="0" fontId="0" fillId="0" borderId="12" xfId="0" applyBorder="1"/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right" vertical="center" indent="2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AND RATE COMPARISION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Sheets'!$A$1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'Visualization Sheets'!$A$2:$A$22</c:f>
              <c:numCache>
                <c:formatCode>General</c:formatCode>
                <c:ptCount val="21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120</c:v>
                </c:pt>
                <c:pt idx="7">
                  <c:v>150</c:v>
                </c:pt>
                <c:pt idx="8">
                  <c:v>120</c:v>
                </c:pt>
                <c:pt idx="9">
                  <c:v>150</c:v>
                </c:pt>
                <c:pt idx="10">
                  <c:v>75</c:v>
                </c:pt>
                <c:pt idx="11">
                  <c:v>120</c:v>
                </c:pt>
                <c:pt idx="12">
                  <c:v>150</c:v>
                </c:pt>
                <c:pt idx="13">
                  <c:v>75</c:v>
                </c:pt>
                <c:pt idx="14">
                  <c:v>120</c:v>
                </c:pt>
                <c:pt idx="15">
                  <c:v>150</c:v>
                </c:pt>
                <c:pt idx="16">
                  <c:v>75</c:v>
                </c:pt>
                <c:pt idx="17">
                  <c:v>120</c:v>
                </c:pt>
                <c:pt idx="18">
                  <c:v>150</c:v>
                </c:pt>
                <c:pt idx="19">
                  <c:v>75</c:v>
                </c:pt>
                <c:pt idx="2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D-4A5F-A2A4-13BA50F2FBBA}"/>
            </c:ext>
          </c:extLst>
        </c:ser>
        <c:ser>
          <c:idx val="1"/>
          <c:order val="1"/>
          <c:tx>
            <c:strRef>
              <c:f>'Visualization Sheets'!$B$1</c:f>
              <c:strCache>
                <c:ptCount val="1"/>
                <c:pt idx="0">
                  <c:v>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'Visualization Sheets'!$B$2:$B$22</c:f>
              <c:numCache>
                <c:formatCode>_-[$$-409]* #,##0_ ;_-[$$-409]* \-#,##0\ ;_-[$$-409]* "-"_ ;_-@_ </c:formatCode>
                <c:ptCount val="21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  <c:pt idx="3" formatCode="[$$-409]#,##0.00">
                  <c:v>600</c:v>
                </c:pt>
                <c:pt idx="4">
                  <c:v>520</c:v>
                </c:pt>
                <c:pt idx="5">
                  <c:v>975</c:v>
                </c:pt>
                <c:pt idx="6">
                  <c:v>500</c:v>
                </c:pt>
                <c:pt idx="7">
                  <c:v>750</c:v>
                </c:pt>
                <c:pt idx="8">
                  <c:v>500</c:v>
                </c:pt>
                <c:pt idx="9">
                  <c:v>750</c:v>
                </c:pt>
                <c:pt idx="10">
                  <c:v>975</c:v>
                </c:pt>
                <c:pt idx="11">
                  <c:v>500</c:v>
                </c:pt>
                <c:pt idx="12">
                  <c:v>750</c:v>
                </c:pt>
                <c:pt idx="13">
                  <c:v>975</c:v>
                </c:pt>
                <c:pt idx="14">
                  <c:v>500</c:v>
                </c:pt>
                <c:pt idx="15">
                  <c:v>750</c:v>
                </c:pt>
                <c:pt idx="16">
                  <c:v>975</c:v>
                </c:pt>
                <c:pt idx="17">
                  <c:v>500</c:v>
                </c:pt>
                <c:pt idx="18">
                  <c:v>750</c:v>
                </c:pt>
                <c:pt idx="19">
                  <c:v>975</c:v>
                </c:pt>
                <c:pt idx="2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D-4A5F-A2A4-13BA50F2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9816448"/>
        <c:axId val="1399817408"/>
      </c:barChart>
      <c:catAx>
        <c:axId val="13998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17408"/>
        <c:crosses val="autoZero"/>
        <c:auto val="1"/>
        <c:lblAlgn val="ctr"/>
        <c:lblOffset val="100"/>
        <c:noMultiLvlLbl val="0"/>
      </c:catAx>
      <c:valAx>
        <c:axId val="13998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164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Sheets'!$B$49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'Visualization Sheets'!$A$50:$A$70</c:f>
              <c:strCache>
                <c:ptCount val="21"/>
                <c:pt idx="0">
                  <c:v>Al Sultan Traders</c:v>
                </c:pt>
                <c:pt idx="1">
                  <c:v>A A General Trading</c:v>
                </c:pt>
                <c:pt idx="2">
                  <c:v>AL Najm Trading Company</c:v>
                </c:pt>
                <c:pt idx="3">
                  <c:v>Infosys IT Sales</c:v>
                </c:pt>
                <c:pt idx="4">
                  <c:v>AL Najm Trading Company</c:v>
                </c:pt>
                <c:pt idx="5">
                  <c:v>Bushra Gen. Trading LLC</c:v>
                </c:pt>
                <c:pt idx="6">
                  <c:v>Bushra Gen. Trading LLC</c:v>
                </c:pt>
                <c:pt idx="7">
                  <c:v>Ramzi Furnitures</c:v>
                </c:pt>
                <c:pt idx="8">
                  <c:v>A</c:v>
                </c:pt>
                <c:pt idx="9">
                  <c:v>B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I</c:v>
                </c:pt>
                <c:pt idx="17">
                  <c:v>J</c:v>
                </c:pt>
                <c:pt idx="18">
                  <c:v>K</c:v>
                </c:pt>
                <c:pt idx="19">
                  <c:v>L</c:v>
                </c:pt>
                <c:pt idx="20">
                  <c:v>M</c:v>
                </c:pt>
              </c:strCache>
            </c:strRef>
          </c:cat>
          <c:val>
            <c:numRef>
              <c:f>'Visualization Sheets'!$B$50:$B$70</c:f>
              <c:numCache>
                <c:formatCode>_-[$$-409]* #,##0_ ;_-[$$-409]* \-#,##0\ ;_-[$$-409]* "-"_ ;_-@_ </c:formatCode>
                <c:ptCount val="21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  <c:pt idx="3" formatCode="[$$-409]#,##0.00">
                  <c:v>600</c:v>
                </c:pt>
                <c:pt idx="4">
                  <c:v>520</c:v>
                </c:pt>
                <c:pt idx="5">
                  <c:v>975</c:v>
                </c:pt>
                <c:pt idx="6">
                  <c:v>500</c:v>
                </c:pt>
                <c:pt idx="7">
                  <c:v>750</c:v>
                </c:pt>
                <c:pt idx="8">
                  <c:v>500</c:v>
                </c:pt>
                <c:pt idx="9">
                  <c:v>750</c:v>
                </c:pt>
                <c:pt idx="10">
                  <c:v>975</c:v>
                </c:pt>
                <c:pt idx="11">
                  <c:v>500</c:v>
                </c:pt>
                <c:pt idx="12">
                  <c:v>750</c:v>
                </c:pt>
                <c:pt idx="13">
                  <c:v>975</c:v>
                </c:pt>
                <c:pt idx="14">
                  <c:v>500</c:v>
                </c:pt>
                <c:pt idx="15">
                  <c:v>750</c:v>
                </c:pt>
                <c:pt idx="16">
                  <c:v>975</c:v>
                </c:pt>
                <c:pt idx="17">
                  <c:v>500</c:v>
                </c:pt>
                <c:pt idx="18">
                  <c:v>750</c:v>
                </c:pt>
                <c:pt idx="19">
                  <c:v>975</c:v>
                </c:pt>
                <c:pt idx="2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6-4449-A719-646B7F1C56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280144"/>
        <c:axId val="97289264"/>
      </c:barChart>
      <c:catAx>
        <c:axId val="972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9264"/>
        <c:crosses val="autoZero"/>
        <c:auto val="1"/>
        <c:lblAlgn val="ctr"/>
        <c:lblOffset val="100"/>
        <c:noMultiLvlLbl val="0"/>
      </c:catAx>
      <c:valAx>
        <c:axId val="97289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crossAx val="972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105833</xdr:colOff>
      <xdr:row>11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3906499" y="391583"/>
          <a:ext cx="5842001" cy="3439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468721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205740</xdr:rowOff>
    </xdr:from>
    <xdr:to>
      <xdr:col>16</xdr:col>
      <xdr:colOff>320040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A2335-644B-BA45-A55F-A8C7F58DB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48</xdr:row>
      <xdr:rowOff>0</xdr:rowOff>
    </xdr:from>
    <xdr:to>
      <xdr:col>11</xdr:col>
      <xdr:colOff>30480</xdr:colOff>
      <xdr:row>70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B884B-CD9B-0926-1684-0F6B0BAF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381000</xdr:colOff>
      <xdr:row>54</xdr:row>
      <xdr:rowOff>152400</xdr:rowOff>
    </xdr:from>
    <xdr:ext cx="3208020" cy="19050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64EA77-D06A-6AA9-2468-0CBD571A5CD6}"/>
            </a:ext>
          </a:extLst>
        </xdr:cNvPr>
        <xdr:cNvSpPr txBox="1"/>
      </xdr:nvSpPr>
      <xdr:spPr>
        <a:xfrm>
          <a:off x="12359640" y="10652760"/>
          <a:ext cx="3208020" cy="190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9</xdr:col>
      <xdr:colOff>45720</xdr:colOff>
      <xdr:row>24</xdr:row>
      <xdr:rowOff>15240</xdr:rowOff>
    </xdr:from>
    <xdr:to>
      <xdr:col>12</xdr:col>
      <xdr:colOff>381000</xdr:colOff>
      <xdr:row>30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F57DC2-2A33-31CB-6215-366C2E4C669B}"/>
            </a:ext>
          </a:extLst>
        </xdr:cNvPr>
        <xdr:cNvSpPr txBox="1"/>
      </xdr:nvSpPr>
      <xdr:spPr>
        <a:xfrm>
          <a:off x="10584180" y="4739640"/>
          <a:ext cx="2164080" cy="12344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7030A0"/>
              </a:solidFill>
            </a:rPr>
            <a:t>TOTAL</a:t>
          </a:r>
          <a:r>
            <a:rPr lang="en-IN" sz="1200" b="1" baseline="0">
              <a:solidFill>
                <a:srgbClr val="7030A0"/>
              </a:solidFill>
            </a:rPr>
            <a:t> QUANTITY: </a:t>
          </a:r>
          <a:r>
            <a:rPr lang="en-IN" sz="1400" b="1" i="0" u="none" strike="noStrike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2,520.00</a:t>
          </a:r>
          <a:r>
            <a:rPr lang="en-IN" sz="1400" b="1">
              <a:solidFill>
                <a:srgbClr val="7030A0"/>
              </a:solidFill>
            </a:rPr>
            <a:t> </a:t>
          </a:r>
        </a:p>
        <a:p>
          <a:endParaRPr lang="en-IN" sz="1400" b="1">
            <a:solidFill>
              <a:srgbClr val="7030A0"/>
            </a:solidFill>
          </a:endParaRPr>
        </a:p>
        <a:p>
          <a:r>
            <a:rPr lang="en-IN" sz="1400" b="1">
              <a:solidFill>
                <a:srgbClr val="7030A0"/>
              </a:solidFill>
            </a:rPr>
            <a:t>TOTAL RATE: </a:t>
          </a:r>
          <a:r>
            <a:rPr lang="en-IN" sz="1400" b="1" i="0" u="none" strike="noStrike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15220.00</a:t>
          </a:r>
          <a:r>
            <a:rPr lang="en-IN" sz="1400">
              <a:solidFill>
                <a:srgbClr val="7030A0"/>
              </a:solidFill>
            </a:rPr>
            <a:t> </a:t>
          </a:r>
          <a:endParaRPr lang="en-IN" sz="1100" b="1" i="0" u="none" strike="noStrike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 i="0" u="none" strike="noStrike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>
              <a:solidFill>
                <a:srgbClr val="7030A0"/>
              </a:solidFill>
            </a:rPr>
            <a:t>TAX</a:t>
          </a:r>
          <a:r>
            <a:rPr lang="en-IN" sz="1400" b="1" baseline="0">
              <a:solidFill>
                <a:srgbClr val="7030A0"/>
              </a:solidFill>
            </a:rPr>
            <a:t> PAID: </a:t>
          </a:r>
          <a:r>
            <a:rPr lang="en-IN" sz="1400" b="1" i="0" u="none" strike="noStrike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177079.50</a:t>
          </a:r>
          <a:r>
            <a:rPr lang="en-IN" sz="1400">
              <a:solidFill>
                <a:srgbClr val="7030A0"/>
              </a:solidFill>
            </a:rPr>
            <a:t> </a:t>
          </a:r>
          <a:endParaRPr lang="en-IN" sz="1100" b="1" i="0" u="none" strike="noStrike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1"/>
        </a:p>
        <a:p>
          <a:endParaRPr lang="en-IN" sz="1400" b="1"/>
        </a:p>
      </xdr:txBody>
    </xdr:sp>
    <xdr:clientData/>
  </xdr:twoCellAnchor>
  <xdr:twoCellAnchor>
    <xdr:from>
      <xdr:col>9</xdr:col>
      <xdr:colOff>15240</xdr:colOff>
      <xdr:row>31</xdr:row>
      <xdr:rowOff>30480</xdr:rowOff>
    </xdr:from>
    <xdr:to>
      <xdr:col>12</xdr:col>
      <xdr:colOff>312420</xdr:colOff>
      <xdr:row>34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59C98E-E2F4-F2F0-1653-EE554EF98DF7}"/>
            </a:ext>
          </a:extLst>
        </xdr:cNvPr>
        <xdr:cNvSpPr txBox="1"/>
      </xdr:nvSpPr>
      <xdr:spPr>
        <a:xfrm>
          <a:off x="10553700" y="6088380"/>
          <a:ext cx="212598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002060"/>
              </a:solidFill>
            </a:rPr>
            <a:t>TOTAL OTHER EXPENCE</a:t>
          </a:r>
          <a:r>
            <a:rPr lang="en-IN" sz="1400" b="1"/>
            <a:t>: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28,550 </a:t>
          </a:r>
          <a:endParaRPr lang="en-IN" sz="1400" b="1"/>
        </a:p>
      </xdr:txBody>
    </xdr:sp>
    <xdr:clientData/>
  </xdr:twoCellAnchor>
  <xdr:twoCellAnchor>
    <xdr:from>
      <xdr:col>2</xdr:col>
      <xdr:colOff>1226820</xdr:colOff>
      <xdr:row>70</xdr:row>
      <xdr:rowOff>137160</xdr:rowOff>
    </xdr:from>
    <xdr:to>
      <xdr:col>12</xdr:col>
      <xdr:colOff>30480</xdr:colOff>
      <xdr:row>86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50CEAD6-B17C-068C-DCFF-4F804BDF189A}"/>
            </a:ext>
          </a:extLst>
        </xdr:cNvPr>
        <xdr:cNvSpPr txBox="1"/>
      </xdr:nvSpPr>
      <xdr:spPr>
        <a:xfrm>
          <a:off x="4625340" y="13685520"/>
          <a:ext cx="7772400" cy="2849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SUPPLIERS:-</a:t>
          </a:r>
          <a:r>
            <a:rPr lang="en-IN" sz="2000"/>
            <a:t>					</a:t>
          </a:r>
          <a:r>
            <a:rPr lang="en-IN" sz="2000" b="1"/>
            <a:t>RATES:-</a:t>
          </a:r>
          <a:endParaRPr lang="en-IN" sz="2000"/>
        </a:p>
        <a:p>
          <a:r>
            <a:rPr lang="en-IN" sz="1400"/>
            <a:t>AL NAJM TRADING COMPANY				975.00</a:t>
          </a:r>
        </a:p>
        <a:p>
          <a:r>
            <a:rPr lang="en-IN" sz="1400"/>
            <a:t>							</a:t>
          </a:r>
        </a:p>
        <a:p>
          <a:r>
            <a:rPr lang="en-IN" sz="1400"/>
            <a:t>BUSHRA GEN. TRADING LLC				975.00</a:t>
          </a:r>
        </a:p>
        <a:p>
          <a:endParaRPr lang="en-IN" sz="1400"/>
        </a:p>
        <a:p>
          <a:r>
            <a:rPr lang="en-IN" sz="1400"/>
            <a:t>C						975.00</a:t>
          </a:r>
        </a:p>
        <a:p>
          <a:endParaRPr lang="en-IN" sz="1400"/>
        </a:p>
        <a:p>
          <a:r>
            <a:rPr lang="en-IN" sz="1400"/>
            <a:t>F						975.00</a:t>
          </a:r>
        </a:p>
        <a:p>
          <a:endParaRPr lang="en-IN" sz="1400"/>
        </a:p>
        <a:p>
          <a:r>
            <a:rPr lang="en-IN" sz="1400"/>
            <a:t>I						975.00</a:t>
          </a:r>
        </a:p>
        <a:p>
          <a:endParaRPr lang="en-IN" sz="1400"/>
        </a:p>
        <a:p>
          <a:r>
            <a:rPr lang="en-IN" sz="1400"/>
            <a:t>L						975.00</a:t>
          </a:r>
        </a:p>
        <a:p>
          <a:r>
            <a:rPr lang="en-IN" sz="1400"/>
            <a:t>				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9"/>
    <tableColumn id="3" xr3:uid="{00000000-0010-0000-0000-000003000000}" name="Invoice No." dataDxfId="8"/>
    <tableColumn id="14" xr3:uid="{00000000-0010-0000-0000-00000E000000}" name="Supplier Name" dataDxfId="7"/>
    <tableColumn id="4" xr3:uid="{00000000-0010-0000-0000-000004000000}" name="Product Details" dataDxfId="6"/>
    <tableColumn id="5" xr3:uid="{00000000-0010-0000-0000-000005000000}" name="Quantity" dataDxfId="5"/>
    <tableColumn id="6" xr3:uid="{00000000-0010-0000-0000-000006000000}" name="Rate" dataDxfId="4"/>
    <tableColumn id="7" xr3:uid="{00000000-0010-0000-0000-000007000000}" name="Tax %" dataDxfId="3"/>
    <tableColumn id="8" xr3:uid="{00000000-0010-0000-0000-000008000000}" name="Tax Paid" dataDxfId="2">
      <calculatedColumnFormula>(G6*H6)*I6</calculatedColumnFormula>
    </tableColumn>
    <tableColumn id="9" xr3:uid="{00000000-0010-0000-0000-000009000000}" name="Other Expenses" dataDxfId="1"/>
    <tableColumn id="10" xr3:uid="{00000000-0010-0000-0000-00000A000000}" name="Total Amount" dataDxfId="0">
      <calculatedColumnFormula>(Table3[[#This Row],[Quantity]]*Table3[[#This Row],[Rate]])+Table3[[#This Row],[Tax %]]+Table3[[#This Row],[Tax Paid]]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3"/>
  <sheetViews>
    <sheetView topLeftCell="C4" zoomScale="70" zoomScaleNormal="70" workbookViewId="0">
      <selection activeCell="G5" sqref="G5:G26"/>
    </sheetView>
  </sheetViews>
  <sheetFormatPr defaultColWidth="9.109375" defaultRowHeight="13.8" x14ac:dyDescent="0.25"/>
  <cols>
    <col min="1" max="1" width="3" style="1" customWidth="1"/>
    <col min="2" max="2" width="12.88671875" style="1" bestFit="1" customWidth="1"/>
    <col min="3" max="3" width="16" style="1" customWidth="1"/>
    <col min="4" max="4" width="16.33203125" style="1" bestFit="1" customWidth="1"/>
    <col min="5" max="5" width="26.88671875" style="1" customWidth="1"/>
    <col min="6" max="6" width="33" style="1" customWidth="1"/>
    <col min="7" max="7" width="19.109375" style="1" bestFit="1" customWidth="1"/>
    <col min="8" max="8" width="18.5546875" style="1" customWidth="1"/>
    <col min="9" max="9" width="11.33203125" style="1" customWidth="1"/>
    <col min="10" max="10" width="21.6640625" style="1" customWidth="1"/>
    <col min="11" max="11" width="29.5546875" style="1" customWidth="1"/>
    <col min="12" max="12" width="34.5546875" style="1" customWidth="1"/>
    <col min="13" max="13" width="3" style="1" customWidth="1"/>
    <col min="14" max="16384" width="9.109375" style="1"/>
  </cols>
  <sheetData>
    <row r="1" spans="1:16" ht="14.4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1" t="s">
        <v>46</v>
      </c>
    </row>
    <row r="2" spans="1:16" ht="61.2" thickBot="1" x14ac:dyDescent="1.35">
      <c r="A2" s="6"/>
      <c r="B2" s="41" t="s">
        <v>47</v>
      </c>
      <c r="C2" s="42"/>
      <c r="D2" s="42"/>
      <c r="E2" s="42"/>
      <c r="F2" s="42"/>
      <c r="G2" s="42"/>
      <c r="H2" s="42"/>
      <c r="I2" s="42"/>
      <c r="J2" s="42"/>
      <c r="K2" s="35"/>
      <c r="L2" s="36"/>
      <c r="M2" s="6"/>
    </row>
    <row r="3" spans="1:16" ht="40.799999999999997" thickBot="1" x14ac:dyDescent="0.95">
      <c r="A3" s="6"/>
      <c r="B3" s="43" t="s">
        <v>45</v>
      </c>
      <c r="C3" s="44"/>
      <c r="D3" s="44"/>
      <c r="E3" s="44"/>
      <c r="F3" s="44"/>
      <c r="G3" s="44"/>
      <c r="H3" s="44"/>
      <c r="I3" s="44"/>
      <c r="J3" s="44"/>
      <c r="K3" s="37"/>
      <c r="L3" s="38"/>
      <c r="M3" s="6"/>
    </row>
    <row r="4" spans="1:16" ht="40.799999999999997" thickBot="1" x14ac:dyDescent="0.95">
      <c r="A4" s="6"/>
      <c r="B4" s="45" t="s">
        <v>17</v>
      </c>
      <c r="C4" s="46"/>
      <c r="D4" s="12" t="s">
        <v>19</v>
      </c>
      <c r="E4" s="47"/>
      <c r="F4" s="47"/>
      <c r="G4" s="47"/>
      <c r="H4" s="47"/>
      <c r="I4" s="47"/>
      <c r="J4" s="48"/>
      <c r="K4" s="8" t="s">
        <v>18</v>
      </c>
      <c r="L4" s="13">
        <v>2023</v>
      </c>
      <c r="M4" s="6"/>
    </row>
    <row r="5" spans="1:16" ht="41.4" thickBot="1" x14ac:dyDescent="0.3">
      <c r="A5" s="6"/>
      <c r="B5" s="16" t="s">
        <v>0</v>
      </c>
      <c r="C5" s="14" t="s">
        <v>1</v>
      </c>
      <c r="D5" s="14" t="s">
        <v>4</v>
      </c>
      <c r="E5" s="14" t="s">
        <v>44</v>
      </c>
      <c r="F5" s="15" t="s">
        <v>43</v>
      </c>
      <c r="G5" s="15" t="s">
        <v>3</v>
      </c>
      <c r="H5" s="15" t="s">
        <v>2</v>
      </c>
      <c r="I5" s="14" t="s">
        <v>8</v>
      </c>
      <c r="J5" s="14" t="s">
        <v>5</v>
      </c>
      <c r="K5" s="14" t="s">
        <v>6</v>
      </c>
      <c r="L5" s="14" t="s">
        <v>7</v>
      </c>
      <c r="M5" s="6"/>
    </row>
    <row r="6" spans="1:16" ht="16.2" thickBot="1" x14ac:dyDescent="0.3">
      <c r="A6" s="6"/>
      <c r="B6" s="2">
        <v>43256</v>
      </c>
      <c r="C6" s="2" t="s">
        <v>9</v>
      </c>
      <c r="D6" s="3">
        <v>4501</v>
      </c>
      <c r="E6" s="3" t="s">
        <v>22</v>
      </c>
      <c r="F6" s="3" t="s">
        <v>10</v>
      </c>
      <c r="G6" s="22">
        <v>120</v>
      </c>
      <c r="H6" s="4">
        <v>500</v>
      </c>
      <c r="I6" s="5">
        <v>0.05</v>
      </c>
      <c r="J6" s="7">
        <f>(Table3[[#This Row],[Quantity]]*Table3[[#This Row],[Rate]])*Table3[[#This Row],[Tax %]]</f>
        <v>3000</v>
      </c>
      <c r="K6" s="4">
        <v>1000</v>
      </c>
      <c r="L6" s="17">
        <f>(Table3[[#This Row],[Quantity]]*Table3[[#This Row],[Rate]])+Table3[[#This Row],[Tax %]]+Table3[[#This Row],[Tax Paid]]</f>
        <v>63000.05</v>
      </c>
      <c r="M6" s="6"/>
    </row>
    <row r="7" spans="1:16" ht="16.2" thickBot="1" x14ac:dyDescent="0.3">
      <c r="A7" s="6"/>
      <c r="B7" s="2">
        <v>43258</v>
      </c>
      <c r="C7" s="2" t="s">
        <v>11</v>
      </c>
      <c r="D7" s="3" t="s">
        <v>13</v>
      </c>
      <c r="E7" s="3" t="s">
        <v>24</v>
      </c>
      <c r="F7" s="3" t="s">
        <v>15</v>
      </c>
      <c r="G7" s="22">
        <v>150</v>
      </c>
      <c r="H7" s="4">
        <v>750</v>
      </c>
      <c r="I7" s="5">
        <v>7.4999999999999997E-2</v>
      </c>
      <c r="J7" s="7">
        <f>(Table3[[#This Row],[Quantity]]*Table3[[#This Row],[Rate]]*Table3[[#This Row],[Tax %]])</f>
        <v>8437.5</v>
      </c>
      <c r="K7" s="4">
        <v>800</v>
      </c>
      <c r="L7" s="17">
        <f>(Table3[[#This Row],[Quantity]]*Table3[[#This Row],[Rate]])+Table3[[#This Row],[Tax %]]+Table3[[#This Row],[Tax Paid]]</f>
        <v>120937.575</v>
      </c>
      <c r="M7" s="6"/>
    </row>
    <row r="8" spans="1:16" ht="16.2" thickBot="1" x14ac:dyDescent="0.3">
      <c r="A8" s="6"/>
      <c r="B8" s="2">
        <v>43262</v>
      </c>
      <c r="C8" s="2" t="s">
        <v>12</v>
      </c>
      <c r="D8" s="3" t="s">
        <v>14</v>
      </c>
      <c r="E8" s="3" t="s">
        <v>27</v>
      </c>
      <c r="F8" s="3" t="s">
        <v>16</v>
      </c>
      <c r="G8" s="22">
        <v>75</v>
      </c>
      <c r="H8" s="4">
        <v>975</v>
      </c>
      <c r="I8" s="5">
        <v>0.18</v>
      </c>
      <c r="J8" s="7">
        <f>(Table3[[#This Row],[Quantity]]*Table3[[#This Row],[Rate]]*Table3[[#This Row],[Tax %]])</f>
        <v>13162.5</v>
      </c>
      <c r="K8" s="4">
        <v>2500</v>
      </c>
      <c r="L8" s="17">
        <f>(Table3[[#This Row],[Quantity]]*Table3[[#This Row],[Rate]])+Table3[[#This Row],[Tax %]]+Table3[[#This Row],[Tax Paid]]</f>
        <v>86287.679999999993</v>
      </c>
      <c r="M8" s="6"/>
    </row>
    <row r="9" spans="1:16" ht="16.2" thickBot="1" x14ac:dyDescent="0.35">
      <c r="A9" s="6"/>
      <c r="B9" s="2">
        <v>43263</v>
      </c>
      <c r="C9" s="2" t="s">
        <v>48</v>
      </c>
      <c r="D9" s="3">
        <v>10101</v>
      </c>
      <c r="E9" s="3" t="s">
        <v>26</v>
      </c>
      <c r="F9" s="3" t="s">
        <v>10</v>
      </c>
      <c r="G9" s="22">
        <v>100</v>
      </c>
      <c r="H9" s="19">
        <v>600</v>
      </c>
      <c r="I9" s="5">
        <v>0.05</v>
      </c>
      <c r="J9" s="28">
        <f>(100*600)*5%</f>
        <v>3000</v>
      </c>
      <c r="K9" s="4">
        <v>1000</v>
      </c>
      <c r="L9" s="17">
        <f>(100*600)+5%+3000</f>
        <v>63000.05</v>
      </c>
      <c r="M9" s="6"/>
      <c r="O9"/>
      <c r="P9"/>
    </row>
    <row r="10" spans="1:16" ht="16.2" thickBot="1" x14ac:dyDescent="0.35">
      <c r="A10" s="6"/>
      <c r="B10" s="2">
        <v>43264</v>
      </c>
      <c r="C10" s="2" t="s">
        <v>49</v>
      </c>
      <c r="D10" s="3">
        <v>210210012</v>
      </c>
      <c r="E10" s="3" t="s">
        <v>27</v>
      </c>
      <c r="F10" s="3" t="s">
        <v>50</v>
      </c>
      <c r="G10" s="22">
        <v>125</v>
      </c>
      <c r="H10" s="4">
        <v>520</v>
      </c>
      <c r="I10" s="5">
        <v>7.4999999999999997E-2</v>
      </c>
      <c r="J10" s="28">
        <f>(125*520)*7.5%</f>
        <v>4875</v>
      </c>
      <c r="K10" s="4">
        <v>1250</v>
      </c>
      <c r="L10" s="17">
        <f>(120*520)+7.5%+4875</f>
        <v>67275.074999999997</v>
      </c>
      <c r="M10" s="6"/>
      <c r="O10"/>
      <c r="P10"/>
    </row>
    <row r="11" spans="1:16" ht="16.2" thickBot="1" x14ac:dyDescent="0.35">
      <c r="A11" s="6"/>
      <c r="B11" s="2">
        <v>43265</v>
      </c>
      <c r="C11" s="2" t="s">
        <v>51</v>
      </c>
      <c r="D11" s="3">
        <v>1010102</v>
      </c>
      <c r="E11" s="3" t="s">
        <v>28</v>
      </c>
      <c r="F11" s="3" t="s">
        <v>16</v>
      </c>
      <c r="G11" s="22">
        <v>150</v>
      </c>
      <c r="H11" s="4">
        <v>975</v>
      </c>
      <c r="I11" s="5">
        <v>0.18</v>
      </c>
      <c r="J11" s="28">
        <f>(150*975)*18%</f>
        <v>26325</v>
      </c>
      <c r="K11" s="4">
        <v>2500</v>
      </c>
      <c r="L11" s="17">
        <f>(150*975)+18%+26325</f>
        <v>172575.18</v>
      </c>
      <c r="M11" s="6"/>
      <c r="O11"/>
      <c r="P11"/>
    </row>
    <row r="12" spans="1:16" ht="16.2" thickBot="1" x14ac:dyDescent="0.35">
      <c r="A12" s="6"/>
      <c r="B12" s="2">
        <v>43266</v>
      </c>
      <c r="C12" s="2" t="s">
        <v>52</v>
      </c>
      <c r="D12" s="3">
        <v>20300302</v>
      </c>
      <c r="E12" s="3" t="s">
        <v>28</v>
      </c>
      <c r="F12" s="3" t="s">
        <v>10</v>
      </c>
      <c r="G12" s="22">
        <v>120</v>
      </c>
      <c r="H12" s="4">
        <v>500</v>
      </c>
      <c r="I12" s="5">
        <v>0.05</v>
      </c>
      <c r="J12" s="28">
        <f>(120*500)*5%</f>
        <v>3000</v>
      </c>
      <c r="K12" s="4">
        <v>1000</v>
      </c>
      <c r="L12" s="17">
        <f>(120*500)+5%+3000</f>
        <v>63000.05</v>
      </c>
      <c r="M12" s="6"/>
      <c r="O12"/>
      <c r="P12"/>
    </row>
    <row r="13" spans="1:16" ht="16.2" thickBot="1" x14ac:dyDescent="0.3">
      <c r="A13" s="6"/>
      <c r="B13" s="2">
        <v>43267</v>
      </c>
      <c r="C13" s="2" t="s">
        <v>53</v>
      </c>
      <c r="D13" s="3">
        <v>36036360</v>
      </c>
      <c r="E13" s="3" t="s">
        <v>29</v>
      </c>
      <c r="F13" s="3" t="s">
        <v>15</v>
      </c>
      <c r="G13" s="22">
        <v>150</v>
      </c>
      <c r="H13" s="4">
        <v>750</v>
      </c>
      <c r="I13" s="5">
        <v>7.4999999999999997E-2</v>
      </c>
      <c r="J13" s="28">
        <f>Table3[[#This Row],[Quantity]]*Table3[[#This Row],[Rate]]*7.5%</f>
        <v>8437.5</v>
      </c>
      <c r="K13" s="4">
        <v>500</v>
      </c>
      <c r="L13" s="17">
        <f>(Table3[[#This Row],[Quantity]]*Table3[[#This Row],[Rate]])+Table3[[#This Row],[Tax %]]+Table3[[#This Row],[Tax Paid]]</f>
        <v>120937.575</v>
      </c>
      <c r="M13" s="6"/>
    </row>
    <row r="14" spans="1:16" ht="16.2" thickBot="1" x14ac:dyDescent="0.3">
      <c r="A14" s="6"/>
      <c r="B14" s="2">
        <v>43268</v>
      </c>
      <c r="C14" s="2" t="s">
        <v>54</v>
      </c>
      <c r="D14" s="3">
        <v>320023320</v>
      </c>
      <c r="E14" s="3" t="s">
        <v>30</v>
      </c>
      <c r="F14" s="3" t="s">
        <v>10</v>
      </c>
      <c r="G14" s="22">
        <v>120</v>
      </c>
      <c r="H14" s="4">
        <v>500</v>
      </c>
      <c r="I14" s="5">
        <v>0.05</v>
      </c>
      <c r="J14" s="28">
        <f>(120*500)*5%</f>
        <v>3000</v>
      </c>
      <c r="K14" s="4">
        <v>1000</v>
      </c>
      <c r="L14" s="17">
        <f>(120*500)+5%+3000</f>
        <v>63000.05</v>
      </c>
      <c r="M14" s="6"/>
    </row>
    <row r="15" spans="1:16" ht="16.2" thickBot="1" x14ac:dyDescent="0.3">
      <c r="A15" s="6"/>
      <c r="B15" s="2">
        <v>43269</v>
      </c>
      <c r="C15" s="2" t="s">
        <v>55</v>
      </c>
      <c r="D15" s="3">
        <v>52025005</v>
      </c>
      <c r="E15" s="3" t="s">
        <v>31</v>
      </c>
      <c r="F15" s="3" t="s">
        <v>15</v>
      </c>
      <c r="G15" s="22">
        <v>150</v>
      </c>
      <c r="H15" s="4">
        <v>750</v>
      </c>
      <c r="I15" s="5">
        <v>7.4999999999999997E-2</v>
      </c>
      <c r="J15" s="28">
        <f>(150*750)*7.5%</f>
        <v>8437.5</v>
      </c>
      <c r="K15" s="4">
        <v>800</v>
      </c>
      <c r="L15" s="17">
        <f>(150*750)+7.5%+8437.5</f>
        <v>120937.575</v>
      </c>
      <c r="M15" s="6"/>
    </row>
    <row r="16" spans="1:16" ht="16.2" thickBot="1" x14ac:dyDescent="0.3">
      <c r="A16" s="6"/>
      <c r="B16" s="2">
        <v>43270</v>
      </c>
      <c r="C16" s="2" t="s">
        <v>56</v>
      </c>
      <c r="D16" s="3">
        <v>420420420</v>
      </c>
      <c r="E16" s="3" t="s">
        <v>32</v>
      </c>
      <c r="F16" s="3" t="s">
        <v>16</v>
      </c>
      <c r="G16" s="22">
        <v>75</v>
      </c>
      <c r="H16" s="4">
        <v>975</v>
      </c>
      <c r="I16" s="5">
        <v>0.18</v>
      </c>
      <c r="J16" s="28">
        <f>(75*975)*18%</f>
        <v>13162.5</v>
      </c>
      <c r="K16" s="4">
        <v>2500</v>
      </c>
      <c r="L16" s="17">
        <f>(150*750)+7.5%+8437.5</f>
        <v>120937.575</v>
      </c>
      <c r="M16" s="6"/>
    </row>
    <row r="17" spans="1:13" ht="16.2" thickBot="1" x14ac:dyDescent="0.3">
      <c r="A17" s="6"/>
      <c r="B17" s="2">
        <v>43271</v>
      </c>
      <c r="C17" s="2" t="s">
        <v>57</v>
      </c>
      <c r="D17" s="3">
        <v>540540540</v>
      </c>
      <c r="E17" s="3" t="s">
        <v>33</v>
      </c>
      <c r="F17" s="3" t="s">
        <v>10</v>
      </c>
      <c r="G17" s="22">
        <v>120</v>
      </c>
      <c r="H17" s="4">
        <v>500</v>
      </c>
      <c r="I17" s="5">
        <v>0.05</v>
      </c>
      <c r="J17" s="28">
        <f>(Table3[[#This Row],[Quantity]]*Table3[[#This Row],[Rate]]*5%)</f>
        <v>3000</v>
      </c>
      <c r="K17" s="4">
        <v>1000</v>
      </c>
      <c r="L17" s="17">
        <f>(Table3[[#This Row],[Quantity]]*Table3[[#This Row],[Rate]])+Table3[[#This Row],[Tax %]]+Table3[[#This Row],[Tax Paid]]</f>
        <v>63000.05</v>
      </c>
      <c r="M17" s="6"/>
    </row>
    <row r="18" spans="1:13" ht="16.2" thickBot="1" x14ac:dyDescent="0.3">
      <c r="A18" s="6"/>
      <c r="B18" s="2">
        <v>43272</v>
      </c>
      <c r="C18" s="2" t="s">
        <v>58</v>
      </c>
      <c r="D18" s="3">
        <v>640640640</v>
      </c>
      <c r="E18" s="3" t="s">
        <v>34</v>
      </c>
      <c r="F18" s="3" t="s">
        <v>15</v>
      </c>
      <c r="G18" s="22">
        <v>150</v>
      </c>
      <c r="H18" s="4">
        <v>750</v>
      </c>
      <c r="I18" s="5">
        <v>7.4999999999999997E-2</v>
      </c>
      <c r="J18" s="28">
        <v>8438</v>
      </c>
      <c r="K18" s="4">
        <v>800</v>
      </c>
      <c r="L18" s="17">
        <f>(150*750)+7.5%+8438</f>
        <v>120938.075</v>
      </c>
      <c r="M18" s="6"/>
    </row>
    <row r="19" spans="1:13" ht="16.2" thickBot="1" x14ac:dyDescent="0.3">
      <c r="A19" s="6"/>
      <c r="B19" s="2">
        <v>43273</v>
      </c>
      <c r="C19" s="2" t="s">
        <v>59</v>
      </c>
      <c r="D19" s="3">
        <v>740740470</v>
      </c>
      <c r="E19" s="3" t="s">
        <v>35</v>
      </c>
      <c r="F19" s="3" t="s">
        <v>16</v>
      </c>
      <c r="G19" s="22">
        <v>75</v>
      </c>
      <c r="H19" s="4">
        <v>975</v>
      </c>
      <c r="I19" s="5">
        <v>0.18</v>
      </c>
      <c r="J19" s="25">
        <v>13163</v>
      </c>
      <c r="K19" s="4">
        <v>2500</v>
      </c>
      <c r="L19" s="17">
        <f>(75*975)+18%+13163</f>
        <v>86288.18</v>
      </c>
      <c r="M19" s="6"/>
    </row>
    <row r="20" spans="1:13" ht="16.2" thickBot="1" x14ac:dyDescent="0.3">
      <c r="A20" s="6"/>
      <c r="B20" s="2">
        <v>43274</v>
      </c>
      <c r="C20" s="2" t="s">
        <v>60</v>
      </c>
      <c r="D20" s="3">
        <v>580580580</v>
      </c>
      <c r="E20" s="3" t="s">
        <v>36</v>
      </c>
      <c r="F20" s="3" t="s">
        <v>10</v>
      </c>
      <c r="G20" s="22">
        <v>120</v>
      </c>
      <c r="H20" s="4">
        <v>500</v>
      </c>
      <c r="I20" s="5">
        <v>0.05</v>
      </c>
      <c r="J20" s="25">
        <v>3000</v>
      </c>
      <c r="K20" s="4">
        <v>1000</v>
      </c>
      <c r="L20" s="17">
        <f>(120*500)+5%+3000</f>
        <v>63000.05</v>
      </c>
      <c r="M20" s="6"/>
    </row>
    <row r="21" spans="1:13" ht="16.2" thickBot="1" x14ac:dyDescent="0.3">
      <c r="A21" s="6"/>
      <c r="B21" s="2">
        <v>43275</v>
      </c>
      <c r="C21" s="2" t="s">
        <v>61</v>
      </c>
      <c r="D21" s="3">
        <v>650650056</v>
      </c>
      <c r="E21" s="3" t="s">
        <v>37</v>
      </c>
      <c r="F21" s="3" t="s">
        <v>15</v>
      </c>
      <c r="G21" s="22">
        <v>150</v>
      </c>
      <c r="H21" s="4">
        <v>750</v>
      </c>
      <c r="I21" s="5">
        <v>7.4999999999999997E-2</v>
      </c>
      <c r="J21" s="25">
        <v>8438</v>
      </c>
      <c r="K21" s="4">
        <v>800</v>
      </c>
      <c r="L21" s="17">
        <f>(150*750)+7.5%+8438</f>
        <v>120938.075</v>
      </c>
      <c r="M21" s="6"/>
    </row>
    <row r="22" spans="1:13" ht="16.2" thickBot="1" x14ac:dyDescent="0.3">
      <c r="A22" s="6"/>
      <c r="B22" s="2">
        <v>43276</v>
      </c>
      <c r="C22" s="2" t="s">
        <v>62</v>
      </c>
      <c r="D22" s="3">
        <v>78078087</v>
      </c>
      <c r="E22" s="3" t="s">
        <v>38</v>
      </c>
      <c r="F22" s="3" t="s">
        <v>16</v>
      </c>
      <c r="G22" s="22">
        <v>75</v>
      </c>
      <c r="H22" s="4">
        <v>975</v>
      </c>
      <c r="I22" s="5">
        <v>0.18</v>
      </c>
      <c r="J22" s="25">
        <v>13163</v>
      </c>
      <c r="K22" s="4">
        <v>2500</v>
      </c>
      <c r="L22" s="17">
        <f>(75*975)+18%+13163</f>
        <v>86288.18</v>
      </c>
      <c r="M22" s="6"/>
    </row>
    <row r="23" spans="1:13" ht="16.2" thickBot="1" x14ac:dyDescent="0.3">
      <c r="A23" s="6"/>
      <c r="B23" s="2">
        <v>43277</v>
      </c>
      <c r="C23" s="2" t="s">
        <v>63</v>
      </c>
      <c r="D23" s="3">
        <v>98098089</v>
      </c>
      <c r="E23" s="3" t="s">
        <v>39</v>
      </c>
      <c r="F23" s="3" t="s">
        <v>10</v>
      </c>
      <c r="G23" s="22">
        <v>120</v>
      </c>
      <c r="H23" s="4">
        <v>500</v>
      </c>
      <c r="I23" s="5">
        <v>0.05</v>
      </c>
      <c r="J23" s="25">
        <v>3000</v>
      </c>
      <c r="K23" s="4">
        <v>1000</v>
      </c>
      <c r="L23" s="17">
        <v>63000</v>
      </c>
      <c r="M23" s="6"/>
    </row>
    <row r="24" spans="1:13" ht="16.2" thickBot="1" x14ac:dyDescent="0.3">
      <c r="A24" s="6"/>
      <c r="B24" s="2">
        <v>43278</v>
      </c>
      <c r="C24" s="2" t="s">
        <v>64</v>
      </c>
      <c r="D24" s="3">
        <v>710107</v>
      </c>
      <c r="E24" s="3" t="s">
        <v>40</v>
      </c>
      <c r="F24" s="3" t="s">
        <v>15</v>
      </c>
      <c r="G24" s="22">
        <v>150</v>
      </c>
      <c r="H24" s="4">
        <v>750</v>
      </c>
      <c r="I24" s="5">
        <v>7.4999999999999997E-2</v>
      </c>
      <c r="J24" s="25">
        <v>8438</v>
      </c>
      <c r="K24" s="4">
        <v>800</v>
      </c>
      <c r="L24" s="17">
        <v>120938</v>
      </c>
      <c r="M24" s="6"/>
    </row>
    <row r="25" spans="1:13" ht="16.2" thickBot="1" x14ac:dyDescent="0.3">
      <c r="A25" s="6"/>
      <c r="B25" s="2">
        <v>43279</v>
      </c>
      <c r="C25" s="2" t="s">
        <v>65</v>
      </c>
      <c r="D25" s="3">
        <v>8008880</v>
      </c>
      <c r="E25" s="3" t="s">
        <v>41</v>
      </c>
      <c r="F25" s="3" t="s">
        <v>16</v>
      </c>
      <c r="G25" s="22">
        <v>75</v>
      </c>
      <c r="H25" s="4">
        <v>975</v>
      </c>
      <c r="I25" s="5">
        <v>0.18</v>
      </c>
      <c r="J25" s="25">
        <v>13163</v>
      </c>
      <c r="K25" s="4">
        <v>2500</v>
      </c>
      <c r="L25" s="17">
        <v>86288</v>
      </c>
      <c r="M25" s="6"/>
    </row>
    <row r="26" spans="1:13" ht="16.2" thickBot="1" x14ac:dyDescent="0.3">
      <c r="A26" s="6"/>
      <c r="B26" s="2">
        <v>43280</v>
      </c>
      <c r="C26" s="2" t="s">
        <v>66</v>
      </c>
      <c r="D26" s="3">
        <v>909092</v>
      </c>
      <c r="E26" s="3" t="s">
        <v>42</v>
      </c>
      <c r="F26" s="3" t="s">
        <v>15</v>
      </c>
      <c r="G26" s="22">
        <v>150</v>
      </c>
      <c r="H26" s="4">
        <v>750</v>
      </c>
      <c r="I26" s="5">
        <v>7.4999999999999997E-2</v>
      </c>
      <c r="J26" s="25">
        <v>8438</v>
      </c>
      <c r="K26" s="4">
        <v>800</v>
      </c>
      <c r="L26" s="17">
        <v>120938</v>
      </c>
      <c r="M26" s="6"/>
    </row>
    <row r="27" spans="1:13" ht="15.75" customHeight="1" thickBot="1" x14ac:dyDescent="0.3">
      <c r="A27" s="6"/>
      <c r="B27" s="2"/>
      <c r="C27" s="2"/>
      <c r="D27" s="3"/>
      <c r="E27" s="3"/>
      <c r="F27" s="3"/>
      <c r="G27" s="3"/>
      <c r="H27" s="4"/>
      <c r="I27" s="5"/>
      <c r="J27" s="20"/>
      <c r="K27" s="4"/>
      <c r="L27" s="17"/>
      <c r="M27" s="6"/>
    </row>
    <row r="28" spans="1:13" ht="16.2" thickBot="1" x14ac:dyDescent="0.3">
      <c r="A28" s="6"/>
      <c r="B28" s="2"/>
      <c r="C28" s="2"/>
      <c r="D28" s="3"/>
      <c r="E28" s="3"/>
      <c r="F28" s="3"/>
      <c r="G28" s="21"/>
      <c r="H28" s="4"/>
      <c r="I28" s="5"/>
      <c r="J28" s="20"/>
      <c r="K28" s="4"/>
      <c r="L28" s="17"/>
      <c r="M28" s="6"/>
    </row>
    <row r="29" spans="1:13" ht="21" thickBot="1" x14ac:dyDescent="0.3">
      <c r="A29" s="6"/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18">
        <f>SUM(L6:L28)</f>
        <v>1993505.0449999999</v>
      </c>
      <c r="M29" s="6"/>
    </row>
    <row r="30" spans="1:13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40" spans="15:15" x14ac:dyDescent="0.25">
      <c r="O40" s="30"/>
    </row>
    <row r="53" spans="14:14" x14ac:dyDescent="0.25">
      <c r="N53" s="30">
        <f>SUM('AdvancePurchase Return Book'!G6:G26)</f>
        <v>2520</v>
      </c>
    </row>
  </sheetData>
  <mergeCells count="6">
    <mergeCell ref="K2:L3"/>
    <mergeCell ref="B29:K29"/>
    <mergeCell ref="B2:J2"/>
    <mergeCell ref="B3:J3"/>
    <mergeCell ref="B4:C4"/>
    <mergeCell ref="E4:J4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sheetPr codeName="Sheet2"/>
  <dimension ref="A1:N75"/>
  <sheetViews>
    <sheetView tabSelected="1" topLeftCell="B39" workbookViewId="0">
      <selection activeCell="H26" sqref="H26"/>
    </sheetView>
  </sheetViews>
  <sheetFormatPr defaultRowHeight="14.4" x14ac:dyDescent="0.3"/>
  <cols>
    <col min="1" max="1" width="24" customWidth="1"/>
    <col min="2" max="2" width="25.5546875" customWidth="1"/>
    <col min="3" max="3" width="23" customWidth="1"/>
    <col min="4" max="4" width="31" customWidth="1"/>
    <col min="7" max="7" width="14.5546875" customWidth="1"/>
  </cols>
  <sheetData>
    <row r="1" spans="1:2" ht="21" thickBot="1" x14ac:dyDescent="0.35">
      <c r="A1" s="15" t="s">
        <v>3</v>
      </c>
      <c r="B1" s="15" t="s">
        <v>2</v>
      </c>
    </row>
    <row r="2" spans="1:2" ht="15" thickBot="1" x14ac:dyDescent="0.35">
      <c r="A2" s="3">
        <v>120</v>
      </c>
      <c r="B2" s="4">
        <v>500</v>
      </c>
    </row>
    <row r="3" spans="1:2" ht="15" thickBot="1" x14ac:dyDescent="0.35">
      <c r="A3" s="3">
        <v>150</v>
      </c>
      <c r="B3" s="4">
        <v>750</v>
      </c>
    </row>
    <row r="4" spans="1:2" ht="15" thickBot="1" x14ac:dyDescent="0.35">
      <c r="A4" s="3">
        <v>75</v>
      </c>
      <c r="B4" s="4">
        <v>975</v>
      </c>
    </row>
    <row r="5" spans="1:2" ht="15" thickBot="1" x14ac:dyDescent="0.35">
      <c r="A5" s="3">
        <v>100</v>
      </c>
      <c r="B5" s="19">
        <v>600</v>
      </c>
    </row>
    <row r="6" spans="1:2" ht="15" thickBot="1" x14ac:dyDescent="0.35">
      <c r="A6" s="3">
        <v>125</v>
      </c>
      <c r="B6" s="4">
        <v>520</v>
      </c>
    </row>
    <row r="7" spans="1:2" ht="15" thickBot="1" x14ac:dyDescent="0.35">
      <c r="A7" s="3">
        <v>150</v>
      </c>
      <c r="B7" s="4">
        <v>975</v>
      </c>
    </row>
    <row r="8" spans="1:2" ht="15" thickBot="1" x14ac:dyDescent="0.35">
      <c r="A8" s="3">
        <v>120</v>
      </c>
      <c r="B8" s="4">
        <v>500</v>
      </c>
    </row>
    <row r="9" spans="1:2" ht="15" thickBot="1" x14ac:dyDescent="0.35">
      <c r="A9" s="3">
        <v>150</v>
      </c>
      <c r="B9" s="4">
        <v>750</v>
      </c>
    </row>
    <row r="10" spans="1:2" ht="15" thickBot="1" x14ac:dyDescent="0.35">
      <c r="A10" s="3">
        <v>120</v>
      </c>
      <c r="B10" s="4">
        <v>500</v>
      </c>
    </row>
    <row r="11" spans="1:2" ht="15" thickBot="1" x14ac:dyDescent="0.35">
      <c r="A11" s="3">
        <v>150</v>
      </c>
      <c r="B11" s="4">
        <v>750</v>
      </c>
    </row>
    <row r="12" spans="1:2" ht="15" thickBot="1" x14ac:dyDescent="0.35">
      <c r="A12" s="3">
        <v>75</v>
      </c>
      <c r="B12" s="4">
        <v>975</v>
      </c>
    </row>
    <row r="13" spans="1:2" ht="15" thickBot="1" x14ac:dyDescent="0.35">
      <c r="A13" s="3">
        <v>120</v>
      </c>
      <c r="B13" s="4">
        <v>500</v>
      </c>
    </row>
    <row r="14" spans="1:2" ht="15" thickBot="1" x14ac:dyDescent="0.35">
      <c r="A14" s="3">
        <v>150</v>
      </c>
      <c r="B14" s="4">
        <v>750</v>
      </c>
    </row>
    <row r="15" spans="1:2" ht="15" thickBot="1" x14ac:dyDescent="0.35">
      <c r="A15" s="3">
        <v>75</v>
      </c>
      <c r="B15" s="4">
        <v>975</v>
      </c>
    </row>
    <row r="16" spans="1:2" ht="15" thickBot="1" x14ac:dyDescent="0.35">
      <c r="A16" s="3">
        <v>120</v>
      </c>
      <c r="B16" s="4">
        <v>500</v>
      </c>
    </row>
    <row r="17" spans="1:7" ht="15" thickBot="1" x14ac:dyDescent="0.35">
      <c r="A17" s="3">
        <v>150</v>
      </c>
      <c r="B17" s="4">
        <v>750</v>
      </c>
    </row>
    <row r="18" spans="1:7" ht="15" thickBot="1" x14ac:dyDescent="0.35">
      <c r="A18" s="3">
        <v>75</v>
      </c>
      <c r="B18" s="4">
        <v>975</v>
      </c>
    </row>
    <row r="19" spans="1:7" ht="15" thickBot="1" x14ac:dyDescent="0.35">
      <c r="A19" s="3">
        <v>120</v>
      </c>
      <c r="B19" s="4">
        <v>500</v>
      </c>
    </row>
    <row r="20" spans="1:7" ht="15" thickBot="1" x14ac:dyDescent="0.35">
      <c r="A20" s="3">
        <v>150</v>
      </c>
      <c r="B20" s="4">
        <v>750</v>
      </c>
    </row>
    <row r="21" spans="1:7" ht="15" thickBot="1" x14ac:dyDescent="0.35">
      <c r="A21" s="3">
        <v>75</v>
      </c>
      <c r="B21" s="4">
        <v>975</v>
      </c>
    </row>
    <row r="22" spans="1:7" ht="15" thickBot="1" x14ac:dyDescent="0.35">
      <c r="A22" s="3">
        <v>150</v>
      </c>
      <c r="B22" s="4">
        <v>750</v>
      </c>
    </row>
    <row r="23" spans="1:7" ht="15" thickBot="1" x14ac:dyDescent="0.35"/>
    <row r="24" spans="1:7" ht="21" thickBot="1" x14ac:dyDescent="0.35">
      <c r="A24" s="23" t="s">
        <v>3</v>
      </c>
      <c r="B24" s="23" t="s">
        <v>2</v>
      </c>
      <c r="C24" s="24" t="s">
        <v>5</v>
      </c>
      <c r="D24" s="14" t="s">
        <v>6</v>
      </c>
      <c r="G24" s="15" t="s">
        <v>3</v>
      </c>
    </row>
    <row r="25" spans="1:7" ht="15" thickBot="1" x14ac:dyDescent="0.35">
      <c r="A25" s="21">
        <v>120</v>
      </c>
      <c r="B25" s="21">
        <v>500</v>
      </c>
      <c r="C25" s="25">
        <v>3000</v>
      </c>
      <c r="D25" s="4">
        <v>1000</v>
      </c>
      <c r="G25" s="22">
        <v>120</v>
      </c>
    </row>
    <row r="26" spans="1:7" ht="15" thickBot="1" x14ac:dyDescent="0.35">
      <c r="A26" s="21">
        <v>150</v>
      </c>
      <c r="B26" s="21">
        <v>750</v>
      </c>
      <c r="C26" s="25">
        <v>8438</v>
      </c>
      <c r="D26" s="4">
        <v>800</v>
      </c>
      <c r="G26" s="22">
        <v>150</v>
      </c>
    </row>
    <row r="27" spans="1:7" ht="15" thickBot="1" x14ac:dyDescent="0.35">
      <c r="A27" s="21">
        <v>75</v>
      </c>
      <c r="B27" s="21">
        <v>975</v>
      </c>
      <c r="C27" s="25">
        <v>13163</v>
      </c>
      <c r="D27" s="4">
        <v>2500</v>
      </c>
      <c r="G27" s="22">
        <v>75</v>
      </c>
    </row>
    <row r="28" spans="1:7" ht="15" thickBot="1" x14ac:dyDescent="0.35">
      <c r="A28" s="21">
        <v>100</v>
      </c>
      <c r="B28" s="21">
        <v>600</v>
      </c>
      <c r="C28" s="25">
        <f>(100*600)*5%</f>
        <v>3000</v>
      </c>
      <c r="D28" s="4">
        <v>1000</v>
      </c>
      <c r="G28" s="22">
        <v>100</v>
      </c>
    </row>
    <row r="29" spans="1:7" ht="15" thickBot="1" x14ac:dyDescent="0.35">
      <c r="A29" s="21">
        <v>125</v>
      </c>
      <c r="B29" s="21">
        <v>520</v>
      </c>
      <c r="C29" s="25">
        <f>(125*520)*7.5%</f>
        <v>4875</v>
      </c>
      <c r="D29" s="4">
        <v>1250</v>
      </c>
      <c r="G29" s="22">
        <v>125</v>
      </c>
    </row>
    <row r="30" spans="1:7" ht="15" thickBot="1" x14ac:dyDescent="0.35">
      <c r="A30" s="21">
        <v>150</v>
      </c>
      <c r="B30" s="21">
        <v>975</v>
      </c>
      <c r="C30" s="25">
        <f>(150*975)*18%</f>
        <v>26325</v>
      </c>
      <c r="D30" s="4">
        <v>2500</v>
      </c>
      <c r="G30" s="22">
        <v>150</v>
      </c>
    </row>
    <row r="31" spans="1:7" ht="15" thickBot="1" x14ac:dyDescent="0.35">
      <c r="A31" s="21">
        <v>120</v>
      </c>
      <c r="B31" s="21">
        <v>500</v>
      </c>
      <c r="C31" s="25">
        <f>(120*500)*5%</f>
        <v>3000</v>
      </c>
      <c r="D31" s="4">
        <v>1000</v>
      </c>
      <c r="G31" s="22">
        <v>120</v>
      </c>
    </row>
    <row r="32" spans="1:7" ht="15" thickBot="1" x14ac:dyDescent="0.35">
      <c r="A32" s="21">
        <v>150</v>
      </c>
      <c r="B32" s="21">
        <v>750</v>
      </c>
      <c r="C32" s="25">
        <v>8437.5</v>
      </c>
      <c r="D32" s="4">
        <v>500</v>
      </c>
      <c r="G32" s="22">
        <v>150</v>
      </c>
    </row>
    <row r="33" spans="1:7" ht="15" thickBot="1" x14ac:dyDescent="0.35">
      <c r="A33" s="21">
        <v>120</v>
      </c>
      <c r="B33" s="21">
        <v>500</v>
      </c>
      <c r="C33" s="25">
        <f>(120*500)*5%</f>
        <v>3000</v>
      </c>
      <c r="D33" s="4">
        <v>1000</v>
      </c>
      <c r="G33" s="22">
        <v>120</v>
      </c>
    </row>
    <row r="34" spans="1:7" ht="15" thickBot="1" x14ac:dyDescent="0.35">
      <c r="A34" s="21">
        <v>150</v>
      </c>
      <c r="B34" s="21">
        <v>750</v>
      </c>
      <c r="C34" s="25">
        <f>(150*750)*7.5%</f>
        <v>8437.5</v>
      </c>
      <c r="D34" s="4">
        <v>800</v>
      </c>
      <c r="G34" s="22">
        <v>150</v>
      </c>
    </row>
    <row r="35" spans="1:7" ht="15" thickBot="1" x14ac:dyDescent="0.35">
      <c r="A35" s="21">
        <v>75</v>
      </c>
      <c r="B35" s="21">
        <v>975</v>
      </c>
      <c r="C35" s="25">
        <f>(75*975)*18%</f>
        <v>13162.5</v>
      </c>
      <c r="D35" s="4">
        <v>2500</v>
      </c>
      <c r="G35" s="22">
        <v>75</v>
      </c>
    </row>
    <row r="36" spans="1:7" ht="15" thickBot="1" x14ac:dyDescent="0.35">
      <c r="A36" s="21">
        <v>120</v>
      </c>
      <c r="B36" s="21">
        <v>500</v>
      </c>
      <c r="C36" s="25">
        <v>3000</v>
      </c>
      <c r="D36" s="4">
        <v>1000</v>
      </c>
      <c r="G36" s="22">
        <v>120</v>
      </c>
    </row>
    <row r="37" spans="1:7" ht="15" thickBot="1" x14ac:dyDescent="0.35">
      <c r="A37" s="21">
        <v>150</v>
      </c>
      <c r="B37" s="21">
        <v>750</v>
      </c>
      <c r="C37" s="25">
        <v>8438</v>
      </c>
      <c r="D37" s="4">
        <v>800</v>
      </c>
      <c r="G37" s="22">
        <v>150</v>
      </c>
    </row>
    <row r="38" spans="1:7" ht="15" thickBot="1" x14ac:dyDescent="0.35">
      <c r="A38" s="21">
        <v>75</v>
      </c>
      <c r="B38" s="21">
        <v>975</v>
      </c>
      <c r="C38" s="25">
        <v>13163</v>
      </c>
      <c r="D38" s="4">
        <v>2500</v>
      </c>
      <c r="G38" s="22">
        <v>75</v>
      </c>
    </row>
    <row r="39" spans="1:7" ht="15" thickBot="1" x14ac:dyDescent="0.35">
      <c r="A39" s="21">
        <v>120</v>
      </c>
      <c r="B39" s="21">
        <v>500</v>
      </c>
      <c r="C39" s="25">
        <v>3000</v>
      </c>
      <c r="D39" s="4">
        <v>1000</v>
      </c>
      <c r="G39" s="22">
        <v>120</v>
      </c>
    </row>
    <row r="40" spans="1:7" ht="15" thickBot="1" x14ac:dyDescent="0.35">
      <c r="A40" s="21">
        <v>150</v>
      </c>
      <c r="B40" s="21">
        <v>750</v>
      </c>
      <c r="C40" s="25">
        <v>8438</v>
      </c>
      <c r="D40" s="4">
        <v>800</v>
      </c>
      <c r="G40" s="22">
        <v>150</v>
      </c>
    </row>
    <row r="41" spans="1:7" ht="15" thickBot="1" x14ac:dyDescent="0.35">
      <c r="A41" s="21">
        <v>75</v>
      </c>
      <c r="B41" s="21">
        <v>975</v>
      </c>
      <c r="C41" s="25">
        <v>13163</v>
      </c>
      <c r="D41" s="4">
        <v>2500</v>
      </c>
      <c r="G41" s="22">
        <v>75</v>
      </c>
    </row>
    <row r="42" spans="1:7" ht="15" thickBot="1" x14ac:dyDescent="0.35">
      <c r="A42" s="21">
        <v>120</v>
      </c>
      <c r="B42" s="21">
        <v>500</v>
      </c>
      <c r="C42" s="25">
        <v>3000</v>
      </c>
      <c r="D42" s="4">
        <v>1000</v>
      </c>
      <c r="G42" s="22">
        <v>120</v>
      </c>
    </row>
    <row r="43" spans="1:7" ht="15" thickBot="1" x14ac:dyDescent="0.35">
      <c r="A43" s="21">
        <v>150</v>
      </c>
      <c r="B43" s="21">
        <v>750</v>
      </c>
      <c r="C43" s="25">
        <v>8438</v>
      </c>
      <c r="D43" s="4">
        <v>800</v>
      </c>
      <c r="G43" s="22">
        <v>150</v>
      </c>
    </row>
    <row r="44" spans="1:7" ht="15" thickBot="1" x14ac:dyDescent="0.35">
      <c r="A44" s="21">
        <v>75</v>
      </c>
      <c r="B44" s="21">
        <v>975</v>
      </c>
      <c r="C44" s="25">
        <v>13163</v>
      </c>
      <c r="D44" s="4">
        <v>2500</v>
      </c>
      <c r="G44" s="22">
        <v>75</v>
      </c>
    </row>
    <row r="45" spans="1:7" ht="15" thickBot="1" x14ac:dyDescent="0.35">
      <c r="A45" s="21">
        <v>150</v>
      </c>
      <c r="B45" s="21">
        <v>750</v>
      </c>
      <c r="C45" s="25">
        <v>8438</v>
      </c>
      <c r="D45" s="4">
        <v>800</v>
      </c>
      <c r="G45" s="22">
        <v>150</v>
      </c>
    </row>
    <row r="46" spans="1:7" x14ac:dyDescent="0.3">
      <c r="A46" s="26">
        <f>SUM(A25:A45)</f>
        <v>2520</v>
      </c>
      <c r="B46" s="27">
        <f>SUM(B25:B45)</f>
        <v>15220</v>
      </c>
      <c r="C46" s="27">
        <f>SUM(C25:C45)</f>
        <v>177079.5</v>
      </c>
      <c r="D46" s="31">
        <f>SUM(D25:D45)</f>
        <v>28550</v>
      </c>
      <c r="G46" s="32">
        <f>SUM(G25:G45)</f>
        <v>2520</v>
      </c>
    </row>
    <row r="48" spans="1:7" ht="15" thickBot="1" x14ac:dyDescent="0.35"/>
    <row r="49" spans="1:14" ht="21" thickBot="1" x14ac:dyDescent="0.35">
      <c r="A49" s="14" t="s">
        <v>44</v>
      </c>
      <c r="B49" s="15" t="s">
        <v>2</v>
      </c>
    </row>
    <row r="50" spans="1:14" ht="15" thickBot="1" x14ac:dyDescent="0.35">
      <c r="A50" s="3" t="s">
        <v>22</v>
      </c>
      <c r="B50" s="4">
        <v>500</v>
      </c>
    </row>
    <row r="51" spans="1:14" ht="15" thickBot="1" x14ac:dyDescent="0.35">
      <c r="A51" s="3" t="s">
        <v>24</v>
      </c>
      <c r="B51" s="4">
        <v>750</v>
      </c>
    </row>
    <row r="52" spans="1:14" ht="15" thickBot="1" x14ac:dyDescent="0.35">
      <c r="A52" s="3" t="s">
        <v>27</v>
      </c>
      <c r="B52" s="4">
        <v>975</v>
      </c>
    </row>
    <row r="53" spans="1:14" ht="15" thickBot="1" x14ac:dyDescent="0.35">
      <c r="A53" s="3" t="s">
        <v>26</v>
      </c>
      <c r="B53" s="19">
        <v>600</v>
      </c>
      <c r="N53" s="29"/>
    </row>
    <row r="54" spans="1:14" ht="15" thickBot="1" x14ac:dyDescent="0.35">
      <c r="A54" s="3" t="s">
        <v>27</v>
      </c>
      <c r="B54" s="4">
        <v>520</v>
      </c>
    </row>
    <row r="55" spans="1:14" ht="15" thickBot="1" x14ac:dyDescent="0.35">
      <c r="A55" s="3" t="s">
        <v>28</v>
      </c>
      <c r="B55" s="4">
        <v>975</v>
      </c>
    </row>
    <row r="56" spans="1:14" ht="15" thickBot="1" x14ac:dyDescent="0.35">
      <c r="A56" s="3" t="s">
        <v>28</v>
      </c>
      <c r="B56" s="4">
        <v>500</v>
      </c>
    </row>
    <row r="57" spans="1:14" ht="15" thickBot="1" x14ac:dyDescent="0.35">
      <c r="A57" s="3" t="s">
        <v>29</v>
      </c>
      <c r="B57" s="4">
        <v>750</v>
      </c>
    </row>
    <row r="58" spans="1:14" ht="15" thickBot="1" x14ac:dyDescent="0.35">
      <c r="A58" s="3" t="s">
        <v>30</v>
      </c>
      <c r="B58" s="4">
        <v>500</v>
      </c>
    </row>
    <row r="59" spans="1:14" ht="15" thickBot="1" x14ac:dyDescent="0.35">
      <c r="A59" s="3" t="s">
        <v>31</v>
      </c>
      <c r="B59" s="4">
        <v>750</v>
      </c>
    </row>
    <row r="60" spans="1:14" ht="15" thickBot="1" x14ac:dyDescent="0.35">
      <c r="A60" s="3" t="s">
        <v>32</v>
      </c>
      <c r="B60" s="4">
        <v>975</v>
      </c>
    </row>
    <row r="61" spans="1:14" ht="15" thickBot="1" x14ac:dyDescent="0.35">
      <c r="A61" s="3" t="s">
        <v>33</v>
      </c>
      <c r="B61" s="4">
        <v>500</v>
      </c>
    </row>
    <row r="62" spans="1:14" ht="15" thickBot="1" x14ac:dyDescent="0.35">
      <c r="A62" s="3" t="s">
        <v>34</v>
      </c>
      <c r="B62" s="4">
        <v>750</v>
      </c>
    </row>
    <row r="63" spans="1:14" ht="15" thickBot="1" x14ac:dyDescent="0.35">
      <c r="A63" s="3" t="s">
        <v>35</v>
      </c>
      <c r="B63" s="4">
        <v>975</v>
      </c>
    </row>
    <row r="64" spans="1:14" ht="15" thickBot="1" x14ac:dyDescent="0.35">
      <c r="A64" s="3" t="s">
        <v>36</v>
      </c>
      <c r="B64" s="4">
        <v>500</v>
      </c>
    </row>
    <row r="65" spans="1:4" ht="15" thickBot="1" x14ac:dyDescent="0.35">
      <c r="A65" s="3" t="s">
        <v>37</v>
      </c>
      <c r="B65" s="4">
        <v>750</v>
      </c>
    </row>
    <row r="66" spans="1:4" ht="15" thickBot="1" x14ac:dyDescent="0.35">
      <c r="A66" s="3" t="s">
        <v>38</v>
      </c>
      <c r="B66" s="4">
        <v>975</v>
      </c>
    </row>
    <row r="67" spans="1:4" ht="15" thickBot="1" x14ac:dyDescent="0.35">
      <c r="A67" s="3" t="s">
        <v>39</v>
      </c>
      <c r="B67" s="4">
        <v>500</v>
      </c>
    </row>
    <row r="68" spans="1:4" ht="15" thickBot="1" x14ac:dyDescent="0.35">
      <c r="A68" s="3" t="s">
        <v>40</v>
      </c>
      <c r="B68" s="4">
        <v>750</v>
      </c>
    </row>
    <row r="69" spans="1:4" ht="15" thickBot="1" x14ac:dyDescent="0.35">
      <c r="A69" s="3" t="s">
        <v>41</v>
      </c>
      <c r="B69" s="4">
        <v>975</v>
      </c>
    </row>
    <row r="70" spans="1:4" ht="15" thickBot="1" x14ac:dyDescent="0.35">
      <c r="A70" s="3" t="s">
        <v>42</v>
      </c>
      <c r="B70" s="4">
        <v>750</v>
      </c>
    </row>
    <row r="72" spans="1:4" ht="15" thickBot="1" x14ac:dyDescent="0.35">
      <c r="D72" s="34"/>
    </row>
    <row r="74" spans="1:4" ht="15" thickBot="1" x14ac:dyDescent="0.35"/>
    <row r="75" spans="1:4" ht="15" thickBot="1" x14ac:dyDescent="0.35">
      <c r="D75" s="33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0CF3B4-C6D3-47C2-9B4B-5201CE908070}">
          <x14:formula1>
            <xm:f>'Supplier Sheet'!XFA47:XFA67</xm:f>
          </x14:formula1>
          <xm:sqref>A50:A70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23"/>
  <sheetViews>
    <sheetView topLeftCell="A2" workbookViewId="0">
      <selection activeCell="N13" sqref="N13"/>
    </sheetView>
  </sheetViews>
  <sheetFormatPr defaultRowHeight="14.4" x14ac:dyDescent="0.3"/>
  <cols>
    <col min="1" max="1" width="23.5546875" customWidth="1"/>
  </cols>
  <sheetData>
    <row r="1" spans="1:3" ht="21" hidden="1" x14ac:dyDescent="0.3">
      <c r="B1" s="9" t="s">
        <v>20</v>
      </c>
      <c r="C1" s="9" t="s">
        <v>21</v>
      </c>
    </row>
    <row r="2" spans="1:3" x14ac:dyDescent="0.3">
      <c r="A2" s="10" t="s">
        <v>44</v>
      </c>
    </row>
    <row r="3" spans="1:3" x14ac:dyDescent="0.3">
      <c r="A3" s="11" t="s">
        <v>22</v>
      </c>
    </row>
    <row r="4" spans="1:3" x14ac:dyDescent="0.3">
      <c r="A4" s="11" t="s">
        <v>23</v>
      </c>
    </row>
    <row r="5" spans="1:3" x14ac:dyDescent="0.3">
      <c r="A5" s="11" t="s">
        <v>24</v>
      </c>
    </row>
    <row r="6" spans="1:3" x14ac:dyDescent="0.3">
      <c r="A6" s="11" t="s">
        <v>25</v>
      </c>
    </row>
    <row r="7" spans="1:3" x14ac:dyDescent="0.3">
      <c r="A7" s="11" t="s">
        <v>26</v>
      </c>
    </row>
    <row r="8" spans="1:3" x14ac:dyDescent="0.3">
      <c r="A8" s="11" t="s">
        <v>27</v>
      </c>
    </row>
    <row r="9" spans="1:3" x14ac:dyDescent="0.3">
      <c r="A9" s="11" t="s">
        <v>28</v>
      </c>
    </row>
    <row r="10" spans="1:3" x14ac:dyDescent="0.3">
      <c r="A10" s="11" t="s">
        <v>29</v>
      </c>
    </row>
    <row r="11" spans="1:3" x14ac:dyDescent="0.3">
      <c r="A11" s="11" t="s">
        <v>30</v>
      </c>
    </row>
    <row r="12" spans="1:3" x14ac:dyDescent="0.3">
      <c r="A12" s="11" t="s">
        <v>31</v>
      </c>
    </row>
    <row r="13" spans="1:3" x14ac:dyDescent="0.3">
      <c r="A13" s="11" t="s">
        <v>32</v>
      </c>
    </row>
    <row r="14" spans="1:3" x14ac:dyDescent="0.3">
      <c r="A14" s="11" t="s">
        <v>33</v>
      </c>
    </row>
    <row r="15" spans="1:3" x14ac:dyDescent="0.3">
      <c r="A15" s="11" t="s">
        <v>34</v>
      </c>
    </row>
    <row r="16" spans="1:3" x14ac:dyDescent="0.3">
      <c r="A16" s="11" t="s">
        <v>35</v>
      </c>
    </row>
    <row r="17" spans="1:1" x14ac:dyDescent="0.3">
      <c r="A17" s="11" t="s">
        <v>36</v>
      </c>
    </row>
    <row r="18" spans="1:1" x14ac:dyDescent="0.3">
      <c r="A18" s="11" t="s">
        <v>37</v>
      </c>
    </row>
    <row r="19" spans="1:1" x14ac:dyDescent="0.3">
      <c r="A19" s="11" t="s">
        <v>38</v>
      </c>
    </row>
    <row r="20" spans="1:1" x14ac:dyDescent="0.3">
      <c r="A20" s="11" t="s">
        <v>39</v>
      </c>
    </row>
    <row r="21" spans="1:1" x14ac:dyDescent="0.3">
      <c r="A21" s="11" t="s">
        <v>40</v>
      </c>
    </row>
    <row r="22" spans="1:1" x14ac:dyDescent="0.3">
      <c r="A22" s="11" t="s">
        <v>41</v>
      </c>
    </row>
    <row r="23" spans="1:1" x14ac:dyDescent="0.3">
      <c r="A23" s="1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DELL</cp:lastModifiedBy>
  <dcterms:created xsi:type="dcterms:W3CDTF">2016-12-21T08:56:10Z</dcterms:created>
  <dcterms:modified xsi:type="dcterms:W3CDTF">2023-08-15T15:37:55Z</dcterms:modified>
</cp:coreProperties>
</file>