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dmin\Desktop\Finishing Materials Layouts\"/>
    </mc:Choice>
  </mc:AlternateContent>
  <xr:revisionPtr revIDLastSave="0" documentId="13_ncr:1_{81C6106B-DE28-4D0D-A8DE-52FD52D72E8B}" xr6:coauthVersionLast="43" xr6:coauthVersionMax="43" xr10:uidLastSave="{00000000-0000-0000-0000-000000000000}"/>
  <bookViews>
    <workbookView xWindow="-110" yWindow="-110" windowWidth="19420" windowHeight="11020" activeTab="8" xr2:uid="{00000000-000D-0000-FFFF-FFFF00000000}"/>
  </bookViews>
  <sheets>
    <sheet name="Labour" sheetId="7" r:id="rId1"/>
    <sheet name="3 Marla" sheetId="1" r:id="rId2"/>
    <sheet name="5 Marla" sheetId="2" r:id="rId3"/>
    <sheet name="7 Marla" sheetId="4" r:id="rId4"/>
    <sheet name="10 Marla" sheetId="5" r:id="rId5"/>
    <sheet name="1 Kanal" sheetId="6" r:id="rId6"/>
    <sheet name="Data Set" sheetId="8" r:id="rId7"/>
    <sheet name="Inputs" sheetId="9" r:id="rId8"/>
    <sheet name="Sheet1" sheetId="10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79" i="10" l="1"/>
  <c r="T79" i="10" s="1"/>
  <c r="U79" i="10" s="1"/>
  <c r="V79" i="10" s="1"/>
  <c r="W79" i="10" s="1"/>
  <c r="R79" i="10"/>
  <c r="Q79" i="10"/>
  <c r="E79" i="10"/>
  <c r="F79" i="10" s="1"/>
  <c r="G79" i="10" s="1"/>
  <c r="H79" i="10" s="1"/>
  <c r="I79" i="10" s="1"/>
  <c r="J79" i="10" s="1"/>
  <c r="D79" i="10"/>
  <c r="Q71" i="10"/>
  <c r="R71" i="10" s="1"/>
  <c r="S71" i="10" s="1"/>
  <c r="T71" i="10" s="1"/>
  <c r="U71" i="10" s="1"/>
  <c r="V71" i="10" s="1"/>
  <c r="W71" i="10" s="1"/>
  <c r="D71" i="10"/>
  <c r="E71" i="10" s="1"/>
  <c r="F71" i="10" s="1"/>
  <c r="G71" i="10" s="1"/>
  <c r="H71" i="10" s="1"/>
  <c r="I71" i="10" s="1"/>
  <c r="J71" i="10" s="1"/>
  <c r="Q63" i="10" l="1"/>
  <c r="R63" i="10" s="1"/>
  <c r="S63" i="10" s="1"/>
  <c r="T63" i="10" s="1"/>
  <c r="U63" i="10" s="1"/>
  <c r="V63" i="10" s="1"/>
  <c r="W63" i="10" s="1"/>
  <c r="D63" i="10"/>
  <c r="E63" i="10" s="1"/>
  <c r="F63" i="10" s="1"/>
  <c r="G63" i="10" s="1"/>
  <c r="H63" i="10" s="1"/>
  <c r="I63" i="10" s="1"/>
  <c r="J63" i="10" s="1"/>
  <c r="Q55" i="10"/>
  <c r="R55" i="10" s="1"/>
  <c r="S55" i="10" s="1"/>
  <c r="T55" i="10" s="1"/>
  <c r="U55" i="10" s="1"/>
  <c r="V55" i="10" s="1"/>
  <c r="W55" i="10" s="1"/>
  <c r="D55" i="10"/>
  <c r="E55" i="10" s="1"/>
  <c r="F55" i="10" s="1"/>
  <c r="G55" i="10" s="1"/>
  <c r="H55" i="10" s="1"/>
  <c r="I55" i="10" s="1"/>
  <c r="J55" i="10" s="1"/>
  <c r="Q47" i="10" l="1"/>
  <c r="R47" i="10" s="1"/>
  <c r="S47" i="10" s="1"/>
  <c r="T47" i="10" s="1"/>
  <c r="U47" i="10" s="1"/>
  <c r="V47" i="10" s="1"/>
  <c r="W47" i="10" s="1"/>
  <c r="E47" i="10"/>
  <c r="F47" i="10" s="1"/>
  <c r="G47" i="10" s="1"/>
  <c r="H47" i="10" s="1"/>
  <c r="I47" i="10" s="1"/>
  <c r="J47" i="10" s="1"/>
  <c r="D47" i="10"/>
  <c r="Q39" i="10"/>
  <c r="R39" i="10" s="1"/>
  <c r="S39" i="10" s="1"/>
  <c r="T39" i="10" s="1"/>
  <c r="U39" i="10" s="1"/>
  <c r="V39" i="10" s="1"/>
  <c r="W39" i="10" s="1"/>
  <c r="D39" i="10"/>
  <c r="E39" i="10" s="1"/>
  <c r="F39" i="10" s="1"/>
  <c r="G39" i="10" s="1"/>
  <c r="H39" i="10" s="1"/>
  <c r="I39" i="10" s="1"/>
  <c r="J39" i="10" s="1"/>
  <c r="Q31" i="10"/>
  <c r="R31" i="10" s="1"/>
  <c r="S31" i="10" s="1"/>
  <c r="T31" i="10" s="1"/>
  <c r="U31" i="10" s="1"/>
  <c r="V31" i="10" s="1"/>
  <c r="W31" i="10" s="1"/>
  <c r="D31" i="10"/>
  <c r="E31" i="10" s="1"/>
  <c r="F31" i="10" s="1"/>
  <c r="G31" i="10" s="1"/>
  <c r="H31" i="10" s="1"/>
  <c r="I31" i="10" s="1"/>
  <c r="J31" i="10" s="1"/>
  <c r="R23" i="10"/>
  <c r="S23" i="10" s="1"/>
  <c r="T23" i="10" s="1"/>
  <c r="U23" i="10" s="1"/>
  <c r="V23" i="10" s="1"/>
  <c r="W23" i="10" s="1"/>
  <c r="Q23" i="10"/>
  <c r="D23" i="10"/>
  <c r="E23" i="10" s="1"/>
  <c r="F23" i="10" s="1"/>
  <c r="G23" i="10" s="1"/>
  <c r="H23" i="10" s="1"/>
  <c r="I23" i="10" s="1"/>
  <c r="J23" i="10" s="1"/>
  <c r="Q12" i="10"/>
  <c r="R12" i="10" s="1"/>
  <c r="S12" i="10" s="1"/>
  <c r="T12" i="10" s="1"/>
  <c r="U12" i="10" s="1"/>
  <c r="V12" i="10" s="1"/>
  <c r="W12" i="10" s="1"/>
  <c r="Q4" i="10"/>
  <c r="R4" i="10" s="1"/>
  <c r="S4" i="10" s="1"/>
  <c r="T4" i="10" s="1"/>
  <c r="U4" i="10" s="1"/>
  <c r="V4" i="10" s="1"/>
  <c r="W4" i="10" s="1"/>
  <c r="E12" i="10"/>
  <c r="F12" i="10" s="1"/>
  <c r="G12" i="10" s="1"/>
  <c r="H12" i="10" s="1"/>
  <c r="I12" i="10" s="1"/>
  <c r="J12" i="10" s="1"/>
  <c r="D12" i="10"/>
  <c r="E4" i="10"/>
  <c r="F4" i="10" s="1"/>
  <c r="G4" i="10" s="1"/>
  <c r="H4" i="10" s="1"/>
  <c r="I4" i="10" s="1"/>
  <c r="J4" i="10" s="1"/>
  <c r="D4" i="10"/>
  <c r="G39" i="9" l="1"/>
  <c r="G38" i="9"/>
  <c r="Q41" i="9"/>
  <c r="M41" i="9" s="1"/>
  <c r="E41" i="9"/>
  <c r="A41" i="9" s="1"/>
  <c r="Q40" i="9"/>
  <c r="M40" i="9" s="1"/>
  <c r="E40" i="9"/>
  <c r="A40" i="9" s="1"/>
  <c r="W39" i="9"/>
  <c r="S39" i="9" s="1"/>
  <c r="Q39" i="9"/>
  <c r="M39" i="9" s="1"/>
  <c r="K39" i="9"/>
  <c r="E39" i="9"/>
  <c r="A39" i="9" s="1"/>
  <c r="W38" i="9"/>
  <c r="S38" i="9" s="1"/>
  <c r="Q38" i="9"/>
  <c r="M38" i="9"/>
  <c r="K38" i="9"/>
  <c r="E38" i="9"/>
  <c r="A38" i="9" s="1"/>
  <c r="Q33" i="9"/>
  <c r="M33" i="9" s="1"/>
  <c r="E33" i="9"/>
  <c r="A33" i="9"/>
  <c r="Q32" i="9"/>
  <c r="M32" i="9" s="1"/>
  <c r="E32" i="9"/>
  <c r="A32" i="9" s="1"/>
  <c r="W31" i="9"/>
  <c r="S31" i="9" s="1"/>
  <c r="Q31" i="9"/>
  <c r="M31" i="9"/>
  <c r="K31" i="9"/>
  <c r="G31" i="9" s="1"/>
  <c r="E31" i="9"/>
  <c r="A31" i="9"/>
  <c r="W30" i="9"/>
  <c r="S30" i="9" s="1"/>
  <c r="Q30" i="9"/>
  <c r="M30" i="9"/>
  <c r="K30" i="9"/>
  <c r="G30" i="9" s="1"/>
  <c r="E30" i="9"/>
  <c r="A30" i="9" s="1"/>
  <c r="M21" i="9"/>
  <c r="A21" i="9"/>
  <c r="E21" i="9"/>
  <c r="Q24" i="9"/>
  <c r="M24" i="9" s="1"/>
  <c r="E24" i="9"/>
  <c r="A24" i="9" s="1"/>
  <c r="Q23" i="9"/>
  <c r="M23" i="9" s="1"/>
  <c r="E23" i="9"/>
  <c r="A23" i="9" s="1"/>
  <c r="W22" i="9"/>
  <c r="S22" i="9" s="1"/>
  <c r="Q22" i="9"/>
  <c r="M22" i="9" s="1"/>
  <c r="K22" i="9"/>
  <c r="G22" i="9" s="1"/>
  <c r="E22" i="9"/>
  <c r="A22" i="9" s="1"/>
  <c r="W21" i="9"/>
  <c r="S21" i="9"/>
  <c r="Q21" i="9"/>
  <c r="K21" i="9"/>
  <c r="G21" i="9" s="1"/>
  <c r="P46" i="1" l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V4" i="1"/>
  <c r="B6" i="4" l="1"/>
  <c r="C6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S13" i="9"/>
  <c r="S16" i="9"/>
  <c r="S15" i="9"/>
  <c r="S14" i="9"/>
  <c r="M16" i="9"/>
  <c r="M15" i="9"/>
  <c r="M14" i="9"/>
  <c r="M13" i="9"/>
  <c r="G16" i="9"/>
  <c r="G15" i="9"/>
  <c r="G14" i="9"/>
  <c r="G13" i="9"/>
  <c r="A13" i="9"/>
  <c r="A16" i="9"/>
  <c r="A15" i="9"/>
  <c r="A14" i="9"/>
  <c r="S8" i="9"/>
  <c r="S7" i="9"/>
  <c r="S6" i="9"/>
  <c r="S5" i="9"/>
  <c r="M5" i="9"/>
  <c r="M8" i="9"/>
  <c r="M7" i="9"/>
  <c r="M6" i="9"/>
  <c r="G8" i="9"/>
  <c r="G7" i="9"/>
  <c r="G6" i="9"/>
  <c r="G5" i="9"/>
  <c r="A8" i="9"/>
  <c r="A7" i="9"/>
  <c r="A6" i="9"/>
  <c r="A5" i="9"/>
  <c r="W16" i="9"/>
  <c r="Q16" i="9"/>
  <c r="K16" i="9"/>
  <c r="E16" i="9"/>
  <c r="W15" i="9"/>
  <c r="Q15" i="9"/>
  <c r="K15" i="9"/>
  <c r="E15" i="9"/>
  <c r="W14" i="9"/>
  <c r="Q14" i="9"/>
  <c r="K14" i="9"/>
  <c r="E14" i="9"/>
  <c r="W13" i="9"/>
  <c r="Q13" i="9"/>
  <c r="K13" i="9"/>
  <c r="E13" i="9"/>
  <c r="W8" i="9"/>
  <c r="W7" i="9"/>
  <c r="W6" i="9"/>
  <c r="W5" i="9"/>
  <c r="Q8" i="9"/>
  <c r="Q7" i="9"/>
  <c r="Q6" i="9"/>
  <c r="Q5" i="9"/>
  <c r="K8" i="9"/>
  <c r="K7" i="9"/>
  <c r="K6" i="9"/>
  <c r="K5" i="9"/>
  <c r="E8" i="9"/>
  <c r="E7" i="9"/>
  <c r="E6" i="9"/>
  <c r="E5" i="9"/>
  <c r="K46" i="8" l="1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D46" i="6"/>
  <c r="C46" i="6"/>
  <c r="B46" i="6"/>
  <c r="A46" i="6"/>
  <c r="D45" i="6"/>
  <c r="C45" i="6"/>
  <c r="B45" i="6"/>
  <c r="A45" i="6"/>
  <c r="D44" i="6"/>
  <c r="C44" i="6"/>
  <c r="B44" i="6"/>
  <c r="A44" i="6"/>
  <c r="D43" i="6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D36" i="6"/>
  <c r="C36" i="6"/>
  <c r="B36" i="6"/>
  <c r="A36" i="6"/>
  <c r="D35" i="6"/>
  <c r="C35" i="6"/>
  <c r="B35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D5" i="6"/>
  <c r="C5" i="6"/>
  <c r="B5" i="6"/>
  <c r="A5" i="6"/>
  <c r="D32" i="5"/>
  <c r="C31" i="5"/>
  <c r="B31" i="5"/>
  <c r="A31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C32" i="5"/>
  <c r="B32" i="5"/>
  <c r="A32" i="5"/>
  <c r="D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A6" i="4"/>
  <c r="D6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B11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0" i="4"/>
  <c r="B9" i="4"/>
  <c r="B8" i="4"/>
  <c r="B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C98" i="2" l="1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D46" i="2"/>
  <c r="C46" i="2"/>
  <c r="B46" i="2"/>
  <c r="A44" i="2"/>
  <c r="D44" i="2"/>
  <c r="C44" i="2"/>
  <c r="B44" i="2"/>
  <c r="A46" i="2"/>
  <c r="D45" i="2"/>
  <c r="C45" i="2"/>
  <c r="B45" i="2"/>
  <c r="A45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A5" i="2"/>
  <c r="B5" i="2"/>
  <c r="C5" i="2"/>
  <c r="D5" i="2"/>
  <c r="U4" i="1"/>
  <c r="N160" i="1"/>
  <c r="L160" i="1"/>
  <c r="N201" i="1"/>
  <c r="L201" i="1"/>
  <c r="N200" i="1"/>
  <c r="L200" i="1"/>
  <c r="N199" i="1"/>
  <c r="L199" i="1"/>
  <c r="N198" i="1"/>
  <c r="L198" i="1"/>
  <c r="N197" i="1"/>
  <c r="L197" i="1"/>
  <c r="N196" i="1"/>
  <c r="L196" i="1"/>
  <c r="N195" i="1"/>
  <c r="L195" i="1"/>
  <c r="N194" i="1"/>
  <c r="L194" i="1"/>
  <c r="N193" i="1"/>
  <c r="L193" i="1"/>
  <c r="N192" i="1"/>
  <c r="L192" i="1"/>
  <c r="N191" i="1"/>
  <c r="L191" i="1"/>
  <c r="N190" i="1"/>
  <c r="L190" i="1"/>
  <c r="N189" i="1"/>
  <c r="L189" i="1"/>
  <c r="N188" i="1"/>
  <c r="L188" i="1"/>
  <c r="N187" i="1"/>
  <c r="L187" i="1"/>
  <c r="N181" i="1"/>
  <c r="L181" i="1"/>
  <c r="N180" i="1"/>
  <c r="L180" i="1"/>
  <c r="N179" i="1"/>
  <c r="L179" i="1"/>
  <c r="N178" i="1"/>
  <c r="L178" i="1"/>
  <c r="N177" i="1"/>
  <c r="L177" i="1"/>
  <c r="N176" i="1"/>
  <c r="L176" i="1"/>
  <c r="N175" i="1"/>
  <c r="L175" i="1"/>
  <c r="N174" i="1"/>
  <c r="L174" i="1"/>
  <c r="N173" i="1"/>
  <c r="L173" i="1"/>
  <c r="N172" i="1"/>
  <c r="L172" i="1"/>
  <c r="N171" i="1"/>
  <c r="L171" i="1"/>
  <c r="N170" i="1"/>
  <c r="L170" i="1"/>
  <c r="N169" i="1"/>
  <c r="L169" i="1"/>
  <c r="N168" i="1"/>
  <c r="L168" i="1"/>
  <c r="N167" i="1"/>
  <c r="L167" i="1"/>
  <c r="N166" i="1"/>
  <c r="L166" i="1"/>
  <c r="N165" i="1"/>
  <c r="L165" i="1"/>
  <c r="N164" i="1"/>
  <c r="L164" i="1"/>
  <c r="N163" i="1"/>
  <c r="L163" i="1"/>
  <c r="N162" i="1"/>
  <c r="L162" i="1"/>
  <c r="N161" i="1"/>
  <c r="L161" i="1"/>
  <c r="I26" i="8"/>
  <c r="H26" i="8"/>
  <c r="G26" i="8"/>
  <c r="F26" i="8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N145" i="1"/>
  <c r="N6" i="1"/>
  <c r="L5" i="1"/>
  <c r="N5" i="1"/>
  <c r="L108" i="1"/>
  <c r="N108" i="1"/>
  <c r="N149" i="1"/>
  <c r="N148" i="1"/>
  <c r="N147" i="1"/>
  <c r="N146" i="1"/>
  <c r="N144" i="1"/>
  <c r="N143" i="1"/>
  <c r="N142" i="1"/>
  <c r="N141" i="1"/>
  <c r="N140" i="1"/>
  <c r="N139" i="1"/>
  <c r="N138" i="1"/>
  <c r="N137" i="1"/>
  <c r="N136" i="1"/>
  <c r="N135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Q129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O97" i="1"/>
  <c r="N97" i="1"/>
  <c r="L97" i="1"/>
  <c r="M97" i="1" s="1"/>
  <c r="N96" i="1"/>
  <c r="O96" i="1" s="1"/>
  <c r="L96" i="1"/>
  <c r="M96" i="1" s="1"/>
  <c r="O95" i="1"/>
  <c r="N95" i="1"/>
  <c r="L95" i="1"/>
  <c r="M95" i="1" s="1"/>
  <c r="N94" i="1"/>
  <c r="O94" i="1" s="1"/>
  <c r="L94" i="1"/>
  <c r="M94" i="1" s="1"/>
  <c r="O93" i="1"/>
  <c r="N93" i="1"/>
  <c r="L93" i="1"/>
  <c r="M93" i="1" s="1"/>
  <c r="N92" i="1"/>
  <c r="O92" i="1" s="1"/>
  <c r="L92" i="1"/>
  <c r="M92" i="1" s="1"/>
  <c r="O91" i="1"/>
  <c r="N91" i="1"/>
  <c r="L91" i="1"/>
  <c r="M91" i="1" s="1"/>
  <c r="N90" i="1"/>
  <c r="O90" i="1" s="1"/>
  <c r="L90" i="1"/>
  <c r="M90" i="1" s="1"/>
  <c r="O89" i="1"/>
  <c r="N89" i="1"/>
  <c r="L89" i="1"/>
  <c r="M89" i="1" s="1"/>
  <c r="N88" i="1"/>
  <c r="O88" i="1" s="1"/>
  <c r="L88" i="1"/>
  <c r="M88" i="1" s="1"/>
  <c r="O87" i="1"/>
  <c r="N87" i="1"/>
  <c r="L87" i="1"/>
  <c r="M87" i="1" s="1"/>
  <c r="N86" i="1"/>
  <c r="O86" i="1" s="1"/>
  <c r="L86" i="1"/>
  <c r="M86" i="1" s="1"/>
  <c r="O85" i="1"/>
  <c r="N85" i="1"/>
  <c r="L85" i="1"/>
  <c r="M85" i="1" s="1"/>
  <c r="N84" i="1"/>
  <c r="O84" i="1" s="1"/>
  <c r="L84" i="1"/>
  <c r="M84" i="1" s="1"/>
  <c r="O83" i="1"/>
  <c r="N83" i="1"/>
  <c r="L83" i="1"/>
  <c r="M83" i="1" s="1"/>
  <c r="T77" i="1"/>
  <c r="S77" i="1"/>
  <c r="R77" i="1"/>
  <c r="Q77" i="1"/>
  <c r="N77" i="1"/>
  <c r="O77" i="1" s="1"/>
  <c r="L77" i="1"/>
  <c r="M77" i="1" s="1"/>
  <c r="O76" i="1"/>
  <c r="N76" i="1"/>
  <c r="L76" i="1"/>
  <c r="M76" i="1" s="1"/>
  <c r="N75" i="1"/>
  <c r="O75" i="1" s="1"/>
  <c r="L75" i="1"/>
  <c r="M75" i="1" s="1"/>
  <c r="O74" i="1"/>
  <c r="N74" i="1"/>
  <c r="L74" i="1"/>
  <c r="M74" i="1" s="1"/>
  <c r="N73" i="1"/>
  <c r="O73" i="1" s="1"/>
  <c r="L73" i="1"/>
  <c r="M73" i="1" s="1"/>
  <c r="O72" i="1"/>
  <c r="N72" i="1"/>
  <c r="L72" i="1"/>
  <c r="M72" i="1" s="1"/>
  <c r="N71" i="1"/>
  <c r="O71" i="1" s="1"/>
  <c r="L71" i="1"/>
  <c r="M71" i="1" s="1"/>
  <c r="O70" i="1"/>
  <c r="N70" i="1"/>
  <c r="L70" i="1"/>
  <c r="M70" i="1" s="1"/>
  <c r="N69" i="1"/>
  <c r="O69" i="1" s="1"/>
  <c r="L69" i="1"/>
  <c r="M69" i="1" s="1"/>
  <c r="O68" i="1"/>
  <c r="N68" i="1"/>
  <c r="L68" i="1"/>
  <c r="M68" i="1" s="1"/>
  <c r="N67" i="1"/>
  <c r="O67" i="1" s="1"/>
  <c r="L67" i="1"/>
  <c r="M67" i="1" s="1"/>
  <c r="O66" i="1"/>
  <c r="N66" i="1"/>
  <c r="L66" i="1"/>
  <c r="M66" i="1" s="1"/>
  <c r="N65" i="1"/>
  <c r="O65" i="1" s="1"/>
  <c r="L65" i="1"/>
  <c r="M65" i="1" s="1"/>
  <c r="O64" i="1"/>
  <c r="N64" i="1"/>
  <c r="L64" i="1"/>
  <c r="M64" i="1" s="1"/>
  <c r="N63" i="1"/>
  <c r="O63" i="1" s="1"/>
  <c r="L63" i="1"/>
  <c r="M63" i="1" s="1"/>
  <c r="O62" i="1"/>
  <c r="N62" i="1"/>
  <c r="L62" i="1"/>
  <c r="M62" i="1" s="1"/>
  <c r="N61" i="1"/>
  <c r="O61" i="1" s="1"/>
  <c r="L61" i="1"/>
  <c r="M61" i="1" s="1"/>
  <c r="O60" i="1"/>
  <c r="N60" i="1"/>
  <c r="L60" i="1"/>
  <c r="M60" i="1" s="1"/>
  <c r="N59" i="1"/>
  <c r="O59" i="1" s="1"/>
  <c r="L59" i="1"/>
  <c r="M59" i="1" s="1"/>
  <c r="O58" i="1"/>
  <c r="N58" i="1"/>
  <c r="L58" i="1"/>
  <c r="M58" i="1" s="1"/>
  <c r="N57" i="1"/>
  <c r="O57" i="1" s="1"/>
  <c r="L57" i="1"/>
  <c r="M57" i="1" s="1"/>
  <c r="O56" i="1"/>
  <c r="N56" i="1"/>
  <c r="L56" i="1"/>
  <c r="M56" i="1" s="1"/>
  <c r="O4" i="1"/>
  <c r="N4" i="1"/>
  <c r="M4" i="1"/>
  <c r="L4" i="1"/>
  <c r="S25" i="1"/>
  <c r="R25" i="1"/>
  <c r="N5" i="8" l="1"/>
  <c r="N6" i="8"/>
  <c r="N30" i="8"/>
  <c r="N14" i="8"/>
  <c r="N22" i="8"/>
  <c r="N38" i="8"/>
  <c r="N45" i="8"/>
  <c r="N15" i="8"/>
  <c r="N31" i="8"/>
  <c r="N8" i="8"/>
  <c r="N16" i="8"/>
  <c r="N24" i="8"/>
  <c r="N32" i="8"/>
  <c r="N40" i="8"/>
  <c r="N9" i="8"/>
  <c r="N17" i="8"/>
  <c r="N25" i="8"/>
  <c r="N33" i="8"/>
  <c r="N41" i="8"/>
  <c r="N23" i="8"/>
  <c r="N10" i="8"/>
  <c r="N18" i="8"/>
  <c r="N26" i="8"/>
  <c r="N34" i="8"/>
  <c r="N42" i="8"/>
  <c r="N11" i="8"/>
  <c r="N19" i="8"/>
  <c r="N27" i="8"/>
  <c r="N43" i="8"/>
  <c r="N46" i="8"/>
  <c r="N12" i="8"/>
  <c r="N20" i="8"/>
  <c r="N28" i="8"/>
  <c r="N36" i="8"/>
  <c r="N44" i="8"/>
  <c r="N7" i="8"/>
  <c r="N39" i="8"/>
  <c r="N35" i="8"/>
  <c r="N13" i="8"/>
  <c r="N21" i="8"/>
  <c r="N29" i="8"/>
  <c r="N37" i="8"/>
  <c r="O45" i="1" l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M9" i="7" l="1"/>
  <c r="J9" i="7"/>
  <c r="I9" i="7"/>
  <c r="J65" i="7"/>
  <c r="K65" i="7" s="1"/>
  <c r="M65" i="7" s="1"/>
  <c r="N65" i="7" s="1"/>
  <c r="O65" i="7" s="1"/>
  <c r="Q65" i="7" s="1"/>
  <c r="R65" i="7" s="1"/>
  <c r="U65" i="7" s="1"/>
  <c r="V65" i="7" s="1"/>
  <c r="J64" i="7"/>
  <c r="K64" i="7" s="1"/>
  <c r="M64" i="7" s="1"/>
  <c r="N64" i="7" s="1"/>
  <c r="O64" i="7" s="1"/>
  <c r="Q64" i="7" s="1"/>
  <c r="R64" i="7" s="1"/>
  <c r="U64" i="7" s="1"/>
  <c r="V64" i="7" s="1"/>
  <c r="J59" i="7"/>
  <c r="K59" i="7" s="1"/>
  <c r="M59" i="7" s="1"/>
  <c r="N59" i="7" s="1"/>
  <c r="O59" i="7" s="1"/>
  <c r="Q59" i="7" s="1"/>
  <c r="R59" i="7" s="1"/>
  <c r="U59" i="7" s="1"/>
  <c r="V59" i="7" s="1"/>
  <c r="J52" i="7"/>
  <c r="K52" i="7" s="1"/>
  <c r="M52" i="7" s="1"/>
  <c r="N52" i="7" s="1"/>
  <c r="O52" i="7" s="1"/>
  <c r="Q52" i="7" s="1"/>
  <c r="R52" i="7" s="1"/>
  <c r="U52" i="7" s="1"/>
  <c r="V52" i="7" s="1"/>
  <c r="J51" i="7"/>
  <c r="K51" i="7" s="1"/>
  <c r="M51" i="7" s="1"/>
  <c r="N51" i="7" s="1"/>
  <c r="O51" i="7" s="1"/>
  <c r="Q51" i="7" s="1"/>
  <c r="R51" i="7" s="1"/>
  <c r="U51" i="7" s="1"/>
  <c r="V51" i="7" s="1"/>
  <c r="J46" i="7"/>
  <c r="K46" i="7" s="1"/>
  <c r="M46" i="7" s="1"/>
  <c r="N46" i="7" s="1"/>
  <c r="O46" i="7" s="1"/>
  <c r="Q46" i="7" s="1"/>
  <c r="R46" i="7" s="1"/>
  <c r="U46" i="7" s="1"/>
  <c r="V46" i="7" s="1"/>
  <c r="J39" i="7"/>
  <c r="K39" i="7" s="1"/>
  <c r="M39" i="7" s="1"/>
  <c r="N39" i="7" s="1"/>
  <c r="O39" i="7" s="1"/>
  <c r="Q39" i="7" s="1"/>
  <c r="R39" i="7" s="1"/>
  <c r="U39" i="7" s="1"/>
  <c r="V39" i="7" s="1"/>
  <c r="J38" i="7"/>
  <c r="K38" i="7" s="1"/>
  <c r="M38" i="7" s="1"/>
  <c r="N38" i="7" s="1"/>
  <c r="O38" i="7" s="1"/>
  <c r="Q38" i="7" s="1"/>
  <c r="R38" i="7" s="1"/>
  <c r="U38" i="7" s="1"/>
  <c r="V38" i="7" s="1"/>
  <c r="J33" i="7"/>
  <c r="K33" i="7" s="1"/>
  <c r="M33" i="7" s="1"/>
  <c r="N33" i="7" s="1"/>
  <c r="O33" i="7" s="1"/>
  <c r="Q33" i="7" s="1"/>
  <c r="R33" i="7" s="1"/>
  <c r="U33" i="7" s="1"/>
  <c r="V33" i="7" s="1"/>
  <c r="J26" i="7"/>
  <c r="K26" i="7" s="1"/>
  <c r="M26" i="7" s="1"/>
  <c r="N26" i="7" s="1"/>
  <c r="O26" i="7" s="1"/>
  <c r="Q26" i="7" s="1"/>
  <c r="R26" i="7" s="1"/>
  <c r="U26" i="7" s="1"/>
  <c r="V26" i="7" s="1"/>
  <c r="J25" i="7"/>
  <c r="K25" i="7" s="1"/>
  <c r="M25" i="7" s="1"/>
  <c r="N25" i="7" s="1"/>
  <c r="O25" i="7" s="1"/>
  <c r="Q25" i="7" s="1"/>
  <c r="R25" i="7" s="1"/>
  <c r="U25" i="7" s="1"/>
  <c r="V25" i="7" s="1"/>
  <c r="J20" i="7"/>
  <c r="K20" i="7" s="1"/>
  <c r="M20" i="7" s="1"/>
  <c r="N20" i="7" s="1"/>
  <c r="O20" i="7" s="1"/>
  <c r="Q20" i="7" s="1"/>
  <c r="R20" i="7" s="1"/>
  <c r="U20" i="7" s="1"/>
  <c r="V20" i="7" s="1"/>
  <c r="J13" i="7"/>
  <c r="K13" i="7" s="1"/>
  <c r="M13" i="7" s="1"/>
  <c r="N13" i="7" s="1"/>
  <c r="O13" i="7" s="1"/>
  <c r="Q13" i="7" s="1"/>
  <c r="R13" i="7" s="1"/>
  <c r="U13" i="7" s="1"/>
  <c r="V13" i="7" s="1"/>
  <c r="J12" i="7"/>
  <c r="K12" i="7" s="1"/>
  <c r="M12" i="7" s="1"/>
  <c r="N12" i="7" s="1"/>
  <c r="O12" i="7" s="1"/>
  <c r="Q12" i="7" s="1"/>
  <c r="R12" i="7" s="1"/>
  <c r="U12" i="7" s="1"/>
  <c r="V12" i="7" s="1"/>
  <c r="K7" i="7"/>
  <c r="M7" i="7" s="1"/>
  <c r="N7" i="7" s="1"/>
  <c r="O7" i="7" s="1"/>
  <c r="Q7" i="7" s="1"/>
  <c r="R7" i="7" s="1"/>
  <c r="U7" i="7" s="1"/>
  <c r="V7" i="7" s="1"/>
  <c r="J7" i="7"/>
  <c r="O216" i="6" l="1"/>
  <c r="N216" i="6"/>
  <c r="O214" i="6"/>
  <c r="N214" i="6"/>
  <c r="S169" i="6"/>
  <c r="R169" i="6"/>
  <c r="Q169" i="6"/>
  <c r="P169" i="6"/>
  <c r="O169" i="6"/>
  <c r="N169" i="6"/>
  <c r="S210" i="6"/>
  <c r="R210" i="6"/>
  <c r="Q210" i="6"/>
  <c r="P210" i="6"/>
  <c r="O210" i="6"/>
  <c r="N210" i="6"/>
  <c r="S209" i="6"/>
  <c r="R209" i="6"/>
  <c r="Q209" i="6"/>
  <c r="P209" i="6"/>
  <c r="O209" i="6"/>
  <c r="N209" i="6"/>
  <c r="S208" i="6"/>
  <c r="R208" i="6"/>
  <c r="Q208" i="6"/>
  <c r="P208" i="6"/>
  <c r="O208" i="6"/>
  <c r="N208" i="6"/>
  <c r="S207" i="6"/>
  <c r="R207" i="6"/>
  <c r="Q207" i="6"/>
  <c r="P207" i="6"/>
  <c r="O207" i="6"/>
  <c r="N207" i="6"/>
  <c r="S206" i="6"/>
  <c r="R206" i="6"/>
  <c r="Q206" i="6"/>
  <c r="P206" i="6"/>
  <c r="O206" i="6"/>
  <c r="N206" i="6"/>
  <c r="S205" i="6"/>
  <c r="R205" i="6"/>
  <c r="Q205" i="6"/>
  <c r="P205" i="6"/>
  <c r="O205" i="6"/>
  <c r="N205" i="6"/>
  <c r="S204" i="6"/>
  <c r="R204" i="6"/>
  <c r="Q204" i="6"/>
  <c r="P204" i="6"/>
  <c r="O204" i="6"/>
  <c r="N204" i="6"/>
  <c r="S203" i="6"/>
  <c r="R203" i="6"/>
  <c r="Q203" i="6"/>
  <c r="P203" i="6"/>
  <c r="O203" i="6"/>
  <c r="N203" i="6"/>
  <c r="S202" i="6"/>
  <c r="R202" i="6"/>
  <c r="Q202" i="6"/>
  <c r="P202" i="6"/>
  <c r="O202" i="6"/>
  <c r="N202" i="6"/>
  <c r="S201" i="6"/>
  <c r="R201" i="6"/>
  <c r="Q201" i="6"/>
  <c r="P201" i="6"/>
  <c r="O201" i="6"/>
  <c r="N201" i="6"/>
  <c r="S200" i="6"/>
  <c r="R200" i="6"/>
  <c r="Q200" i="6"/>
  <c r="P200" i="6"/>
  <c r="O200" i="6"/>
  <c r="N200" i="6"/>
  <c r="S199" i="6"/>
  <c r="R199" i="6"/>
  <c r="Q199" i="6"/>
  <c r="P199" i="6"/>
  <c r="O199" i="6"/>
  <c r="N199" i="6"/>
  <c r="S198" i="6"/>
  <c r="R198" i="6"/>
  <c r="Q198" i="6"/>
  <c r="P198" i="6"/>
  <c r="O198" i="6"/>
  <c r="N198" i="6"/>
  <c r="S197" i="6"/>
  <c r="R197" i="6"/>
  <c r="Q197" i="6"/>
  <c r="P197" i="6"/>
  <c r="O197" i="6"/>
  <c r="N197" i="6"/>
  <c r="S196" i="6"/>
  <c r="R196" i="6"/>
  <c r="Q196" i="6"/>
  <c r="P196" i="6"/>
  <c r="O196" i="6"/>
  <c r="N196" i="6"/>
  <c r="S195" i="6"/>
  <c r="R195" i="6"/>
  <c r="Q195" i="6"/>
  <c r="P195" i="6"/>
  <c r="O195" i="6"/>
  <c r="N195" i="6"/>
  <c r="S194" i="6"/>
  <c r="R194" i="6"/>
  <c r="Q194" i="6"/>
  <c r="P194" i="6"/>
  <c r="O194" i="6"/>
  <c r="N194" i="6"/>
  <c r="S193" i="6"/>
  <c r="R193" i="6"/>
  <c r="Q193" i="6"/>
  <c r="P193" i="6"/>
  <c r="O193" i="6"/>
  <c r="N193" i="6"/>
  <c r="S192" i="6"/>
  <c r="R192" i="6"/>
  <c r="Q192" i="6"/>
  <c r="P192" i="6"/>
  <c r="O192" i="6"/>
  <c r="N192" i="6"/>
  <c r="S191" i="6"/>
  <c r="R191" i="6"/>
  <c r="Q191" i="6"/>
  <c r="P191" i="6"/>
  <c r="O191" i="6"/>
  <c r="N191" i="6"/>
  <c r="S190" i="6"/>
  <c r="R190" i="6"/>
  <c r="O190" i="6"/>
  <c r="M190" i="6"/>
  <c r="Q190" i="6" s="1"/>
  <c r="L190" i="6"/>
  <c r="P190" i="6" s="1"/>
  <c r="S189" i="6"/>
  <c r="R189" i="6"/>
  <c r="Q189" i="6"/>
  <c r="P189" i="6"/>
  <c r="O189" i="6"/>
  <c r="N189" i="6"/>
  <c r="S188" i="6"/>
  <c r="R188" i="6"/>
  <c r="Q188" i="6"/>
  <c r="P188" i="6"/>
  <c r="O188" i="6"/>
  <c r="N188" i="6"/>
  <c r="S187" i="6"/>
  <c r="R187" i="6"/>
  <c r="Q187" i="6"/>
  <c r="P187" i="6"/>
  <c r="O187" i="6"/>
  <c r="N187" i="6"/>
  <c r="S186" i="6"/>
  <c r="R186" i="6"/>
  <c r="Q186" i="6"/>
  <c r="P186" i="6"/>
  <c r="O186" i="6"/>
  <c r="N186" i="6"/>
  <c r="S185" i="6"/>
  <c r="R185" i="6"/>
  <c r="Q185" i="6"/>
  <c r="P185" i="6"/>
  <c r="O185" i="6"/>
  <c r="N185" i="6"/>
  <c r="S184" i="6"/>
  <c r="R184" i="6"/>
  <c r="Q184" i="6"/>
  <c r="P184" i="6"/>
  <c r="O184" i="6"/>
  <c r="N184" i="6"/>
  <c r="S183" i="6"/>
  <c r="R183" i="6"/>
  <c r="Q183" i="6"/>
  <c r="P183" i="6"/>
  <c r="O183" i="6"/>
  <c r="N183" i="6"/>
  <c r="S182" i="6"/>
  <c r="R182" i="6"/>
  <c r="Q182" i="6"/>
  <c r="P182" i="6"/>
  <c r="O182" i="6"/>
  <c r="N182" i="6"/>
  <c r="S181" i="6"/>
  <c r="R181" i="6"/>
  <c r="Q181" i="6"/>
  <c r="P181" i="6"/>
  <c r="O181" i="6"/>
  <c r="N181" i="6"/>
  <c r="S180" i="6"/>
  <c r="R180" i="6"/>
  <c r="Q180" i="6"/>
  <c r="P180" i="6"/>
  <c r="O180" i="6"/>
  <c r="N180" i="6"/>
  <c r="S179" i="6"/>
  <c r="R179" i="6"/>
  <c r="Q179" i="6"/>
  <c r="P179" i="6"/>
  <c r="O179" i="6"/>
  <c r="N179" i="6"/>
  <c r="S178" i="6"/>
  <c r="R178" i="6"/>
  <c r="Q178" i="6"/>
  <c r="P178" i="6"/>
  <c r="O178" i="6"/>
  <c r="N178" i="6"/>
  <c r="S177" i="6"/>
  <c r="R177" i="6"/>
  <c r="Q177" i="6"/>
  <c r="P177" i="6"/>
  <c r="O177" i="6"/>
  <c r="N177" i="6"/>
  <c r="S176" i="6"/>
  <c r="R176" i="6"/>
  <c r="Q176" i="6"/>
  <c r="P176" i="6"/>
  <c r="O176" i="6"/>
  <c r="N176" i="6"/>
  <c r="S175" i="6"/>
  <c r="R175" i="6"/>
  <c r="Q175" i="6"/>
  <c r="P175" i="6"/>
  <c r="O175" i="6"/>
  <c r="N175" i="6"/>
  <c r="S174" i="6"/>
  <c r="R174" i="6"/>
  <c r="Q174" i="6"/>
  <c r="P174" i="6"/>
  <c r="O174" i="6"/>
  <c r="N174" i="6"/>
  <c r="S173" i="6"/>
  <c r="R173" i="6"/>
  <c r="Q173" i="6"/>
  <c r="P173" i="6"/>
  <c r="O173" i="6"/>
  <c r="N173" i="6"/>
  <c r="S172" i="6"/>
  <c r="R172" i="6"/>
  <c r="Q172" i="6"/>
  <c r="P172" i="6"/>
  <c r="O172" i="6"/>
  <c r="N172" i="6"/>
  <c r="S171" i="6"/>
  <c r="R171" i="6"/>
  <c r="Q171" i="6"/>
  <c r="P171" i="6"/>
  <c r="O171" i="6"/>
  <c r="N171" i="6"/>
  <c r="S170" i="6"/>
  <c r="R170" i="6"/>
  <c r="Q170" i="6"/>
  <c r="P170" i="6"/>
  <c r="O170" i="6"/>
  <c r="N170" i="6"/>
  <c r="S211" i="6"/>
  <c r="R211" i="6"/>
  <c r="Q211" i="6"/>
  <c r="P211" i="6"/>
  <c r="O211" i="6"/>
  <c r="O162" i="6"/>
  <c r="N162" i="6"/>
  <c r="O160" i="6"/>
  <c r="N160" i="6"/>
  <c r="S115" i="6"/>
  <c r="R115" i="6"/>
  <c r="Q115" i="6"/>
  <c r="P115" i="6"/>
  <c r="O115" i="6"/>
  <c r="N115" i="6"/>
  <c r="S156" i="6"/>
  <c r="R156" i="6"/>
  <c r="Q156" i="6"/>
  <c r="P156" i="6"/>
  <c r="O156" i="6"/>
  <c r="N156" i="6"/>
  <c r="S155" i="6"/>
  <c r="R155" i="6"/>
  <c r="Q155" i="6"/>
  <c r="P155" i="6"/>
  <c r="O155" i="6"/>
  <c r="N155" i="6"/>
  <c r="S154" i="6"/>
  <c r="R154" i="6"/>
  <c r="Q154" i="6"/>
  <c r="P154" i="6"/>
  <c r="O154" i="6"/>
  <c r="N154" i="6"/>
  <c r="S153" i="6"/>
  <c r="R153" i="6"/>
  <c r="Q153" i="6"/>
  <c r="P153" i="6"/>
  <c r="O153" i="6"/>
  <c r="N153" i="6"/>
  <c r="S152" i="6"/>
  <c r="R152" i="6"/>
  <c r="Q152" i="6"/>
  <c r="P152" i="6"/>
  <c r="O152" i="6"/>
  <c r="N152" i="6"/>
  <c r="S151" i="6"/>
  <c r="R151" i="6"/>
  <c r="Q151" i="6"/>
  <c r="P151" i="6"/>
  <c r="O151" i="6"/>
  <c r="N151" i="6"/>
  <c r="S150" i="6"/>
  <c r="R150" i="6"/>
  <c r="Q150" i="6"/>
  <c r="P150" i="6"/>
  <c r="O150" i="6"/>
  <c r="N150" i="6"/>
  <c r="S149" i="6"/>
  <c r="R149" i="6"/>
  <c r="Q149" i="6"/>
  <c r="P149" i="6"/>
  <c r="O149" i="6"/>
  <c r="N149" i="6"/>
  <c r="S148" i="6"/>
  <c r="R148" i="6"/>
  <c r="Q148" i="6"/>
  <c r="P148" i="6"/>
  <c r="O148" i="6"/>
  <c r="N148" i="6"/>
  <c r="S147" i="6"/>
  <c r="R147" i="6"/>
  <c r="Q147" i="6"/>
  <c r="P147" i="6"/>
  <c r="O147" i="6"/>
  <c r="N147" i="6"/>
  <c r="S146" i="6"/>
  <c r="R146" i="6"/>
  <c r="Q146" i="6"/>
  <c r="P146" i="6"/>
  <c r="O146" i="6"/>
  <c r="N146" i="6"/>
  <c r="S145" i="6"/>
  <c r="R145" i="6"/>
  <c r="Q145" i="6"/>
  <c r="P145" i="6"/>
  <c r="O145" i="6"/>
  <c r="N145" i="6"/>
  <c r="S144" i="6"/>
  <c r="R144" i="6"/>
  <c r="Q144" i="6"/>
  <c r="P144" i="6"/>
  <c r="O144" i="6"/>
  <c r="N144" i="6"/>
  <c r="S143" i="6"/>
  <c r="R143" i="6"/>
  <c r="Q143" i="6"/>
  <c r="P143" i="6"/>
  <c r="O143" i="6"/>
  <c r="N143" i="6"/>
  <c r="S142" i="6"/>
  <c r="R142" i="6"/>
  <c r="Q142" i="6"/>
  <c r="P142" i="6"/>
  <c r="O142" i="6"/>
  <c r="N142" i="6"/>
  <c r="S141" i="6"/>
  <c r="R141" i="6"/>
  <c r="Q141" i="6"/>
  <c r="P141" i="6"/>
  <c r="O141" i="6"/>
  <c r="N141" i="6"/>
  <c r="S140" i="6"/>
  <c r="R140" i="6"/>
  <c r="Q140" i="6"/>
  <c r="P140" i="6"/>
  <c r="O140" i="6"/>
  <c r="N140" i="6"/>
  <c r="S139" i="6"/>
  <c r="R139" i="6"/>
  <c r="Q139" i="6"/>
  <c r="P139" i="6"/>
  <c r="O139" i="6"/>
  <c r="N139" i="6"/>
  <c r="S138" i="6"/>
  <c r="R138" i="6"/>
  <c r="Q138" i="6"/>
  <c r="P138" i="6"/>
  <c r="O138" i="6"/>
  <c r="N138" i="6"/>
  <c r="S137" i="6"/>
  <c r="R137" i="6"/>
  <c r="Q137" i="6"/>
  <c r="P137" i="6"/>
  <c r="O137" i="6"/>
  <c r="N137" i="6"/>
  <c r="R136" i="6"/>
  <c r="M136" i="6"/>
  <c r="Q136" i="6" s="1"/>
  <c r="L136" i="6"/>
  <c r="P136" i="6" s="1"/>
  <c r="S135" i="6"/>
  <c r="R135" i="6"/>
  <c r="Q135" i="6"/>
  <c r="P135" i="6"/>
  <c r="O135" i="6"/>
  <c r="N135" i="6"/>
  <c r="S134" i="6"/>
  <c r="R134" i="6"/>
  <c r="Q134" i="6"/>
  <c r="P134" i="6"/>
  <c r="O134" i="6"/>
  <c r="N134" i="6"/>
  <c r="S133" i="6"/>
  <c r="R133" i="6"/>
  <c r="Q133" i="6"/>
  <c r="P133" i="6"/>
  <c r="O133" i="6"/>
  <c r="N133" i="6"/>
  <c r="S132" i="6"/>
  <c r="R132" i="6"/>
  <c r="Q132" i="6"/>
  <c r="P132" i="6"/>
  <c r="O132" i="6"/>
  <c r="N132" i="6"/>
  <c r="S131" i="6"/>
  <c r="R131" i="6"/>
  <c r="Q131" i="6"/>
  <c r="P131" i="6"/>
  <c r="O131" i="6"/>
  <c r="N131" i="6"/>
  <c r="S130" i="6"/>
  <c r="R130" i="6"/>
  <c r="Q130" i="6"/>
  <c r="P130" i="6"/>
  <c r="O130" i="6"/>
  <c r="N130" i="6"/>
  <c r="S129" i="6"/>
  <c r="R129" i="6"/>
  <c r="Q129" i="6"/>
  <c r="P129" i="6"/>
  <c r="O129" i="6"/>
  <c r="N129" i="6"/>
  <c r="S128" i="6"/>
  <c r="R128" i="6"/>
  <c r="Q128" i="6"/>
  <c r="P128" i="6"/>
  <c r="O128" i="6"/>
  <c r="N128" i="6"/>
  <c r="S127" i="6"/>
  <c r="R127" i="6"/>
  <c r="Q127" i="6"/>
  <c r="P127" i="6"/>
  <c r="O127" i="6"/>
  <c r="N127" i="6"/>
  <c r="S126" i="6"/>
  <c r="R126" i="6"/>
  <c r="Q126" i="6"/>
  <c r="P126" i="6"/>
  <c r="O126" i="6"/>
  <c r="N126" i="6"/>
  <c r="S125" i="6"/>
  <c r="R125" i="6"/>
  <c r="Q125" i="6"/>
  <c r="P125" i="6"/>
  <c r="O125" i="6"/>
  <c r="N125" i="6"/>
  <c r="S124" i="6"/>
  <c r="R124" i="6"/>
  <c r="Q124" i="6"/>
  <c r="P124" i="6"/>
  <c r="O124" i="6"/>
  <c r="N124" i="6"/>
  <c r="S123" i="6"/>
  <c r="R123" i="6"/>
  <c r="Q123" i="6"/>
  <c r="P123" i="6"/>
  <c r="O123" i="6"/>
  <c r="N123" i="6"/>
  <c r="S122" i="6"/>
  <c r="R122" i="6"/>
  <c r="Q122" i="6"/>
  <c r="P122" i="6"/>
  <c r="O122" i="6"/>
  <c r="N122" i="6"/>
  <c r="S121" i="6"/>
  <c r="R121" i="6"/>
  <c r="Q121" i="6"/>
  <c r="P121" i="6"/>
  <c r="O121" i="6"/>
  <c r="N121" i="6"/>
  <c r="S120" i="6"/>
  <c r="R120" i="6"/>
  <c r="Q120" i="6"/>
  <c r="P120" i="6"/>
  <c r="O120" i="6"/>
  <c r="N120" i="6"/>
  <c r="S119" i="6"/>
  <c r="R119" i="6"/>
  <c r="Q119" i="6"/>
  <c r="P119" i="6"/>
  <c r="O119" i="6"/>
  <c r="N119" i="6"/>
  <c r="S118" i="6"/>
  <c r="R118" i="6"/>
  <c r="Q118" i="6"/>
  <c r="P118" i="6"/>
  <c r="O118" i="6"/>
  <c r="N118" i="6"/>
  <c r="S117" i="6"/>
  <c r="R117" i="6"/>
  <c r="Q117" i="6"/>
  <c r="P117" i="6"/>
  <c r="O117" i="6"/>
  <c r="N117" i="6"/>
  <c r="S116" i="6"/>
  <c r="R116" i="6"/>
  <c r="Q116" i="6"/>
  <c r="P116" i="6"/>
  <c r="O116" i="6"/>
  <c r="N116" i="6"/>
  <c r="R157" i="6"/>
  <c r="Q157" i="6"/>
  <c r="P157" i="6"/>
  <c r="P108" i="6"/>
  <c r="O108" i="6"/>
  <c r="P107" i="6"/>
  <c r="O107" i="6"/>
  <c r="P106" i="6"/>
  <c r="O106" i="6"/>
  <c r="P105" i="6"/>
  <c r="O105" i="6"/>
  <c r="V60" i="6"/>
  <c r="U60" i="6"/>
  <c r="T60" i="6"/>
  <c r="S60" i="6"/>
  <c r="R60" i="6"/>
  <c r="Q60" i="6"/>
  <c r="P60" i="6"/>
  <c r="O60" i="6"/>
  <c r="P102" i="6"/>
  <c r="V101" i="6"/>
  <c r="U101" i="6"/>
  <c r="T101" i="6"/>
  <c r="S101" i="6"/>
  <c r="R101" i="6"/>
  <c r="Q101" i="6"/>
  <c r="P101" i="6"/>
  <c r="O101" i="6"/>
  <c r="V100" i="6"/>
  <c r="U100" i="6"/>
  <c r="T100" i="6"/>
  <c r="S100" i="6"/>
  <c r="R100" i="6"/>
  <c r="Q100" i="6"/>
  <c r="P100" i="6"/>
  <c r="O100" i="6"/>
  <c r="V99" i="6"/>
  <c r="U99" i="6"/>
  <c r="T99" i="6"/>
  <c r="S99" i="6"/>
  <c r="R99" i="6"/>
  <c r="Q99" i="6"/>
  <c r="P99" i="6"/>
  <c r="O99" i="6"/>
  <c r="V98" i="6"/>
  <c r="U98" i="6"/>
  <c r="T98" i="6"/>
  <c r="S98" i="6"/>
  <c r="R98" i="6"/>
  <c r="Q98" i="6"/>
  <c r="P98" i="6"/>
  <c r="O98" i="6"/>
  <c r="V97" i="6"/>
  <c r="U97" i="6"/>
  <c r="T97" i="6"/>
  <c r="S97" i="6"/>
  <c r="R97" i="6"/>
  <c r="Q97" i="6"/>
  <c r="P97" i="6"/>
  <c r="O97" i="6"/>
  <c r="V96" i="6"/>
  <c r="U96" i="6"/>
  <c r="T96" i="6"/>
  <c r="S96" i="6"/>
  <c r="R96" i="6"/>
  <c r="Q96" i="6"/>
  <c r="P96" i="6"/>
  <c r="O96" i="6"/>
  <c r="V95" i="6"/>
  <c r="U95" i="6"/>
  <c r="T95" i="6"/>
  <c r="S95" i="6"/>
  <c r="R95" i="6"/>
  <c r="Q95" i="6"/>
  <c r="P95" i="6"/>
  <c r="O95" i="6"/>
  <c r="V94" i="6"/>
  <c r="U94" i="6"/>
  <c r="T94" i="6"/>
  <c r="S94" i="6"/>
  <c r="R94" i="6"/>
  <c r="Q94" i="6"/>
  <c r="P94" i="6"/>
  <c r="O94" i="6"/>
  <c r="V93" i="6"/>
  <c r="U93" i="6"/>
  <c r="T93" i="6"/>
  <c r="S93" i="6"/>
  <c r="R93" i="6"/>
  <c r="Q93" i="6"/>
  <c r="P93" i="6"/>
  <c r="O93" i="6"/>
  <c r="V92" i="6"/>
  <c r="U92" i="6"/>
  <c r="T92" i="6"/>
  <c r="S92" i="6"/>
  <c r="R92" i="6"/>
  <c r="Q92" i="6"/>
  <c r="P92" i="6"/>
  <c r="O92" i="6"/>
  <c r="V91" i="6"/>
  <c r="U91" i="6"/>
  <c r="T91" i="6"/>
  <c r="S91" i="6"/>
  <c r="R91" i="6"/>
  <c r="Q91" i="6"/>
  <c r="P91" i="6"/>
  <c r="O91" i="6"/>
  <c r="V90" i="6"/>
  <c r="U90" i="6"/>
  <c r="T90" i="6"/>
  <c r="S90" i="6"/>
  <c r="R90" i="6"/>
  <c r="Q90" i="6"/>
  <c r="P90" i="6"/>
  <c r="O90" i="6"/>
  <c r="V89" i="6"/>
  <c r="U89" i="6"/>
  <c r="T89" i="6"/>
  <c r="S89" i="6"/>
  <c r="R89" i="6"/>
  <c r="Q89" i="6"/>
  <c r="P89" i="6"/>
  <c r="O89" i="6"/>
  <c r="V88" i="6"/>
  <c r="U88" i="6"/>
  <c r="T88" i="6"/>
  <c r="S88" i="6"/>
  <c r="R88" i="6"/>
  <c r="Q88" i="6"/>
  <c r="P88" i="6"/>
  <c r="O88" i="6"/>
  <c r="V87" i="6"/>
  <c r="U87" i="6"/>
  <c r="T87" i="6"/>
  <c r="S87" i="6"/>
  <c r="R87" i="6"/>
  <c r="Q87" i="6"/>
  <c r="P87" i="6"/>
  <c r="O87" i="6"/>
  <c r="V86" i="6"/>
  <c r="U86" i="6"/>
  <c r="T86" i="6"/>
  <c r="S86" i="6"/>
  <c r="R86" i="6"/>
  <c r="Q86" i="6"/>
  <c r="P86" i="6"/>
  <c r="O86" i="6"/>
  <c r="V85" i="6"/>
  <c r="U85" i="6"/>
  <c r="T85" i="6"/>
  <c r="S85" i="6"/>
  <c r="R85" i="6"/>
  <c r="Q85" i="6"/>
  <c r="P85" i="6"/>
  <c r="O85" i="6"/>
  <c r="V84" i="6"/>
  <c r="U84" i="6"/>
  <c r="T84" i="6"/>
  <c r="S84" i="6"/>
  <c r="R84" i="6"/>
  <c r="Q84" i="6"/>
  <c r="P84" i="6"/>
  <c r="O84" i="6"/>
  <c r="V83" i="6"/>
  <c r="U83" i="6"/>
  <c r="T83" i="6"/>
  <c r="S83" i="6"/>
  <c r="R83" i="6"/>
  <c r="Q83" i="6"/>
  <c r="P83" i="6"/>
  <c r="O83" i="6"/>
  <c r="V82" i="6"/>
  <c r="U82" i="6"/>
  <c r="T82" i="6"/>
  <c r="S82" i="6"/>
  <c r="R82" i="6"/>
  <c r="Q82" i="6"/>
  <c r="P82" i="6"/>
  <c r="O82" i="6"/>
  <c r="P81" i="6"/>
  <c r="N81" i="6"/>
  <c r="V81" i="6" s="1"/>
  <c r="M81" i="6"/>
  <c r="U81" i="6" s="1"/>
  <c r="V80" i="6"/>
  <c r="U80" i="6"/>
  <c r="T80" i="6"/>
  <c r="S80" i="6"/>
  <c r="R80" i="6"/>
  <c r="Q80" i="6"/>
  <c r="P80" i="6"/>
  <c r="O80" i="6"/>
  <c r="V79" i="6"/>
  <c r="U79" i="6"/>
  <c r="T79" i="6"/>
  <c r="S79" i="6"/>
  <c r="R79" i="6"/>
  <c r="Q79" i="6"/>
  <c r="P79" i="6"/>
  <c r="O79" i="6"/>
  <c r="V78" i="6"/>
  <c r="U78" i="6"/>
  <c r="T78" i="6"/>
  <c r="S78" i="6"/>
  <c r="R78" i="6"/>
  <c r="Q78" i="6"/>
  <c r="P78" i="6"/>
  <c r="O78" i="6"/>
  <c r="V77" i="6"/>
  <c r="U77" i="6"/>
  <c r="T77" i="6"/>
  <c r="S77" i="6"/>
  <c r="R77" i="6"/>
  <c r="Q77" i="6"/>
  <c r="P77" i="6"/>
  <c r="O77" i="6"/>
  <c r="V76" i="6"/>
  <c r="U76" i="6"/>
  <c r="T76" i="6"/>
  <c r="S76" i="6"/>
  <c r="R76" i="6"/>
  <c r="Q76" i="6"/>
  <c r="P76" i="6"/>
  <c r="O76" i="6"/>
  <c r="V75" i="6"/>
  <c r="U75" i="6"/>
  <c r="T75" i="6"/>
  <c r="S75" i="6"/>
  <c r="R75" i="6"/>
  <c r="Q75" i="6"/>
  <c r="P75" i="6"/>
  <c r="O75" i="6"/>
  <c r="V74" i="6"/>
  <c r="U74" i="6"/>
  <c r="T74" i="6"/>
  <c r="S74" i="6"/>
  <c r="R74" i="6"/>
  <c r="Q74" i="6"/>
  <c r="P74" i="6"/>
  <c r="O74" i="6"/>
  <c r="V73" i="6"/>
  <c r="U73" i="6"/>
  <c r="T73" i="6"/>
  <c r="S73" i="6"/>
  <c r="R73" i="6"/>
  <c r="Q73" i="6"/>
  <c r="P73" i="6"/>
  <c r="O73" i="6"/>
  <c r="V72" i="6"/>
  <c r="U72" i="6"/>
  <c r="T72" i="6"/>
  <c r="S72" i="6"/>
  <c r="R72" i="6"/>
  <c r="Q72" i="6"/>
  <c r="P72" i="6"/>
  <c r="O72" i="6"/>
  <c r="V71" i="6"/>
  <c r="U71" i="6"/>
  <c r="T71" i="6"/>
  <c r="S71" i="6"/>
  <c r="R71" i="6"/>
  <c r="Q71" i="6"/>
  <c r="P71" i="6"/>
  <c r="O71" i="6"/>
  <c r="V70" i="6"/>
  <c r="U70" i="6"/>
  <c r="T70" i="6"/>
  <c r="S70" i="6"/>
  <c r="R70" i="6"/>
  <c r="Q70" i="6"/>
  <c r="P70" i="6"/>
  <c r="O70" i="6"/>
  <c r="V69" i="6"/>
  <c r="U69" i="6"/>
  <c r="T69" i="6"/>
  <c r="S69" i="6"/>
  <c r="R69" i="6"/>
  <c r="Q69" i="6"/>
  <c r="P69" i="6"/>
  <c r="O69" i="6"/>
  <c r="V68" i="6"/>
  <c r="U68" i="6"/>
  <c r="T68" i="6"/>
  <c r="S68" i="6"/>
  <c r="R68" i="6"/>
  <c r="Q68" i="6"/>
  <c r="P68" i="6"/>
  <c r="O68" i="6"/>
  <c r="V67" i="6"/>
  <c r="U67" i="6"/>
  <c r="T67" i="6"/>
  <c r="S67" i="6"/>
  <c r="R67" i="6"/>
  <c r="Q67" i="6"/>
  <c r="P67" i="6"/>
  <c r="O67" i="6"/>
  <c r="V66" i="6"/>
  <c r="U66" i="6"/>
  <c r="T66" i="6"/>
  <c r="S66" i="6"/>
  <c r="R66" i="6"/>
  <c r="Q66" i="6"/>
  <c r="P66" i="6"/>
  <c r="O66" i="6"/>
  <c r="V65" i="6"/>
  <c r="U65" i="6"/>
  <c r="T65" i="6"/>
  <c r="S65" i="6"/>
  <c r="R65" i="6"/>
  <c r="Q65" i="6"/>
  <c r="P65" i="6"/>
  <c r="O65" i="6"/>
  <c r="V64" i="6"/>
  <c r="U64" i="6"/>
  <c r="T64" i="6"/>
  <c r="S64" i="6"/>
  <c r="R64" i="6"/>
  <c r="Q64" i="6"/>
  <c r="P64" i="6"/>
  <c r="O64" i="6"/>
  <c r="V63" i="6"/>
  <c r="U63" i="6"/>
  <c r="T63" i="6"/>
  <c r="S63" i="6"/>
  <c r="R63" i="6"/>
  <c r="Q63" i="6"/>
  <c r="P63" i="6"/>
  <c r="O63" i="6"/>
  <c r="V62" i="6"/>
  <c r="U62" i="6"/>
  <c r="T62" i="6"/>
  <c r="S62" i="6"/>
  <c r="R62" i="6"/>
  <c r="Q62" i="6"/>
  <c r="P62" i="6"/>
  <c r="O62" i="6"/>
  <c r="V61" i="6"/>
  <c r="U61" i="6"/>
  <c r="T61" i="6"/>
  <c r="S61" i="6"/>
  <c r="R61" i="6"/>
  <c r="Q61" i="6"/>
  <c r="P61" i="6"/>
  <c r="O61" i="6"/>
  <c r="V102" i="6"/>
  <c r="V5" i="6"/>
  <c r="U5" i="6"/>
  <c r="T5" i="6"/>
  <c r="S5" i="6"/>
  <c r="R5" i="6"/>
  <c r="Q5" i="6"/>
  <c r="P5" i="6"/>
  <c r="O5" i="6"/>
  <c r="V46" i="6"/>
  <c r="U46" i="6"/>
  <c r="T46" i="6"/>
  <c r="S46" i="6"/>
  <c r="R46" i="6"/>
  <c r="Q46" i="6"/>
  <c r="P46" i="6"/>
  <c r="O46" i="6"/>
  <c r="V45" i="6"/>
  <c r="U45" i="6"/>
  <c r="T45" i="6"/>
  <c r="S45" i="6"/>
  <c r="R45" i="6"/>
  <c r="Q45" i="6"/>
  <c r="P45" i="6"/>
  <c r="O45" i="6"/>
  <c r="V44" i="6"/>
  <c r="U44" i="6"/>
  <c r="T44" i="6"/>
  <c r="S44" i="6"/>
  <c r="R44" i="6"/>
  <c r="Q44" i="6"/>
  <c r="P44" i="6"/>
  <c r="O44" i="6"/>
  <c r="V43" i="6"/>
  <c r="U43" i="6"/>
  <c r="T43" i="6"/>
  <c r="S43" i="6"/>
  <c r="R43" i="6"/>
  <c r="Q43" i="6"/>
  <c r="P43" i="6"/>
  <c r="O43" i="6"/>
  <c r="V42" i="6"/>
  <c r="U42" i="6"/>
  <c r="T42" i="6"/>
  <c r="S42" i="6"/>
  <c r="R42" i="6"/>
  <c r="Q42" i="6"/>
  <c r="P42" i="6"/>
  <c r="O42" i="6"/>
  <c r="V41" i="6"/>
  <c r="U41" i="6"/>
  <c r="T41" i="6"/>
  <c r="S41" i="6"/>
  <c r="R41" i="6"/>
  <c r="Q41" i="6"/>
  <c r="P41" i="6"/>
  <c r="O41" i="6"/>
  <c r="V40" i="6"/>
  <c r="U40" i="6"/>
  <c r="T40" i="6"/>
  <c r="S40" i="6"/>
  <c r="R40" i="6"/>
  <c r="Q40" i="6"/>
  <c r="P40" i="6"/>
  <c r="O40" i="6"/>
  <c r="V39" i="6"/>
  <c r="U39" i="6"/>
  <c r="T39" i="6"/>
  <c r="S39" i="6"/>
  <c r="R39" i="6"/>
  <c r="Q39" i="6"/>
  <c r="P39" i="6"/>
  <c r="O39" i="6"/>
  <c r="V38" i="6"/>
  <c r="U38" i="6"/>
  <c r="T38" i="6"/>
  <c r="S38" i="6"/>
  <c r="R38" i="6"/>
  <c r="Q38" i="6"/>
  <c r="P38" i="6"/>
  <c r="O38" i="6"/>
  <c r="V37" i="6"/>
  <c r="U37" i="6"/>
  <c r="T37" i="6"/>
  <c r="S37" i="6"/>
  <c r="R37" i="6"/>
  <c r="Q37" i="6"/>
  <c r="P37" i="6"/>
  <c r="O37" i="6"/>
  <c r="V36" i="6"/>
  <c r="U36" i="6"/>
  <c r="T36" i="6"/>
  <c r="S36" i="6"/>
  <c r="R36" i="6"/>
  <c r="Q36" i="6"/>
  <c r="P36" i="6"/>
  <c r="O36" i="6"/>
  <c r="V35" i="6"/>
  <c r="U35" i="6"/>
  <c r="T35" i="6"/>
  <c r="S35" i="6"/>
  <c r="R35" i="6"/>
  <c r="Q35" i="6"/>
  <c r="P35" i="6"/>
  <c r="O35" i="6"/>
  <c r="V34" i="6"/>
  <c r="U34" i="6"/>
  <c r="T34" i="6"/>
  <c r="S34" i="6"/>
  <c r="R34" i="6"/>
  <c r="Q34" i="6"/>
  <c r="P34" i="6"/>
  <c r="O34" i="6"/>
  <c r="V33" i="6"/>
  <c r="U33" i="6"/>
  <c r="T33" i="6"/>
  <c r="S33" i="6"/>
  <c r="R33" i="6"/>
  <c r="Q33" i="6"/>
  <c r="P33" i="6"/>
  <c r="O33" i="6"/>
  <c r="V32" i="6"/>
  <c r="U32" i="6"/>
  <c r="T32" i="6"/>
  <c r="S32" i="6"/>
  <c r="R32" i="6"/>
  <c r="Q32" i="6"/>
  <c r="P32" i="6"/>
  <c r="O32" i="6"/>
  <c r="P31" i="6"/>
  <c r="O31" i="6"/>
  <c r="P30" i="6"/>
  <c r="O30" i="6"/>
  <c r="P29" i="6"/>
  <c r="O29" i="6"/>
  <c r="P28" i="6"/>
  <c r="O28" i="6"/>
  <c r="P27" i="6"/>
  <c r="O27" i="6"/>
  <c r="P26" i="6"/>
  <c r="O26" i="6"/>
  <c r="O47" i="6" s="1"/>
  <c r="N26" i="6"/>
  <c r="V26" i="6" s="1"/>
  <c r="M26" i="6"/>
  <c r="U26" i="6" s="1"/>
  <c r="V25" i="6"/>
  <c r="U25" i="6"/>
  <c r="T25" i="6"/>
  <c r="S25" i="6"/>
  <c r="R25" i="6"/>
  <c r="Q25" i="6"/>
  <c r="P25" i="6"/>
  <c r="O25" i="6"/>
  <c r="V24" i="6"/>
  <c r="U24" i="6"/>
  <c r="T24" i="6"/>
  <c r="S24" i="6"/>
  <c r="R24" i="6"/>
  <c r="Q24" i="6"/>
  <c r="P24" i="6"/>
  <c r="O24" i="6"/>
  <c r="V23" i="6"/>
  <c r="U23" i="6"/>
  <c r="T23" i="6"/>
  <c r="S23" i="6"/>
  <c r="R23" i="6"/>
  <c r="Q23" i="6"/>
  <c r="P23" i="6"/>
  <c r="O23" i="6"/>
  <c r="V22" i="6"/>
  <c r="U22" i="6"/>
  <c r="T22" i="6"/>
  <c r="S22" i="6"/>
  <c r="R22" i="6"/>
  <c r="Q22" i="6"/>
  <c r="P22" i="6"/>
  <c r="O22" i="6"/>
  <c r="V21" i="6"/>
  <c r="U21" i="6"/>
  <c r="T21" i="6"/>
  <c r="S21" i="6"/>
  <c r="R21" i="6"/>
  <c r="Q21" i="6"/>
  <c r="P21" i="6"/>
  <c r="O21" i="6"/>
  <c r="V20" i="6"/>
  <c r="U20" i="6"/>
  <c r="T20" i="6"/>
  <c r="S20" i="6"/>
  <c r="R20" i="6"/>
  <c r="Q20" i="6"/>
  <c r="P20" i="6"/>
  <c r="O20" i="6"/>
  <c r="V19" i="6"/>
  <c r="U19" i="6"/>
  <c r="T19" i="6"/>
  <c r="S19" i="6"/>
  <c r="R19" i="6"/>
  <c r="Q19" i="6"/>
  <c r="P19" i="6"/>
  <c r="O19" i="6"/>
  <c r="V18" i="6"/>
  <c r="U18" i="6"/>
  <c r="T18" i="6"/>
  <c r="S18" i="6"/>
  <c r="R18" i="6"/>
  <c r="Q18" i="6"/>
  <c r="P18" i="6"/>
  <c r="O18" i="6"/>
  <c r="V17" i="6"/>
  <c r="U17" i="6"/>
  <c r="T17" i="6"/>
  <c r="S17" i="6"/>
  <c r="R17" i="6"/>
  <c r="Q17" i="6"/>
  <c r="P17" i="6"/>
  <c r="O17" i="6"/>
  <c r="V16" i="6"/>
  <c r="U16" i="6"/>
  <c r="T16" i="6"/>
  <c r="S16" i="6"/>
  <c r="R16" i="6"/>
  <c r="Q16" i="6"/>
  <c r="P16" i="6"/>
  <c r="O16" i="6"/>
  <c r="V15" i="6"/>
  <c r="U15" i="6"/>
  <c r="T15" i="6"/>
  <c r="S15" i="6"/>
  <c r="R15" i="6"/>
  <c r="Q15" i="6"/>
  <c r="P15" i="6"/>
  <c r="O15" i="6"/>
  <c r="V14" i="6"/>
  <c r="U14" i="6"/>
  <c r="T14" i="6"/>
  <c r="S14" i="6"/>
  <c r="R14" i="6"/>
  <c r="Q14" i="6"/>
  <c r="P14" i="6"/>
  <c r="O14" i="6"/>
  <c r="V13" i="6"/>
  <c r="U13" i="6"/>
  <c r="T13" i="6"/>
  <c r="S13" i="6"/>
  <c r="R13" i="6"/>
  <c r="Q13" i="6"/>
  <c r="P13" i="6"/>
  <c r="O13" i="6"/>
  <c r="V12" i="6"/>
  <c r="U12" i="6"/>
  <c r="T12" i="6"/>
  <c r="S12" i="6"/>
  <c r="R12" i="6"/>
  <c r="Q12" i="6"/>
  <c r="P12" i="6"/>
  <c r="O12" i="6"/>
  <c r="V11" i="6"/>
  <c r="U11" i="6"/>
  <c r="T11" i="6"/>
  <c r="S11" i="6"/>
  <c r="R11" i="6"/>
  <c r="Q11" i="6"/>
  <c r="P11" i="6"/>
  <c r="O11" i="6"/>
  <c r="V10" i="6"/>
  <c r="U10" i="6"/>
  <c r="T10" i="6"/>
  <c r="S10" i="6"/>
  <c r="R10" i="6"/>
  <c r="Q10" i="6"/>
  <c r="P10" i="6"/>
  <c r="O10" i="6"/>
  <c r="V9" i="6"/>
  <c r="U9" i="6"/>
  <c r="T9" i="6"/>
  <c r="S9" i="6"/>
  <c r="R9" i="6"/>
  <c r="Q9" i="6"/>
  <c r="P9" i="6"/>
  <c r="O9" i="6"/>
  <c r="V8" i="6"/>
  <c r="U8" i="6"/>
  <c r="T8" i="6"/>
  <c r="S8" i="6"/>
  <c r="R8" i="6"/>
  <c r="Q8" i="6"/>
  <c r="P8" i="6"/>
  <c r="O8" i="6"/>
  <c r="V7" i="6"/>
  <c r="U7" i="6"/>
  <c r="T7" i="6"/>
  <c r="S7" i="6"/>
  <c r="R7" i="6"/>
  <c r="Q7" i="6"/>
  <c r="P7" i="6"/>
  <c r="O7" i="6"/>
  <c r="V6" i="6"/>
  <c r="U6" i="6"/>
  <c r="T6" i="6"/>
  <c r="S6" i="6"/>
  <c r="R6" i="6"/>
  <c r="Q6" i="6"/>
  <c r="P6" i="6"/>
  <c r="O6" i="6"/>
  <c r="P47" i="6"/>
  <c r="O215" i="5"/>
  <c r="N215" i="5"/>
  <c r="O213" i="5"/>
  <c r="N213" i="5"/>
  <c r="S168" i="5"/>
  <c r="R168" i="5"/>
  <c r="Q168" i="5"/>
  <c r="P168" i="5"/>
  <c r="O168" i="5"/>
  <c r="N168" i="5"/>
  <c r="S209" i="5"/>
  <c r="R209" i="5"/>
  <c r="Q209" i="5"/>
  <c r="P209" i="5"/>
  <c r="O209" i="5"/>
  <c r="N209" i="5"/>
  <c r="S208" i="5"/>
  <c r="R208" i="5"/>
  <c r="Q208" i="5"/>
  <c r="P208" i="5"/>
  <c r="O208" i="5"/>
  <c r="N208" i="5"/>
  <c r="S207" i="5"/>
  <c r="R207" i="5"/>
  <c r="Q207" i="5"/>
  <c r="P207" i="5"/>
  <c r="O207" i="5"/>
  <c r="N207" i="5"/>
  <c r="S206" i="5"/>
  <c r="R206" i="5"/>
  <c r="Q206" i="5"/>
  <c r="P206" i="5"/>
  <c r="O206" i="5"/>
  <c r="N206" i="5"/>
  <c r="S205" i="5"/>
  <c r="R205" i="5"/>
  <c r="Q205" i="5"/>
  <c r="P205" i="5"/>
  <c r="O205" i="5"/>
  <c r="N205" i="5"/>
  <c r="S204" i="5"/>
  <c r="R204" i="5"/>
  <c r="Q204" i="5"/>
  <c r="P204" i="5"/>
  <c r="O204" i="5"/>
  <c r="N204" i="5"/>
  <c r="S203" i="5"/>
  <c r="R203" i="5"/>
  <c r="Q203" i="5"/>
  <c r="P203" i="5"/>
  <c r="O203" i="5"/>
  <c r="N203" i="5"/>
  <c r="S202" i="5"/>
  <c r="R202" i="5"/>
  <c r="Q202" i="5"/>
  <c r="P202" i="5"/>
  <c r="O202" i="5"/>
  <c r="N202" i="5"/>
  <c r="S201" i="5"/>
  <c r="R201" i="5"/>
  <c r="Q201" i="5"/>
  <c r="P201" i="5"/>
  <c r="O201" i="5"/>
  <c r="N201" i="5"/>
  <c r="S200" i="5"/>
  <c r="R200" i="5"/>
  <c r="Q200" i="5"/>
  <c r="P200" i="5"/>
  <c r="O200" i="5"/>
  <c r="N200" i="5"/>
  <c r="S199" i="5"/>
  <c r="R199" i="5"/>
  <c r="Q199" i="5"/>
  <c r="P199" i="5"/>
  <c r="O199" i="5"/>
  <c r="N199" i="5"/>
  <c r="S198" i="5"/>
  <c r="R198" i="5"/>
  <c r="Q198" i="5"/>
  <c r="P198" i="5"/>
  <c r="O198" i="5"/>
  <c r="N198" i="5"/>
  <c r="S197" i="5"/>
  <c r="R197" i="5"/>
  <c r="Q197" i="5"/>
  <c r="P197" i="5"/>
  <c r="O197" i="5"/>
  <c r="N197" i="5"/>
  <c r="S196" i="5"/>
  <c r="R196" i="5"/>
  <c r="Q196" i="5"/>
  <c r="P196" i="5"/>
  <c r="O196" i="5"/>
  <c r="N196" i="5"/>
  <c r="S195" i="5"/>
  <c r="R195" i="5"/>
  <c r="Q195" i="5"/>
  <c r="P195" i="5"/>
  <c r="O195" i="5"/>
  <c r="N195" i="5"/>
  <c r="S194" i="5"/>
  <c r="R194" i="5"/>
  <c r="Q194" i="5"/>
  <c r="P194" i="5"/>
  <c r="O194" i="5"/>
  <c r="N194" i="5"/>
  <c r="S193" i="5"/>
  <c r="R193" i="5"/>
  <c r="Q193" i="5"/>
  <c r="P193" i="5"/>
  <c r="O193" i="5"/>
  <c r="N193" i="5"/>
  <c r="S192" i="5"/>
  <c r="R192" i="5"/>
  <c r="Q192" i="5"/>
  <c r="P192" i="5"/>
  <c r="O192" i="5"/>
  <c r="N192" i="5"/>
  <c r="S191" i="5"/>
  <c r="R191" i="5"/>
  <c r="Q191" i="5"/>
  <c r="P191" i="5"/>
  <c r="O191" i="5"/>
  <c r="N191" i="5"/>
  <c r="S190" i="5"/>
  <c r="R190" i="5"/>
  <c r="Q190" i="5"/>
  <c r="P190" i="5"/>
  <c r="O190" i="5"/>
  <c r="N190" i="5"/>
  <c r="R189" i="5"/>
  <c r="P189" i="5"/>
  <c r="O189" i="5"/>
  <c r="N189" i="5"/>
  <c r="M189" i="5"/>
  <c r="S189" i="5" s="1"/>
  <c r="L189" i="5"/>
  <c r="S188" i="5"/>
  <c r="R188" i="5"/>
  <c r="Q188" i="5"/>
  <c r="P188" i="5"/>
  <c r="O188" i="5"/>
  <c r="N188" i="5"/>
  <c r="S187" i="5"/>
  <c r="R187" i="5"/>
  <c r="Q187" i="5"/>
  <c r="P187" i="5"/>
  <c r="O187" i="5"/>
  <c r="N187" i="5"/>
  <c r="S186" i="5"/>
  <c r="R186" i="5"/>
  <c r="Q186" i="5"/>
  <c r="P186" i="5"/>
  <c r="O186" i="5"/>
  <c r="N186" i="5"/>
  <c r="S185" i="5"/>
  <c r="R185" i="5"/>
  <c r="Q185" i="5"/>
  <c r="P185" i="5"/>
  <c r="O185" i="5"/>
  <c r="N185" i="5"/>
  <c r="S184" i="5"/>
  <c r="R184" i="5"/>
  <c r="Q184" i="5"/>
  <c r="P184" i="5"/>
  <c r="O184" i="5"/>
  <c r="N184" i="5"/>
  <c r="S183" i="5"/>
  <c r="R183" i="5"/>
  <c r="Q183" i="5"/>
  <c r="P183" i="5"/>
  <c r="O183" i="5"/>
  <c r="N183" i="5"/>
  <c r="S182" i="5"/>
  <c r="R182" i="5"/>
  <c r="Q182" i="5"/>
  <c r="P182" i="5"/>
  <c r="O182" i="5"/>
  <c r="N182" i="5"/>
  <c r="S181" i="5"/>
  <c r="R181" i="5"/>
  <c r="Q181" i="5"/>
  <c r="P181" i="5"/>
  <c r="O181" i="5"/>
  <c r="N181" i="5"/>
  <c r="S180" i="5"/>
  <c r="R180" i="5"/>
  <c r="Q180" i="5"/>
  <c r="P180" i="5"/>
  <c r="O180" i="5"/>
  <c r="N180" i="5"/>
  <c r="S179" i="5"/>
  <c r="R179" i="5"/>
  <c r="Q179" i="5"/>
  <c r="P179" i="5"/>
  <c r="O179" i="5"/>
  <c r="N179" i="5"/>
  <c r="S178" i="5"/>
  <c r="R178" i="5"/>
  <c r="Q178" i="5"/>
  <c r="P178" i="5"/>
  <c r="O178" i="5"/>
  <c r="N178" i="5"/>
  <c r="S177" i="5"/>
  <c r="R177" i="5"/>
  <c r="Q177" i="5"/>
  <c r="P177" i="5"/>
  <c r="O177" i="5"/>
  <c r="N177" i="5"/>
  <c r="S176" i="5"/>
  <c r="R176" i="5"/>
  <c r="Q176" i="5"/>
  <c r="P176" i="5"/>
  <c r="O176" i="5"/>
  <c r="N176" i="5"/>
  <c r="S175" i="5"/>
  <c r="R175" i="5"/>
  <c r="Q175" i="5"/>
  <c r="P175" i="5"/>
  <c r="O175" i="5"/>
  <c r="N175" i="5"/>
  <c r="S174" i="5"/>
  <c r="R174" i="5"/>
  <c r="Q174" i="5"/>
  <c r="P174" i="5"/>
  <c r="O174" i="5"/>
  <c r="N174" i="5"/>
  <c r="S173" i="5"/>
  <c r="R173" i="5"/>
  <c r="Q173" i="5"/>
  <c r="P173" i="5"/>
  <c r="O173" i="5"/>
  <c r="N173" i="5"/>
  <c r="S172" i="5"/>
  <c r="R172" i="5"/>
  <c r="Q172" i="5"/>
  <c r="P172" i="5"/>
  <c r="O172" i="5"/>
  <c r="N172" i="5"/>
  <c r="S171" i="5"/>
  <c r="R171" i="5"/>
  <c r="Q171" i="5"/>
  <c r="P171" i="5"/>
  <c r="O171" i="5"/>
  <c r="N171" i="5"/>
  <c r="S170" i="5"/>
  <c r="R170" i="5"/>
  <c r="Q170" i="5"/>
  <c r="P170" i="5"/>
  <c r="O170" i="5"/>
  <c r="N170" i="5"/>
  <c r="S169" i="5"/>
  <c r="R169" i="5"/>
  <c r="Q169" i="5"/>
  <c r="P169" i="5"/>
  <c r="P210" i="5" s="1"/>
  <c r="O169" i="5"/>
  <c r="N169" i="5"/>
  <c r="R210" i="5"/>
  <c r="O210" i="5"/>
  <c r="N210" i="5"/>
  <c r="R114" i="5"/>
  <c r="S114" i="5"/>
  <c r="Q114" i="5"/>
  <c r="P114" i="5"/>
  <c r="O114" i="5"/>
  <c r="N114" i="5"/>
  <c r="S155" i="5"/>
  <c r="R155" i="5"/>
  <c r="Q155" i="5"/>
  <c r="P155" i="5"/>
  <c r="O155" i="5"/>
  <c r="N155" i="5"/>
  <c r="S154" i="5"/>
  <c r="R154" i="5"/>
  <c r="Q154" i="5"/>
  <c r="P154" i="5"/>
  <c r="O154" i="5"/>
  <c r="N154" i="5"/>
  <c r="S153" i="5"/>
  <c r="R153" i="5"/>
  <c r="Q153" i="5"/>
  <c r="P153" i="5"/>
  <c r="O153" i="5"/>
  <c r="N153" i="5"/>
  <c r="S152" i="5"/>
  <c r="R152" i="5"/>
  <c r="Q152" i="5"/>
  <c r="P152" i="5"/>
  <c r="O152" i="5"/>
  <c r="N152" i="5"/>
  <c r="S151" i="5"/>
  <c r="R151" i="5"/>
  <c r="Q151" i="5"/>
  <c r="P151" i="5"/>
  <c r="O151" i="5"/>
  <c r="N151" i="5"/>
  <c r="S150" i="5"/>
  <c r="R150" i="5"/>
  <c r="Q150" i="5"/>
  <c r="P150" i="5"/>
  <c r="O150" i="5"/>
  <c r="N150" i="5"/>
  <c r="S149" i="5"/>
  <c r="R149" i="5"/>
  <c r="Q149" i="5"/>
  <c r="P149" i="5"/>
  <c r="O149" i="5"/>
  <c r="N149" i="5"/>
  <c r="S148" i="5"/>
  <c r="R148" i="5"/>
  <c r="Q148" i="5"/>
  <c r="P148" i="5"/>
  <c r="O148" i="5"/>
  <c r="N148" i="5"/>
  <c r="S147" i="5"/>
  <c r="R147" i="5"/>
  <c r="Q147" i="5"/>
  <c r="P147" i="5"/>
  <c r="O147" i="5"/>
  <c r="N147" i="5"/>
  <c r="S146" i="5"/>
  <c r="R146" i="5"/>
  <c r="Q146" i="5"/>
  <c r="P146" i="5"/>
  <c r="O146" i="5"/>
  <c r="N146" i="5"/>
  <c r="S145" i="5"/>
  <c r="R145" i="5"/>
  <c r="Q145" i="5"/>
  <c r="P145" i="5"/>
  <c r="O145" i="5"/>
  <c r="N145" i="5"/>
  <c r="S144" i="5"/>
  <c r="R144" i="5"/>
  <c r="Q144" i="5"/>
  <c r="P144" i="5"/>
  <c r="O144" i="5"/>
  <c r="N144" i="5"/>
  <c r="S143" i="5"/>
  <c r="R143" i="5"/>
  <c r="Q143" i="5"/>
  <c r="P143" i="5"/>
  <c r="O143" i="5"/>
  <c r="N143" i="5"/>
  <c r="S142" i="5"/>
  <c r="R142" i="5"/>
  <c r="Q142" i="5"/>
  <c r="P142" i="5"/>
  <c r="O142" i="5"/>
  <c r="N142" i="5"/>
  <c r="S141" i="5"/>
  <c r="R141" i="5"/>
  <c r="Q141" i="5"/>
  <c r="P141" i="5"/>
  <c r="O141" i="5"/>
  <c r="N141" i="5"/>
  <c r="S140" i="5"/>
  <c r="R140" i="5"/>
  <c r="Q140" i="5"/>
  <c r="P140" i="5"/>
  <c r="O140" i="5"/>
  <c r="N140" i="5"/>
  <c r="S139" i="5"/>
  <c r="R139" i="5"/>
  <c r="Q139" i="5"/>
  <c r="P139" i="5"/>
  <c r="O139" i="5"/>
  <c r="N139" i="5"/>
  <c r="S138" i="5"/>
  <c r="R138" i="5"/>
  <c r="Q138" i="5"/>
  <c r="P138" i="5"/>
  <c r="O138" i="5"/>
  <c r="N138" i="5"/>
  <c r="S137" i="5"/>
  <c r="R137" i="5"/>
  <c r="Q137" i="5"/>
  <c r="P137" i="5"/>
  <c r="O137" i="5"/>
  <c r="N137" i="5"/>
  <c r="S136" i="5"/>
  <c r="R136" i="5"/>
  <c r="Q136" i="5"/>
  <c r="P136" i="5"/>
  <c r="O136" i="5"/>
  <c r="N136" i="5"/>
  <c r="R135" i="5"/>
  <c r="M135" i="5"/>
  <c r="Q135" i="5" s="1"/>
  <c r="L135" i="5"/>
  <c r="P135" i="5" s="1"/>
  <c r="S134" i="5"/>
  <c r="R134" i="5"/>
  <c r="Q134" i="5"/>
  <c r="P134" i="5"/>
  <c r="O134" i="5"/>
  <c r="N134" i="5"/>
  <c r="S133" i="5"/>
  <c r="R133" i="5"/>
  <c r="Q133" i="5"/>
  <c r="P133" i="5"/>
  <c r="O133" i="5"/>
  <c r="N133" i="5"/>
  <c r="S132" i="5"/>
  <c r="R132" i="5"/>
  <c r="Q132" i="5"/>
  <c r="P132" i="5"/>
  <c r="O132" i="5"/>
  <c r="N132" i="5"/>
  <c r="S131" i="5"/>
  <c r="R131" i="5"/>
  <c r="Q131" i="5"/>
  <c r="P131" i="5"/>
  <c r="O131" i="5"/>
  <c r="N131" i="5"/>
  <c r="S130" i="5"/>
  <c r="R130" i="5"/>
  <c r="Q130" i="5"/>
  <c r="P130" i="5"/>
  <c r="O130" i="5"/>
  <c r="N130" i="5"/>
  <c r="S129" i="5"/>
  <c r="R129" i="5"/>
  <c r="Q129" i="5"/>
  <c r="P129" i="5"/>
  <c r="O129" i="5"/>
  <c r="N129" i="5"/>
  <c r="S128" i="5"/>
  <c r="R128" i="5"/>
  <c r="Q128" i="5"/>
  <c r="P128" i="5"/>
  <c r="O128" i="5"/>
  <c r="N128" i="5"/>
  <c r="S127" i="5"/>
  <c r="R127" i="5"/>
  <c r="Q127" i="5"/>
  <c r="P127" i="5"/>
  <c r="O127" i="5"/>
  <c r="N127" i="5"/>
  <c r="S126" i="5"/>
  <c r="R126" i="5"/>
  <c r="Q126" i="5"/>
  <c r="P126" i="5"/>
  <c r="O126" i="5"/>
  <c r="N126" i="5"/>
  <c r="S125" i="5"/>
  <c r="R125" i="5"/>
  <c r="Q125" i="5"/>
  <c r="P125" i="5"/>
  <c r="O125" i="5"/>
  <c r="N125" i="5"/>
  <c r="S124" i="5"/>
  <c r="R124" i="5"/>
  <c r="Q124" i="5"/>
  <c r="P124" i="5"/>
  <c r="O124" i="5"/>
  <c r="N124" i="5"/>
  <c r="S123" i="5"/>
  <c r="R123" i="5"/>
  <c r="Q123" i="5"/>
  <c r="P123" i="5"/>
  <c r="O123" i="5"/>
  <c r="N123" i="5"/>
  <c r="S122" i="5"/>
  <c r="R122" i="5"/>
  <c r="Q122" i="5"/>
  <c r="P122" i="5"/>
  <c r="O122" i="5"/>
  <c r="N122" i="5"/>
  <c r="S121" i="5"/>
  <c r="R121" i="5"/>
  <c r="Q121" i="5"/>
  <c r="P121" i="5"/>
  <c r="O121" i="5"/>
  <c r="N121" i="5"/>
  <c r="S120" i="5"/>
  <c r="R120" i="5"/>
  <c r="Q120" i="5"/>
  <c r="P120" i="5"/>
  <c r="O120" i="5"/>
  <c r="N120" i="5"/>
  <c r="S119" i="5"/>
  <c r="R119" i="5"/>
  <c r="Q119" i="5"/>
  <c r="P119" i="5"/>
  <c r="O119" i="5"/>
  <c r="N119" i="5"/>
  <c r="S118" i="5"/>
  <c r="R118" i="5"/>
  <c r="Q118" i="5"/>
  <c r="P118" i="5"/>
  <c r="O118" i="5"/>
  <c r="N118" i="5"/>
  <c r="S117" i="5"/>
  <c r="R117" i="5"/>
  <c r="Q117" i="5"/>
  <c r="P117" i="5"/>
  <c r="O117" i="5"/>
  <c r="N117" i="5"/>
  <c r="S116" i="5"/>
  <c r="R116" i="5"/>
  <c r="Q116" i="5"/>
  <c r="P116" i="5"/>
  <c r="O116" i="5"/>
  <c r="N116" i="5"/>
  <c r="S115" i="5"/>
  <c r="R115" i="5"/>
  <c r="Q115" i="5"/>
  <c r="P115" i="5"/>
  <c r="O115" i="5"/>
  <c r="N115" i="5"/>
  <c r="R156" i="5"/>
  <c r="O161" i="5" s="1"/>
  <c r="P156" i="5"/>
  <c r="P108" i="5"/>
  <c r="O108" i="5"/>
  <c r="P107" i="5"/>
  <c r="O107" i="5"/>
  <c r="P106" i="5"/>
  <c r="O106" i="5"/>
  <c r="P105" i="5"/>
  <c r="O105" i="5"/>
  <c r="U60" i="5"/>
  <c r="V60" i="5"/>
  <c r="T60" i="5"/>
  <c r="S60" i="5"/>
  <c r="R60" i="5"/>
  <c r="Q60" i="5"/>
  <c r="P60" i="5"/>
  <c r="O60" i="5"/>
  <c r="V101" i="5"/>
  <c r="U101" i="5"/>
  <c r="T101" i="5"/>
  <c r="S101" i="5"/>
  <c r="R101" i="5"/>
  <c r="Q101" i="5"/>
  <c r="P101" i="5"/>
  <c r="O101" i="5"/>
  <c r="V100" i="5"/>
  <c r="U100" i="5"/>
  <c r="T100" i="5"/>
  <c r="S100" i="5"/>
  <c r="R100" i="5"/>
  <c r="Q100" i="5"/>
  <c r="P100" i="5"/>
  <c r="O100" i="5"/>
  <c r="V99" i="5"/>
  <c r="U99" i="5"/>
  <c r="T99" i="5"/>
  <c r="S99" i="5"/>
  <c r="R99" i="5"/>
  <c r="Q99" i="5"/>
  <c r="P99" i="5"/>
  <c r="O99" i="5"/>
  <c r="V98" i="5"/>
  <c r="U98" i="5"/>
  <c r="T98" i="5"/>
  <c r="S98" i="5"/>
  <c r="R98" i="5"/>
  <c r="Q98" i="5"/>
  <c r="P98" i="5"/>
  <c r="O98" i="5"/>
  <c r="V97" i="5"/>
  <c r="U97" i="5"/>
  <c r="T97" i="5"/>
  <c r="S97" i="5"/>
  <c r="R97" i="5"/>
  <c r="Q97" i="5"/>
  <c r="P97" i="5"/>
  <c r="O97" i="5"/>
  <c r="V96" i="5"/>
  <c r="U96" i="5"/>
  <c r="T96" i="5"/>
  <c r="S96" i="5"/>
  <c r="R96" i="5"/>
  <c r="Q96" i="5"/>
  <c r="P96" i="5"/>
  <c r="O96" i="5"/>
  <c r="V95" i="5"/>
  <c r="U95" i="5"/>
  <c r="T95" i="5"/>
  <c r="S95" i="5"/>
  <c r="R95" i="5"/>
  <c r="Q95" i="5"/>
  <c r="P95" i="5"/>
  <c r="O95" i="5"/>
  <c r="V94" i="5"/>
  <c r="U94" i="5"/>
  <c r="T94" i="5"/>
  <c r="S94" i="5"/>
  <c r="R94" i="5"/>
  <c r="Q94" i="5"/>
  <c r="P94" i="5"/>
  <c r="O94" i="5"/>
  <c r="V93" i="5"/>
  <c r="U93" i="5"/>
  <c r="T93" i="5"/>
  <c r="S93" i="5"/>
  <c r="R93" i="5"/>
  <c r="Q93" i="5"/>
  <c r="P93" i="5"/>
  <c r="O93" i="5"/>
  <c r="V92" i="5"/>
  <c r="U92" i="5"/>
  <c r="T92" i="5"/>
  <c r="S92" i="5"/>
  <c r="R92" i="5"/>
  <c r="Q92" i="5"/>
  <c r="P92" i="5"/>
  <c r="O92" i="5"/>
  <c r="V91" i="5"/>
  <c r="U91" i="5"/>
  <c r="T91" i="5"/>
  <c r="S91" i="5"/>
  <c r="R91" i="5"/>
  <c r="Q91" i="5"/>
  <c r="P91" i="5"/>
  <c r="O91" i="5"/>
  <c r="V90" i="5"/>
  <c r="U90" i="5"/>
  <c r="T90" i="5"/>
  <c r="S90" i="5"/>
  <c r="R90" i="5"/>
  <c r="Q90" i="5"/>
  <c r="P90" i="5"/>
  <c r="O90" i="5"/>
  <c r="V89" i="5"/>
  <c r="U89" i="5"/>
  <c r="T89" i="5"/>
  <c r="S89" i="5"/>
  <c r="R89" i="5"/>
  <c r="Q89" i="5"/>
  <c r="P89" i="5"/>
  <c r="O89" i="5"/>
  <c r="V88" i="5"/>
  <c r="U88" i="5"/>
  <c r="T88" i="5"/>
  <c r="S88" i="5"/>
  <c r="R88" i="5"/>
  <c r="Q88" i="5"/>
  <c r="P88" i="5"/>
  <c r="O88" i="5"/>
  <c r="V87" i="5"/>
  <c r="U87" i="5"/>
  <c r="T87" i="5"/>
  <c r="S87" i="5"/>
  <c r="R87" i="5"/>
  <c r="Q87" i="5"/>
  <c r="P87" i="5"/>
  <c r="O87" i="5"/>
  <c r="V86" i="5"/>
  <c r="U86" i="5"/>
  <c r="T86" i="5"/>
  <c r="S86" i="5"/>
  <c r="R86" i="5"/>
  <c r="Q86" i="5"/>
  <c r="P86" i="5"/>
  <c r="O86" i="5"/>
  <c r="V85" i="5"/>
  <c r="U85" i="5"/>
  <c r="T85" i="5"/>
  <c r="S85" i="5"/>
  <c r="R85" i="5"/>
  <c r="Q85" i="5"/>
  <c r="P85" i="5"/>
  <c r="O85" i="5"/>
  <c r="V84" i="5"/>
  <c r="U84" i="5"/>
  <c r="T84" i="5"/>
  <c r="S84" i="5"/>
  <c r="R84" i="5"/>
  <c r="Q84" i="5"/>
  <c r="P84" i="5"/>
  <c r="O84" i="5"/>
  <c r="V83" i="5"/>
  <c r="U83" i="5"/>
  <c r="T83" i="5"/>
  <c r="S83" i="5"/>
  <c r="R83" i="5"/>
  <c r="Q83" i="5"/>
  <c r="P83" i="5"/>
  <c r="O83" i="5"/>
  <c r="V82" i="5"/>
  <c r="U82" i="5"/>
  <c r="T82" i="5"/>
  <c r="S82" i="5"/>
  <c r="R82" i="5"/>
  <c r="Q82" i="5"/>
  <c r="P82" i="5"/>
  <c r="O82" i="5"/>
  <c r="N81" i="5"/>
  <c r="V81" i="5" s="1"/>
  <c r="V102" i="5" s="1"/>
  <c r="M81" i="5"/>
  <c r="U81" i="5" s="1"/>
  <c r="U102" i="5" s="1"/>
  <c r="V80" i="5"/>
  <c r="U80" i="5"/>
  <c r="T80" i="5"/>
  <c r="S80" i="5"/>
  <c r="R80" i="5"/>
  <c r="Q80" i="5"/>
  <c r="P80" i="5"/>
  <c r="O80" i="5"/>
  <c r="V79" i="5"/>
  <c r="U79" i="5"/>
  <c r="T79" i="5"/>
  <c r="S79" i="5"/>
  <c r="R79" i="5"/>
  <c r="Q79" i="5"/>
  <c r="P79" i="5"/>
  <c r="O79" i="5"/>
  <c r="V78" i="5"/>
  <c r="U78" i="5"/>
  <c r="T78" i="5"/>
  <c r="S78" i="5"/>
  <c r="R78" i="5"/>
  <c r="Q78" i="5"/>
  <c r="P78" i="5"/>
  <c r="O78" i="5"/>
  <c r="V77" i="5"/>
  <c r="U77" i="5"/>
  <c r="T77" i="5"/>
  <c r="S77" i="5"/>
  <c r="R77" i="5"/>
  <c r="Q77" i="5"/>
  <c r="P77" i="5"/>
  <c r="O77" i="5"/>
  <c r="V76" i="5"/>
  <c r="U76" i="5"/>
  <c r="T76" i="5"/>
  <c r="S76" i="5"/>
  <c r="R76" i="5"/>
  <c r="Q76" i="5"/>
  <c r="P76" i="5"/>
  <c r="O76" i="5"/>
  <c r="V75" i="5"/>
  <c r="U75" i="5"/>
  <c r="T75" i="5"/>
  <c r="S75" i="5"/>
  <c r="R75" i="5"/>
  <c r="Q75" i="5"/>
  <c r="P75" i="5"/>
  <c r="O75" i="5"/>
  <c r="V74" i="5"/>
  <c r="U74" i="5"/>
  <c r="T74" i="5"/>
  <c r="S74" i="5"/>
  <c r="R74" i="5"/>
  <c r="Q74" i="5"/>
  <c r="P74" i="5"/>
  <c r="O74" i="5"/>
  <c r="V73" i="5"/>
  <c r="U73" i="5"/>
  <c r="T73" i="5"/>
  <c r="S73" i="5"/>
  <c r="R73" i="5"/>
  <c r="Q73" i="5"/>
  <c r="P73" i="5"/>
  <c r="O73" i="5"/>
  <c r="V72" i="5"/>
  <c r="U72" i="5"/>
  <c r="T72" i="5"/>
  <c r="S72" i="5"/>
  <c r="R72" i="5"/>
  <c r="Q72" i="5"/>
  <c r="P72" i="5"/>
  <c r="O72" i="5"/>
  <c r="V71" i="5"/>
  <c r="U71" i="5"/>
  <c r="T71" i="5"/>
  <c r="S71" i="5"/>
  <c r="R71" i="5"/>
  <c r="Q71" i="5"/>
  <c r="P71" i="5"/>
  <c r="O71" i="5"/>
  <c r="V70" i="5"/>
  <c r="U70" i="5"/>
  <c r="T70" i="5"/>
  <c r="S70" i="5"/>
  <c r="R70" i="5"/>
  <c r="Q70" i="5"/>
  <c r="P70" i="5"/>
  <c r="O70" i="5"/>
  <c r="V69" i="5"/>
  <c r="U69" i="5"/>
  <c r="T69" i="5"/>
  <c r="S69" i="5"/>
  <c r="R69" i="5"/>
  <c r="Q69" i="5"/>
  <c r="P69" i="5"/>
  <c r="O69" i="5"/>
  <c r="V68" i="5"/>
  <c r="U68" i="5"/>
  <c r="T68" i="5"/>
  <c r="S68" i="5"/>
  <c r="R68" i="5"/>
  <c r="Q68" i="5"/>
  <c r="P68" i="5"/>
  <c r="O68" i="5"/>
  <c r="V67" i="5"/>
  <c r="U67" i="5"/>
  <c r="T67" i="5"/>
  <c r="S67" i="5"/>
  <c r="R67" i="5"/>
  <c r="Q67" i="5"/>
  <c r="P67" i="5"/>
  <c r="O67" i="5"/>
  <c r="V66" i="5"/>
  <c r="U66" i="5"/>
  <c r="T66" i="5"/>
  <c r="S66" i="5"/>
  <c r="R66" i="5"/>
  <c r="Q66" i="5"/>
  <c r="P66" i="5"/>
  <c r="O66" i="5"/>
  <c r="V65" i="5"/>
  <c r="U65" i="5"/>
  <c r="T65" i="5"/>
  <c r="S65" i="5"/>
  <c r="R65" i="5"/>
  <c r="Q65" i="5"/>
  <c r="P65" i="5"/>
  <c r="O65" i="5"/>
  <c r="V64" i="5"/>
  <c r="U64" i="5"/>
  <c r="T64" i="5"/>
  <c r="S64" i="5"/>
  <c r="R64" i="5"/>
  <c r="Q64" i="5"/>
  <c r="P64" i="5"/>
  <c r="O64" i="5"/>
  <c r="V63" i="5"/>
  <c r="U63" i="5"/>
  <c r="T63" i="5"/>
  <c r="S63" i="5"/>
  <c r="R63" i="5"/>
  <c r="Q63" i="5"/>
  <c r="P63" i="5"/>
  <c r="O63" i="5"/>
  <c r="V62" i="5"/>
  <c r="U62" i="5"/>
  <c r="T62" i="5"/>
  <c r="S62" i="5"/>
  <c r="R62" i="5"/>
  <c r="Q62" i="5"/>
  <c r="P62" i="5"/>
  <c r="O62" i="5"/>
  <c r="V61" i="5"/>
  <c r="U61" i="5"/>
  <c r="T61" i="5"/>
  <c r="S61" i="5"/>
  <c r="R61" i="5"/>
  <c r="Q61" i="5"/>
  <c r="P61" i="5"/>
  <c r="O61" i="5"/>
  <c r="V6" i="5"/>
  <c r="U6" i="5"/>
  <c r="T6" i="5"/>
  <c r="S6" i="5"/>
  <c r="R6" i="5"/>
  <c r="Q6" i="5"/>
  <c r="P6" i="5"/>
  <c r="O6" i="5"/>
  <c r="V47" i="5"/>
  <c r="U47" i="5"/>
  <c r="T47" i="5"/>
  <c r="S47" i="5"/>
  <c r="R47" i="5"/>
  <c r="Q47" i="5"/>
  <c r="P47" i="5"/>
  <c r="O47" i="5"/>
  <c r="V46" i="5"/>
  <c r="U46" i="5"/>
  <c r="T46" i="5"/>
  <c r="S46" i="5"/>
  <c r="R46" i="5"/>
  <c r="Q46" i="5"/>
  <c r="P46" i="5"/>
  <c r="O46" i="5"/>
  <c r="V45" i="5"/>
  <c r="U45" i="5"/>
  <c r="T45" i="5"/>
  <c r="S45" i="5"/>
  <c r="R45" i="5"/>
  <c r="Q45" i="5"/>
  <c r="P45" i="5"/>
  <c r="O45" i="5"/>
  <c r="V44" i="5"/>
  <c r="U44" i="5"/>
  <c r="T44" i="5"/>
  <c r="S44" i="5"/>
  <c r="R44" i="5"/>
  <c r="Q44" i="5"/>
  <c r="P44" i="5"/>
  <c r="O44" i="5"/>
  <c r="V43" i="5"/>
  <c r="U43" i="5"/>
  <c r="T43" i="5"/>
  <c r="S43" i="5"/>
  <c r="R43" i="5"/>
  <c r="Q43" i="5"/>
  <c r="P43" i="5"/>
  <c r="O43" i="5"/>
  <c r="V42" i="5"/>
  <c r="U42" i="5"/>
  <c r="T42" i="5"/>
  <c r="S42" i="5"/>
  <c r="R42" i="5"/>
  <c r="Q42" i="5"/>
  <c r="P42" i="5"/>
  <c r="O42" i="5"/>
  <c r="V41" i="5"/>
  <c r="U41" i="5"/>
  <c r="T41" i="5"/>
  <c r="S41" i="5"/>
  <c r="R41" i="5"/>
  <c r="Q41" i="5"/>
  <c r="P41" i="5"/>
  <c r="O41" i="5"/>
  <c r="V40" i="5"/>
  <c r="U40" i="5"/>
  <c r="T40" i="5"/>
  <c r="S40" i="5"/>
  <c r="R40" i="5"/>
  <c r="Q40" i="5"/>
  <c r="P40" i="5"/>
  <c r="O40" i="5"/>
  <c r="V39" i="5"/>
  <c r="U39" i="5"/>
  <c r="T39" i="5"/>
  <c r="S39" i="5"/>
  <c r="R39" i="5"/>
  <c r="Q39" i="5"/>
  <c r="P39" i="5"/>
  <c r="O39" i="5"/>
  <c r="V38" i="5"/>
  <c r="U38" i="5"/>
  <c r="T38" i="5"/>
  <c r="S38" i="5"/>
  <c r="R38" i="5"/>
  <c r="Q38" i="5"/>
  <c r="P38" i="5"/>
  <c r="O38" i="5"/>
  <c r="V37" i="5"/>
  <c r="U37" i="5"/>
  <c r="T37" i="5"/>
  <c r="S37" i="5"/>
  <c r="R37" i="5"/>
  <c r="Q37" i="5"/>
  <c r="P37" i="5"/>
  <c r="O37" i="5"/>
  <c r="V36" i="5"/>
  <c r="U36" i="5"/>
  <c r="T36" i="5"/>
  <c r="S36" i="5"/>
  <c r="R36" i="5"/>
  <c r="Q36" i="5"/>
  <c r="P36" i="5"/>
  <c r="O36" i="5"/>
  <c r="V35" i="5"/>
  <c r="U35" i="5"/>
  <c r="T35" i="5"/>
  <c r="S35" i="5"/>
  <c r="R35" i="5"/>
  <c r="Q35" i="5"/>
  <c r="P35" i="5"/>
  <c r="O35" i="5"/>
  <c r="V34" i="5"/>
  <c r="U34" i="5"/>
  <c r="T34" i="5"/>
  <c r="S34" i="5"/>
  <c r="R34" i="5"/>
  <c r="Q34" i="5"/>
  <c r="P34" i="5"/>
  <c r="O34" i="5"/>
  <c r="V33" i="5"/>
  <c r="U33" i="5"/>
  <c r="T33" i="5"/>
  <c r="S33" i="5"/>
  <c r="R33" i="5"/>
  <c r="Q33" i="5"/>
  <c r="P33" i="5"/>
  <c r="O33" i="5"/>
  <c r="P32" i="5"/>
  <c r="O32" i="5"/>
  <c r="P31" i="5"/>
  <c r="O31" i="5"/>
  <c r="P30" i="5"/>
  <c r="O30" i="5"/>
  <c r="P29" i="5"/>
  <c r="O29" i="5"/>
  <c r="P28" i="5"/>
  <c r="O28" i="5"/>
  <c r="S27" i="5"/>
  <c r="Q27" i="5"/>
  <c r="P27" i="5"/>
  <c r="P48" i="5" s="1"/>
  <c r="O27" i="5"/>
  <c r="N27" i="5"/>
  <c r="V27" i="5" s="1"/>
  <c r="M27" i="5"/>
  <c r="U27" i="5" s="1"/>
  <c r="V26" i="5"/>
  <c r="U26" i="5"/>
  <c r="T26" i="5"/>
  <c r="S26" i="5"/>
  <c r="R26" i="5"/>
  <c r="Q26" i="5"/>
  <c r="P26" i="5"/>
  <c r="O26" i="5"/>
  <c r="V25" i="5"/>
  <c r="U25" i="5"/>
  <c r="T25" i="5"/>
  <c r="S25" i="5"/>
  <c r="R25" i="5"/>
  <c r="Q25" i="5"/>
  <c r="P25" i="5"/>
  <c r="O25" i="5"/>
  <c r="V24" i="5"/>
  <c r="U24" i="5"/>
  <c r="T24" i="5"/>
  <c r="S24" i="5"/>
  <c r="R24" i="5"/>
  <c r="Q24" i="5"/>
  <c r="P24" i="5"/>
  <c r="O24" i="5"/>
  <c r="V23" i="5"/>
  <c r="U23" i="5"/>
  <c r="T23" i="5"/>
  <c r="S23" i="5"/>
  <c r="R23" i="5"/>
  <c r="Q23" i="5"/>
  <c r="P23" i="5"/>
  <c r="O23" i="5"/>
  <c r="V22" i="5"/>
  <c r="U22" i="5"/>
  <c r="T22" i="5"/>
  <c r="S22" i="5"/>
  <c r="R22" i="5"/>
  <c r="Q22" i="5"/>
  <c r="P22" i="5"/>
  <c r="O22" i="5"/>
  <c r="V21" i="5"/>
  <c r="U21" i="5"/>
  <c r="T21" i="5"/>
  <c r="S21" i="5"/>
  <c r="R21" i="5"/>
  <c r="Q21" i="5"/>
  <c r="P21" i="5"/>
  <c r="O21" i="5"/>
  <c r="V20" i="5"/>
  <c r="U20" i="5"/>
  <c r="T20" i="5"/>
  <c r="S20" i="5"/>
  <c r="R20" i="5"/>
  <c r="Q20" i="5"/>
  <c r="P20" i="5"/>
  <c r="O20" i="5"/>
  <c r="V19" i="5"/>
  <c r="U19" i="5"/>
  <c r="T19" i="5"/>
  <c r="S19" i="5"/>
  <c r="R19" i="5"/>
  <c r="Q19" i="5"/>
  <c r="P19" i="5"/>
  <c r="O19" i="5"/>
  <c r="V18" i="5"/>
  <c r="U18" i="5"/>
  <c r="T18" i="5"/>
  <c r="S18" i="5"/>
  <c r="R18" i="5"/>
  <c r="Q18" i="5"/>
  <c r="P18" i="5"/>
  <c r="O18" i="5"/>
  <c r="V17" i="5"/>
  <c r="U17" i="5"/>
  <c r="T17" i="5"/>
  <c r="S17" i="5"/>
  <c r="R17" i="5"/>
  <c r="Q17" i="5"/>
  <c r="P17" i="5"/>
  <c r="O17" i="5"/>
  <c r="V16" i="5"/>
  <c r="U16" i="5"/>
  <c r="T16" i="5"/>
  <c r="S16" i="5"/>
  <c r="R16" i="5"/>
  <c r="Q16" i="5"/>
  <c r="P16" i="5"/>
  <c r="O16" i="5"/>
  <c r="V15" i="5"/>
  <c r="U15" i="5"/>
  <c r="T15" i="5"/>
  <c r="S15" i="5"/>
  <c r="R15" i="5"/>
  <c r="Q15" i="5"/>
  <c r="P15" i="5"/>
  <c r="O15" i="5"/>
  <c r="V14" i="5"/>
  <c r="U14" i="5"/>
  <c r="T14" i="5"/>
  <c r="S14" i="5"/>
  <c r="R14" i="5"/>
  <c r="Q14" i="5"/>
  <c r="P14" i="5"/>
  <c r="O14" i="5"/>
  <c r="V13" i="5"/>
  <c r="U13" i="5"/>
  <c r="T13" i="5"/>
  <c r="S13" i="5"/>
  <c r="R13" i="5"/>
  <c r="Q13" i="5"/>
  <c r="P13" i="5"/>
  <c r="O13" i="5"/>
  <c r="V12" i="5"/>
  <c r="U12" i="5"/>
  <c r="T12" i="5"/>
  <c r="S12" i="5"/>
  <c r="R12" i="5"/>
  <c r="Q12" i="5"/>
  <c r="P12" i="5"/>
  <c r="O12" i="5"/>
  <c r="V11" i="5"/>
  <c r="U11" i="5"/>
  <c r="T11" i="5"/>
  <c r="S11" i="5"/>
  <c r="R11" i="5"/>
  <c r="Q11" i="5"/>
  <c r="P11" i="5"/>
  <c r="O11" i="5"/>
  <c r="V10" i="5"/>
  <c r="U10" i="5"/>
  <c r="T10" i="5"/>
  <c r="S10" i="5"/>
  <c r="R10" i="5"/>
  <c r="Q10" i="5"/>
  <c r="P10" i="5"/>
  <c r="O10" i="5"/>
  <c r="V9" i="5"/>
  <c r="U9" i="5"/>
  <c r="T9" i="5"/>
  <c r="S9" i="5"/>
  <c r="R9" i="5"/>
  <c r="Q9" i="5"/>
  <c r="P9" i="5"/>
  <c r="O9" i="5"/>
  <c r="V8" i="5"/>
  <c r="U8" i="5"/>
  <c r="T8" i="5"/>
  <c r="S8" i="5"/>
  <c r="R8" i="5"/>
  <c r="Q8" i="5"/>
  <c r="P8" i="5"/>
  <c r="O8" i="5"/>
  <c r="V7" i="5"/>
  <c r="U7" i="5"/>
  <c r="T7" i="5"/>
  <c r="S7" i="5"/>
  <c r="R7" i="5"/>
  <c r="Q7" i="5"/>
  <c r="P7" i="5"/>
  <c r="O7" i="5"/>
  <c r="O48" i="5"/>
  <c r="O209" i="2"/>
  <c r="N209" i="2"/>
  <c r="O207" i="2"/>
  <c r="N207" i="2"/>
  <c r="S111" i="2"/>
  <c r="R111" i="2"/>
  <c r="Q111" i="2"/>
  <c r="P111" i="2"/>
  <c r="O111" i="2"/>
  <c r="N111" i="2"/>
  <c r="S203" i="2"/>
  <c r="R203" i="2"/>
  <c r="Q203" i="2"/>
  <c r="P203" i="2"/>
  <c r="O203" i="2"/>
  <c r="N203" i="2"/>
  <c r="S202" i="2"/>
  <c r="R202" i="2"/>
  <c r="Q202" i="2"/>
  <c r="P202" i="2"/>
  <c r="O202" i="2"/>
  <c r="N202" i="2"/>
  <c r="S201" i="2"/>
  <c r="R201" i="2"/>
  <c r="Q201" i="2"/>
  <c r="P201" i="2"/>
  <c r="O201" i="2"/>
  <c r="N201" i="2"/>
  <c r="S200" i="2"/>
  <c r="R200" i="2"/>
  <c r="Q200" i="2"/>
  <c r="P200" i="2"/>
  <c r="O200" i="2"/>
  <c r="N200" i="2"/>
  <c r="S199" i="2"/>
  <c r="R199" i="2"/>
  <c r="Q199" i="2"/>
  <c r="P199" i="2"/>
  <c r="O199" i="2"/>
  <c r="N199" i="2"/>
  <c r="S198" i="2"/>
  <c r="R198" i="2"/>
  <c r="Q198" i="2"/>
  <c r="P198" i="2"/>
  <c r="O198" i="2"/>
  <c r="N198" i="2"/>
  <c r="S197" i="2"/>
  <c r="R197" i="2"/>
  <c r="Q197" i="2"/>
  <c r="P197" i="2"/>
  <c r="O197" i="2"/>
  <c r="N197" i="2"/>
  <c r="S196" i="2"/>
  <c r="R196" i="2"/>
  <c r="Q196" i="2"/>
  <c r="P196" i="2"/>
  <c r="O196" i="2"/>
  <c r="N196" i="2"/>
  <c r="S195" i="2"/>
  <c r="R195" i="2"/>
  <c r="Q195" i="2"/>
  <c r="P195" i="2"/>
  <c r="O195" i="2"/>
  <c r="N195" i="2"/>
  <c r="S194" i="2"/>
  <c r="R194" i="2"/>
  <c r="Q194" i="2"/>
  <c r="P194" i="2"/>
  <c r="O194" i="2"/>
  <c r="N194" i="2"/>
  <c r="S193" i="2"/>
  <c r="R193" i="2"/>
  <c r="Q193" i="2"/>
  <c r="P193" i="2"/>
  <c r="O193" i="2"/>
  <c r="N193" i="2"/>
  <c r="S192" i="2"/>
  <c r="R192" i="2"/>
  <c r="Q192" i="2"/>
  <c r="P192" i="2"/>
  <c r="O192" i="2"/>
  <c r="N192" i="2"/>
  <c r="O191" i="2"/>
  <c r="N191" i="2"/>
  <c r="S190" i="2"/>
  <c r="R190" i="2"/>
  <c r="Q190" i="2"/>
  <c r="P190" i="2"/>
  <c r="O190" i="2"/>
  <c r="N190" i="2"/>
  <c r="S189" i="2"/>
  <c r="R189" i="2"/>
  <c r="Q189" i="2"/>
  <c r="P189" i="2"/>
  <c r="O189" i="2"/>
  <c r="N189" i="2"/>
  <c r="O185" i="2"/>
  <c r="N185" i="2"/>
  <c r="O184" i="2"/>
  <c r="N184" i="2"/>
  <c r="M183" i="2"/>
  <c r="L183" i="2"/>
  <c r="S182" i="2"/>
  <c r="R182" i="2"/>
  <c r="Q182" i="2"/>
  <c r="P182" i="2"/>
  <c r="O182" i="2"/>
  <c r="N182" i="2"/>
  <c r="S181" i="2"/>
  <c r="R181" i="2"/>
  <c r="Q181" i="2"/>
  <c r="P181" i="2"/>
  <c r="O181" i="2"/>
  <c r="N181" i="2"/>
  <c r="S180" i="2"/>
  <c r="R180" i="2"/>
  <c r="Q180" i="2"/>
  <c r="P180" i="2"/>
  <c r="S179" i="2"/>
  <c r="R179" i="2"/>
  <c r="Q179" i="2"/>
  <c r="P179" i="2"/>
  <c r="O179" i="2"/>
  <c r="N179" i="2"/>
  <c r="S178" i="2"/>
  <c r="R178" i="2"/>
  <c r="S177" i="2"/>
  <c r="R177" i="2"/>
  <c r="Q177" i="2"/>
  <c r="P177" i="2"/>
  <c r="O177" i="2"/>
  <c r="N177" i="2"/>
  <c r="S176" i="2"/>
  <c r="R176" i="2"/>
  <c r="Q176" i="2"/>
  <c r="P176" i="2"/>
  <c r="O176" i="2"/>
  <c r="N176" i="2"/>
  <c r="S174" i="2"/>
  <c r="R174" i="2"/>
  <c r="Q174" i="2"/>
  <c r="P174" i="2"/>
  <c r="O174" i="2"/>
  <c r="N174" i="2"/>
  <c r="S173" i="2"/>
  <c r="R173" i="2"/>
  <c r="Q173" i="2"/>
  <c r="P173" i="2"/>
  <c r="O173" i="2"/>
  <c r="N173" i="2"/>
  <c r="O171" i="2"/>
  <c r="N171" i="2"/>
  <c r="O170" i="2"/>
  <c r="N170" i="2"/>
  <c r="S169" i="2"/>
  <c r="R169" i="2"/>
  <c r="Q169" i="2"/>
  <c r="P169" i="2"/>
  <c r="O169" i="2"/>
  <c r="N169" i="2"/>
  <c r="O168" i="2"/>
  <c r="N168" i="2"/>
  <c r="S167" i="2"/>
  <c r="R167" i="2"/>
  <c r="Q167" i="2"/>
  <c r="P167" i="2"/>
  <c r="O167" i="2"/>
  <c r="N167" i="2"/>
  <c r="S166" i="2"/>
  <c r="R166" i="2"/>
  <c r="Q166" i="2"/>
  <c r="P166" i="2"/>
  <c r="O166" i="2"/>
  <c r="N166" i="2"/>
  <c r="S165" i="2"/>
  <c r="R165" i="2"/>
  <c r="Q165" i="2"/>
  <c r="P165" i="2"/>
  <c r="S164" i="2"/>
  <c r="R164" i="2"/>
  <c r="Q164" i="2"/>
  <c r="P164" i="2"/>
  <c r="O164" i="2"/>
  <c r="N164" i="2"/>
  <c r="S163" i="2"/>
  <c r="R163" i="2"/>
  <c r="Q163" i="2"/>
  <c r="P163" i="2"/>
  <c r="O163" i="2"/>
  <c r="N163" i="2"/>
  <c r="S162" i="2"/>
  <c r="R162" i="2"/>
  <c r="Q162" i="2"/>
  <c r="P162" i="2"/>
  <c r="S152" i="2"/>
  <c r="R152" i="2"/>
  <c r="Q152" i="2"/>
  <c r="P152" i="2"/>
  <c r="O152" i="2"/>
  <c r="N152" i="2"/>
  <c r="S151" i="2"/>
  <c r="R151" i="2"/>
  <c r="Q151" i="2"/>
  <c r="P151" i="2"/>
  <c r="O151" i="2"/>
  <c r="N151" i="2"/>
  <c r="S150" i="2"/>
  <c r="R150" i="2"/>
  <c r="Q150" i="2"/>
  <c r="P150" i="2"/>
  <c r="O150" i="2"/>
  <c r="N150" i="2"/>
  <c r="S149" i="2"/>
  <c r="R149" i="2"/>
  <c r="Q149" i="2"/>
  <c r="P149" i="2"/>
  <c r="O149" i="2"/>
  <c r="N149" i="2"/>
  <c r="S148" i="2"/>
  <c r="R148" i="2"/>
  <c r="Q148" i="2"/>
  <c r="P148" i="2"/>
  <c r="O148" i="2"/>
  <c r="N148" i="2"/>
  <c r="S147" i="2"/>
  <c r="R147" i="2"/>
  <c r="Q147" i="2"/>
  <c r="P147" i="2"/>
  <c r="O147" i="2"/>
  <c r="N147" i="2"/>
  <c r="S146" i="2"/>
  <c r="R146" i="2"/>
  <c r="Q146" i="2"/>
  <c r="P146" i="2"/>
  <c r="O146" i="2"/>
  <c r="N146" i="2"/>
  <c r="S145" i="2"/>
  <c r="R145" i="2"/>
  <c r="Q145" i="2"/>
  <c r="P145" i="2"/>
  <c r="O145" i="2"/>
  <c r="N145" i="2"/>
  <c r="S144" i="2"/>
  <c r="R144" i="2"/>
  <c r="Q144" i="2"/>
  <c r="P144" i="2"/>
  <c r="O144" i="2"/>
  <c r="N144" i="2"/>
  <c r="S143" i="2"/>
  <c r="R143" i="2"/>
  <c r="Q143" i="2"/>
  <c r="P143" i="2"/>
  <c r="O143" i="2"/>
  <c r="N143" i="2"/>
  <c r="S142" i="2"/>
  <c r="R142" i="2"/>
  <c r="Q142" i="2"/>
  <c r="P142" i="2"/>
  <c r="O142" i="2"/>
  <c r="N142" i="2"/>
  <c r="S141" i="2"/>
  <c r="R141" i="2"/>
  <c r="Q141" i="2"/>
  <c r="P141" i="2"/>
  <c r="O141" i="2"/>
  <c r="N141" i="2"/>
  <c r="O140" i="2"/>
  <c r="N140" i="2"/>
  <c r="S139" i="2"/>
  <c r="R139" i="2"/>
  <c r="Q139" i="2"/>
  <c r="P139" i="2"/>
  <c r="O139" i="2"/>
  <c r="N139" i="2"/>
  <c r="S138" i="2"/>
  <c r="R138" i="2"/>
  <c r="Q138" i="2"/>
  <c r="P138" i="2"/>
  <c r="O138" i="2"/>
  <c r="N138" i="2"/>
  <c r="O134" i="2"/>
  <c r="N134" i="2"/>
  <c r="O133" i="2"/>
  <c r="N133" i="2"/>
  <c r="M132" i="2"/>
  <c r="L132" i="2"/>
  <c r="S131" i="2"/>
  <c r="R131" i="2"/>
  <c r="Q131" i="2"/>
  <c r="P131" i="2"/>
  <c r="O131" i="2"/>
  <c r="N131" i="2"/>
  <c r="S130" i="2"/>
  <c r="R130" i="2"/>
  <c r="Q130" i="2"/>
  <c r="P130" i="2"/>
  <c r="O130" i="2"/>
  <c r="N130" i="2"/>
  <c r="S129" i="2"/>
  <c r="R129" i="2"/>
  <c r="Q129" i="2"/>
  <c r="P129" i="2"/>
  <c r="S128" i="2"/>
  <c r="R128" i="2"/>
  <c r="Q128" i="2"/>
  <c r="P128" i="2"/>
  <c r="O128" i="2"/>
  <c r="N128" i="2"/>
  <c r="S127" i="2"/>
  <c r="R127" i="2"/>
  <c r="S126" i="2"/>
  <c r="R126" i="2"/>
  <c r="Q126" i="2"/>
  <c r="P126" i="2"/>
  <c r="O126" i="2"/>
  <c r="N126" i="2"/>
  <c r="S125" i="2"/>
  <c r="R125" i="2"/>
  <c r="Q125" i="2"/>
  <c r="P125" i="2"/>
  <c r="O125" i="2"/>
  <c r="N125" i="2"/>
  <c r="S123" i="2"/>
  <c r="R123" i="2"/>
  <c r="Q123" i="2"/>
  <c r="P123" i="2"/>
  <c r="O123" i="2"/>
  <c r="N123" i="2"/>
  <c r="S122" i="2"/>
  <c r="R122" i="2"/>
  <c r="Q122" i="2"/>
  <c r="P122" i="2"/>
  <c r="O122" i="2"/>
  <c r="N122" i="2"/>
  <c r="O120" i="2"/>
  <c r="N120" i="2"/>
  <c r="O119" i="2"/>
  <c r="N119" i="2"/>
  <c r="S118" i="2"/>
  <c r="R118" i="2"/>
  <c r="Q118" i="2"/>
  <c r="P118" i="2"/>
  <c r="O118" i="2"/>
  <c r="N118" i="2"/>
  <c r="O117" i="2"/>
  <c r="N117" i="2"/>
  <c r="S116" i="2"/>
  <c r="R116" i="2"/>
  <c r="Q116" i="2"/>
  <c r="P116" i="2"/>
  <c r="O116" i="2"/>
  <c r="N116" i="2"/>
  <c r="S115" i="2"/>
  <c r="R115" i="2"/>
  <c r="Q115" i="2"/>
  <c r="P115" i="2"/>
  <c r="O115" i="2"/>
  <c r="N115" i="2"/>
  <c r="S114" i="2"/>
  <c r="R114" i="2"/>
  <c r="Q114" i="2"/>
  <c r="P114" i="2"/>
  <c r="S113" i="2"/>
  <c r="R113" i="2"/>
  <c r="Q113" i="2"/>
  <c r="P113" i="2"/>
  <c r="O113" i="2"/>
  <c r="N113" i="2"/>
  <c r="S112" i="2"/>
  <c r="R112" i="2"/>
  <c r="Q112" i="2"/>
  <c r="P112" i="2"/>
  <c r="O112" i="2"/>
  <c r="N112" i="2"/>
  <c r="V98" i="2"/>
  <c r="U98" i="2"/>
  <c r="T98" i="2"/>
  <c r="S98" i="2"/>
  <c r="R98" i="2"/>
  <c r="Q98" i="2"/>
  <c r="P98" i="2"/>
  <c r="O98" i="2"/>
  <c r="V97" i="2"/>
  <c r="U97" i="2"/>
  <c r="T97" i="2"/>
  <c r="S97" i="2"/>
  <c r="R97" i="2"/>
  <c r="Q97" i="2"/>
  <c r="P97" i="2"/>
  <c r="O97" i="2"/>
  <c r="V96" i="2"/>
  <c r="U96" i="2"/>
  <c r="T96" i="2"/>
  <c r="S96" i="2"/>
  <c r="R96" i="2"/>
  <c r="Q96" i="2"/>
  <c r="P96" i="2"/>
  <c r="O96" i="2"/>
  <c r="V95" i="2"/>
  <c r="U95" i="2"/>
  <c r="T95" i="2"/>
  <c r="S95" i="2"/>
  <c r="R95" i="2"/>
  <c r="Q95" i="2"/>
  <c r="P95" i="2"/>
  <c r="O95" i="2"/>
  <c r="V94" i="2"/>
  <c r="U94" i="2"/>
  <c r="T94" i="2"/>
  <c r="S94" i="2"/>
  <c r="R94" i="2"/>
  <c r="Q94" i="2"/>
  <c r="P94" i="2"/>
  <c r="O94" i="2"/>
  <c r="V93" i="2"/>
  <c r="U93" i="2"/>
  <c r="T93" i="2"/>
  <c r="S93" i="2"/>
  <c r="R93" i="2"/>
  <c r="Q93" i="2"/>
  <c r="P93" i="2"/>
  <c r="O93" i="2"/>
  <c r="V92" i="2"/>
  <c r="U92" i="2"/>
  <c r="T92" i="2"/>
  <c r="S92" i="2"/>
  <c r="R92" i="2"/>
  <c r="Q92" i="2"/>
  <c r="P92" i="2"/>
  <c r="O92" i="2"/>
  <c r="V91" i="2"/>
  <c r="U91" i="2"/>
  <c r="T91" i="2"/>
  <c r="S91" i="2"/>
  <c r="R91" i="2"/>
  <c r="Q91" i="2"/>
  <c r="P91" i="2"/>
  <c r="O91" i="2"/>
  <c r="V90" i="2"/>
  <c r="U90" i="2"/>
  <c r="T90" i="2"/>
  <c r="S90" i="2"/>
  <c r="R90" i="2"/>
  <c r="Q90" i="2"/>
  <c r="P90" i="2"/>
  <c r="O90" i="2"/>
  <c r="V89" i="2"/>
  <c r="U89" i="2"/>
  <c r="T89" i="2"/>
  <c r="S89" i="2"/>
  <c r="R89" i="2"/>
  <c r="Q89" i="2"/>
  <c r="P89" i="2"/>
  <c r="O89" i="2"/>
  <c r="V88" i="2"/>
  <c r="U88" i="2"/>
  <c r="T88" i="2"/>
  <c r="S88" i="2"/>
  <c r="R88" i="2"/>
  <c r="Q88" i="2"/>
  <c r="P88" i="2"/>
  <c r="O88" i="2"/>
  <c r="V87" i="2"/>
  <c r="U87" i="2"/>
  <c r="T87" i="2"/>
  <c r="S87" i="2"/>
  <c r="R87" i="2"/>
  <c r="Q87" i="2"/>
  <c r="P87" i="2"/>
  <c r="O87" i="2"/>
  <c r="P86" i="2"/>
  <c r="O86" i="2"/>
  <c r="V85" i="2"/>
  <c r="U85" i="2"/>
  <c r="T85" i="2"/>
  <c r="S85" i="2"/>
  <c r="R85" i="2"/>
  <c r="Q85" i="2"/>
  <c r="P85" i="2"/>
  <c r="O85" i="2"/>
  <c r="V84" i="2"/>
  <c r="U84" i="2"/>
  <c r="T84" i="2"/>
  <c r="S84" i="2"/>
  <c r="R84" i="2"/>
  <c r="Q84" i="2"/>
  <c r="P84" i="2"/>
  <c r="O84" i="2"/>
  <c r="P80" i="2"/>
  <c r="O80" i="2"/>
  <c r="P79" i="2"/>
  <c r="O79" i="2"/>
  <c r="N78" i="2"/>
  <c r="M78" i="2"/>
  <c r="V77" i="2"/>
  <c r="U77" i="2"/>
  <c r="T77" i="2"/>
  <c r="S77" i="2"/>
  <c r="R77" i="2"/>
  <c r="Q77" i="2"/>
  <c r="P77" i="2"/>
  <c r="O77" i="2"/>
  <c r="V76" i="2"/>
  <c r="U76" i="2"/>
  <c r="T76" i="2"/>
  <c r="S76" i="2"/>
  <c r="R76" i="2"/>
  <c r="Q76" i="2"/>
  <c r="P76" i="2"/>
  <c r="O76" i="2"/>
  <c r="V75" i="2"/>
  <c r="U75" i="2"/>
  <c r="T75" i="2"/>
  <c r="S75" i="2"/>
  <c r="R75" i="2"/>
  <c r="Q75" i="2"/>
  <c r="P75" i="2"/>
  <c r="O75" i="2"/>
  <c r="V74" i="2"/>
  <c r="U74" i="2"/>
  <c r="T74" i="2"/>
  <c r="S74" i="2"/>
  <c r="R74" i="2"/>
  <c r="Q74" i="2"/>
  <c r="P74" i="2"/>
  <c r="O74" i="2"/>
  <c r="T73" i="2"/>
  <c r="S73" i="2"/>
  <c r="V72" i="2"/>
  <c r="U72" i="2"/>
  <c r="T72" i="2"/>
  <c r="S72" i="2"/>
  <c r="R72" i="2"/>
  <c r="Q72" i="2"/>
  <c r="P72" i="2"/>
  <c r="O72" i="2"/>
  <c r="V71" i="2"/>
  <c r="U71" i="2"/>
  <c r="T71" i="2"/>
  <c r="S71" i="2"/>
  <c r="R71" i="2"/>
  <c r="Q71" i="2"/>
  <c r="P71" i="2"/>
  <c r="O71" i="2"/>
  <c r="V69" i="2"/>
  <c r="U69" i="2"/>
  <c r="T69" i="2"/>
  <c r="S69" i="2"/>
  <c r="R69" i="2"/>
  <c r="Q69" i="2"/>
  <c r="P69" i="2"/>
  <c r="O69" i="2"/>
  <c r="T68" i="2"/>
  <c r="S68" i="2"/>
  <c r="R68" i="2"/>
  <c r="Q68" i="2"/>
  <c r="P68" i="2"/>
  <c r="O68" i="2"/>
  <c r="P66" i="2"/>
  <c r="O66" i="2"/>
  <c r="V65" i="2"/>
  <c r="U65" i="2"/>
  <c r="P65" i="2"/>
  <c r="O65" i="2"/>
  <c r="V64" i="2"/>
  <c r="U64" i="2"/>
  <c r="T64" i="2"/>
  <c r="S64" i="2"/>
  <c r="R64" i="2"/>
  <c r="Q64" i="2"/>
  <c r="P64" i="2"/>
  <c r="O64" i="2"/>
  <c r="P63" i="2"/>
  <c r="O63" i="2"/>
  <c r="V62" i="2"/>
  <c r="U62" i="2"/>
  <c r="T62" i="2"/>
  <c r="S62" i="2"/>
  <c r="R62" i="2"/>
  <c r="Q62" i="2"/>
  <c r="P62" i="2"/>
  <c r="O62" i="2"/>
  <c r="V61" i="2"/>
  <c r="U61" i="2"/>
  <c r="T61" i="2"/>
  <c r="S61" i="2"/>
  <c r="R61" i="2"/>
  <c r="Q61" i="2"/>
  <c r="P61" i="2"/>
  <c r="O61" i="2"/>
  <c r="V60" i="2"/>
  <c r="U60" i="2"/>
  <c r="T60" i="2"/>
  <c r="S60" i="2"/>
  <c r="R60" i="2"/>
  <c r="Q60" i="2"/>
  <c r="V59" i="2"/>
  <c r="U59" i="2"/>
  <c r="T59" i="2"/>
  <c r="S59" i="2"/>
  <c r="R59" i="2"/>
  <c r="Q59" i="2"/>
  <c r="P59" i="2"/>
  <c r="O59" i="2"/>
  <c r="V58" i="2"/>
  <c r="U58" i="2"/>
  <c r="T58" i="2"/>
  <c r="S58" i="2"/>
  <c r="R58" i="2"/>
  <c r="Q58" i="2"/>
  <c r="P58" i="2"/>
  <c r="O58" i="2"/>
  <c r="V57" i="2"/>
  <c r="U57" i="2"/>
  <c r="T57" i="2"/>
  <c r="S57" i="2"/>
  <c r="R57" i="2"/>
  <c r="Q57" i="2"/>
  <c r="V5" i="2"/>
  <c r="U5" i="2"/>
  <c r="T5" i="2"/>
  <c r="S5" i="2"/>
  <c r="R5" i="2"/>
  <c r="Q5" i="2"/>
  <c r="O7" i="2"/>
  <c r="O6" i="2"/>
  <c r="V46" i="2"/>
  <c r="U46" i="2"/>
  <c r="T46" i="2"/>
  <c r="S46" i="2"/>
  <c r="R46" i="2"/>
  <c r="Q46" i="2"/>
  <c r="P46" i="2"/>
  <c r="O46" i="2"/>
  <c r="V45" i="2"/>
  <c r="U45" i="2"/>
  <c r="T45" i="2"/>
  <c r="S45" i="2"/>
  <c r="R45" i="2"/>
  <c r="Q45" i="2"/>
  <c r="P45" i="2"/>
  <c r="O45" i="2"/>
  <c r="V44" i="2"/>
  <c r="U44" i="2"/>
  <c r="T44" i="2"/>
  <c r="S44" i="2"/>
  <c r="R44" i="2"/>
  <c r="Q44" i="2"/>
  <c r="P44" i="2"/>
  <c r="O44" i="2"/>
  <c r="V43" i="2"/>
  <c r="U43" i="2"/>
  <c r="T43" i="2"/>
  <c r="S43" i="2"/>
  <c r="R43" i="2"/>
  <c r="Q43" i="2"/>
  <c r="P43" i="2"/>
  <c r="O43" i="2"/>
  <c r="V42" i="2"/>
  <c r="U42" i="2"/>
  <c r="T42" i="2"/>
  <c r="S42" i="2"/>
  <c r="R42" i="2"/>
  <c r="Q42" i="2"/>
  <c r="P42" i="2"/>
  <c r="O42" i="2"/>
  <c r="V41" i="2"/>
  <c r="U41" i="2"/>
  <c r="T41" i="2"/>
  <c r="S41" i="2"/>
  <c r="R41" i="2"/>
  <c r="Q41" i="2"/>
  <c r="P41" i="2"/>
  <c r="O41" i="2"/>
  <c r="V40" i="2"/>
  <c r="U40" i="2"/>
  <c r="T40" i="2"/>
  <c r="S40" i="2"/>
  <c r="R40" i="2"/>
  <c r="Q40" i="2"/>
  <c r="P40" i="2"/>
  <c r="O40" i="2"/>
  <c r="V39" i="2"/>
  <c r="U39" i="2"/>
  <c r="T39" i="2"/>
  <c r="S39" i="2"/>
  <c r="R39" i="2"/>
  <c r="Q39" i="2"/>
  <c r="P39" i="2"/>
  <c r="O39" i="2"/>
  <c r="V38" i="2"/>
  <c r="U38" i="2"/>
  <c r="T38" i="2"/>
  <c r="S38" i="2"/>
  <c r="R38" i="2"/>
  <c r="Q38" i="2"/>
  <c r="P38" i="2"/>
  <c r="O38" i="2"/>
  <c r="V37" i="2"/>
  <c r="U37" i="2"/>
  <c r="T37" i="2"/>
  <c r="S37" i="2"/>
  <c r="R37" i="2"/>
  <c r="Q37" i="2"/>
  <c r="P37" i="2"/>
  <c r="O37" i="2"/>
  <c r="V36" i="2"/>
  <c r="U36" i="2"/>
  <c r="T36" i="2"/>
  <c r="S36" i="2"/>
  <c r="R36" i="2"/>
  <c r="Q36" i="2"/>
  <c r="P36" i="2"/>
  <c r="O36" i="2"/>
  <c r="V35" i="2"/>
  <c r="U35" i="2"/>
  <c r="T35" i="2"/>
  <c r="S35" i="2"/>
  <c r="R35" i="2"/>
  <c r="Q35" i="2"/>
  <c r="P35" i="2"/>
  <c r="O35" i="2"/>
  <c r="P34" i="2"/>
  <c r="O34" i="2"/>
  <c r="V33" i="2"/>
  <c r="U33" i="2"/>
  <c r="T33" i="2"/>
  <c r="S33" i="2"/>
  <c r="R33" i="2"/>
  <c r="Q33" i="2"/>
  <c r="P33" i="2"/>
  <c r="O33" i="2"/>
  <c r="V32" i="2"/>
  <c r="U32" i="2"/>
  <c r="T32" i="2"/>
  <c r="S32" i="2"/>
  <c r="R32" i="2"/>
  <c r="Q32" i="2"/>
  <c r="P32" i="2"/>
  <c r="O32" i="2"/>
  <c r="P28" i="2"/>
  <c r="O28" i="2"/>
  <c r="P27" i="2"/>
  <c r="O27" i="2"/>
  <c r="N26" i="2"/>
  <c r="M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T21" i="2"/>
  <c r="S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R18" i="2"/>
  <c r="Q18" i="2"/>
  <c r="V17" i="2"/>
  <c r="U17" i="2"/>
  <c r="T17" i="2"/>
  <c r="S17" i="2"/>
  <c r="R17" i="2"/>
  <c r="Q17" i="2"/>
  <c r="P17" i="2"/>
  <c r="O17" i="2"/>
  <c r="T16" i="2"/>
  <c r="S16" i="2"/>
  <c r="R16" i="2"/>
  <c r="Q16" i="2"/>
  <c r="P16" i="2"/>
  <c r="O16" i="2"/>
  <c r="V14" i="2"/>
  <c r="U14" i="2"/>
  <c r="P14" i="2"/>
  <c r="O14" i="2"/>
  <c r="V13" i="2"/>
  <c r="U13" i="2"/>
  <c r="R13" i="2"/>
  <c r="Q13" i="2"/>
  <c r="P13" i="2"/>
  <c r="O13" i="2"/>
  <c r="V12" i="2"/>
  <c r="U12" i="2"/>
  <c r="T12" i="2"/>
  <c r="S12" i="2"/>
  <c r="R12" i="2"/>
  <c r="Q12" i="2"/>
  <c r="P12" i="2"/>
  <c r="O12" i="2"/>
  <c r="V11" i="2"/>
  <c r="U11" i="2"/>
  <c r="P11" i="2"/>
  <c r="O11" i="2"/>
  <c r="V10" i="2"/>
  <c r="U10" i="2"/>
  <c r="T10" i="2"/>
  <c r="S10" i="2"/>
  <c r="R10" i="2"/>
  <c r="Q10" i="2"/>
  <c r="P10" i="2"/>
  <c r="O10" i="2"/>
  <c r="V9" i="2"/>
  <c r="U9" i="2"/>
  <c r="T9" i="2"/>
  <c r="S9" i="2"/>
  <c r="R9" i="2"/>
  <c r="Q9" i="2"/>
  <c r="P9" i="2"/>
  <c r="O9" i="2"/>
  <c r="V8" i="2"/>
  <c r="U8" i="2"/>
  <c r="T8" i="2"/>
  <c r="S8" i="2"/>
  <c r="R8" i="2"/>
  <c r="Q8" i="2"/>
  <c r="V7" i="2"/>
  <c r="U7" i="2"/>
  <c r="T7" i="2"/>
  <c r="S7" i="2"/>
  <c r="R7" i="2"/>
  <c r="Q7" i="2"/>
  <c r="P7" i="2"/>
  <c r="V6" i="2"/>
  <c r="U6" i="2"/>
  <c r="T6" i="2"/>
  <c r="S6" i="2"/>
  <c r="R6" i="2"/>
  <c r="Q6" i="2"/>
  <c r="P6" i="2"/>
  <c r="Y160" i="1"/>
  <c r="X160" i="1"/>
  <c r="W160" i="1"/>
  <c r="V160" i="1"/>
  <c r="U160" i="1"/>
  <c r="T160" i="1"/>
  <c r="Y108" i="1"/>
  <c r="X108" i="1"/>
  <c r="W108" i="1"/>
  <c r="V108" i="1"/>
  <c r="U108" i="1"/>
  <c r="Y201" i="1"/>
  <c r="X201" i="1"/>
  <c r="W201" i="1"/>
  <c r="V201" i="1"/>
  <c r="U201" i="1"/>
  <c r="T201" i="1"/>
  <c r="Y200" i="1"/>
  <c r="X200" i="1"/>
  <c r="W200" i="1"/>
  <c r="V200" i="1"/>
  <c r="U200" i="1"/>
  <c r="T200" i="1"/>
  <c r="Y199" i="1"/>
  <c r="X199" i="1"/>
  <c r="W199" i="1"/>
  <c r="V199" i="1"/>
  <c r="U199" i="1"/>
  <c r="T199" i="1"/>
  <c r="Y198" i="1"/>
  <c r="X198" i="1"/>
  <c r="W198" i="1"/>
  <c r="V198" i="1"/>
  <c r="U198" i="1"/>
  <c r="T198" i="1"/>
  <c r="Y197" i="1"/>
  <c r="X197" i="1"/>
  <c r="W197" i="1"/>
  <c r="V197" i="1"/>
  <c r="U197" i="1"/>
  <c r="T197" i="1"/>
  <c r="Y196" i="1"/>
  <c r="X196" i="1"/>
  <c r="W196" i="1"/>
  <c r="V196" i="1"/>
  <c r="U196" i="1"/>
  <c r="T196" i="1"/>
  <c r="Y195" i="1"/>
  <c r="X195" i="1"/>
  <c r="W195" i="1"/>
  <c r="V195" i="1"/>
  <c r="U195" i="1"/>
  <c r="T195" i="1"/>
  <c r="Y194" i="1"/>
  <c r="X194" i="1"/>
  <c r="W194" i="1"/>
  <c r="V194" i="1"/>
  <c r="U194" i="1"/>
  <c r="T194" i="1"/>
  <c r="Y193" i="1"/>
  <c r="X193" i="1"/>
  <c r="W193" i="1"/>
  <c r="V193" i="1"/>
  <c r="U193" i="1"/>
  <c r="T193" i="1"/>
  <c r="Y192" i="1"/>
  <c r="X192" i="1"/>
  <c r="W192" i="1"/>
  <c r="V192" i="1"/>
  <c r="U192" i="1"/>
  <c r="T192" i="1"/>
  <c r="Y191" i="1"/>
  <c r="X191" i="1"/>
  <c r="W191" i="1"/>
  <c r="V191" i="1"/>
  <c r="U191" i="1"/>
  <c r="T191" i="1"/>
  <c r="Y190" i="1"/>
  <c r="X190" i="1"/>
  <c r="W190" i="1"/>
  <c r="V190" i="1"/>
  <c r="U190" i="1"/>
  <c r="T190" i="1"/>
  <c r="Y189" i="1"/>
  <c r="X189" i="1"/>
  <c r="W189" i="1"/>
  <c r="V189" i="1"/>
  <c r="U189" i="1"/>
  <c r="T189" i="1"/>
  <c r="Y188" i="1"/>
  <c r="X188" i="1"/>
  <c r="W188" i="1"/>
  <c r="V188" i="1"/>
  <c r="U188" i="1"/>
  <c r="T188" i="1"/>
  <c r="Y187" i="1"/>
  <c r="X187" i="1"/>
  <c r="W187" i="1"/>
  <c r="V187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Y181" i="1"/>
  <c r="U181" i="1"/>
  <c r="Q181" i="1"/>
  <c r="W181" i="1" s="1"/>
  <c r="K181" i="1"/>
  <c r="V181" i="1" s="1"/>
  <c r="Y180" i="1"/>
  <c r="X180" i="1"/>
  <c r="W180" i="1"/>
  <c r="V180" i="1"/>
  <c r="U180" i="1"/>
  <c r="T180" i="1"/>
  <c r="Y179" i="1"/>
  <c r="X179" i="1"/>
  <c r="W179" i="1"/>
  <c r="V179" i="1"/>
  <c r="U179" i="1"/>
  <c r="T179" i="1"/>
  <c r="Y178" i="1"/>
  <c r="X178" i="1"/>
  <c r="W178" i="1"/>
  <c r="V178" i="1"/>
  <c r="U178" i="1"/>
  <c r="T178" i="1"/>
  <c r="Y177" i="1"/>
  <c r="X177" i="1"/>
  <c r="W177" i="1"/>
  <c r="V177" i="1"/>
  <c r="U177" i="1"/>
  <c r="T177" i="1"/>
  <c r="Y176" i="1"/>
  <c r="X176" i="1"/>
  <c r="W176" i="1"/>
  <c r="V176" i="1"/>
  <c r="U176" i="1"/>
  <c r="T176" i="1"/>
  <c r="Y175" i="1"/>
  <c r="X175" i="1"/>
  <c r="W175" i="1"/>
  <c r="V175" i="1"/>
  <c r="U175" i="1"/>
  <c r="T175" i="1"/>
  <c r="Y174" i="1"/>
  <c r="X174" i="1"/>
  <c r="W174" i="1"/>
  <c r="V174" i="1"/>
  <c r="U174" i="1"/>
  <c r="T174" i="1"/>
  <c r="Y173" i="1"/>
  <c r="X173" i="1"/>
  <c r="W173" i="1"/>
  <c r="V173" i="1"/>
  <c r="U173" i="1"/>
  <c r="T173" i="1"/>
  <c r="Y172" i="1"/>
  <c r="X172" i="1"/>
  <c r="W172" i="1"/>
  <c r="V172" i="1"/>
  <c r="U172" i="1"/>
  <c r="T172" i="1"/>
  <c r="Y171" i="1"/>
  <c r="X171" i="1"/>
  <c r="W171" i="1"/>
  <c r="V171" i="1"/>
  <c r="U171" i="1"/>
  <c r="T171" i="1"/>
  <c r="Y170" i="1"/>
  <c r="X170" i="1"/>
  <c r="W170" i="1"/>
  <c r="V170" i="1"/>
  <c r="U170" i="1"/>
  <c r="T170" i="1"/>
  <c r="Y169" i="1"/>
  <c r="X169" i="1"/>
  <c r="W169" i="1"/>
  <c r="V169" i="1"/>
  <c r="U169" i="1"/>
  <c r="T169" i="1"/>
  <c r="Y168" i="1"/>
  <c r="X168" i="1"/>
  <c r="W168" i="1"/>
  <c r="V168" i="1"/>
  <c r="U168" i="1"/>
  <c r="T168" i="1"/>
  <c r="Y167" i="1"/>
  <c r="X167" i="1"/>
  <c r="W167" i="1"/>
  <c r="V167" i="1"/>
  <c r="U167" i="1"/>
  <c r="T167" i="1"/>
  <c r="Y166" i="1"/>
  <c r="X166" i="1"/>
  <c r="W166" i="1"/>
  <c r="V166" i="1"/>
  <c r="U166" i="1"/>
  <c r="T166" i="1"/>
  <c r="Y165" i="1"/>
  <c r="X165" i="1"/>
  <c r="W165" i="1"/>
  <c r="V165" i="1"/>
  <c r="U165" i="1"/>
  <c r="T165" i="1"/>
  <c r="Y164" i="1"/>
  <c r="X164" i="1"/>
  <c r="W164" i="1"/>
  <c r="V164" i="1"/>
  <c r="U164" i="1"/>
  <c r="T164" i="1"/>
  <c r="Y163" i="1"/>
  <c r="X163" i="1"/>
  <c r="W163" i="1"/>
  <c r="V163" i="1"/>
  <c r="U163" i="1"/>
  <c r="T163" i="1"/>
  <c r="Y162" i="1"/>
  <c r="X162" i="1"/>
  <c r="W162" i="1"/>
  <c r="V162" i="1"/>
  <c r="U162" i="1"/>
  <c r="T162" i="1"/>
  <c r="Y161" i="1"/>
  <c r="X161" i="1"/>
  <c r="W161" i="1"/>
  <c r="V161" i="1"/>
  <c r="U161" i="1"/>
  <c r="T161" i="1"/>
  <c r="U202" i="1"/>
  <c r="Y149" i="1"/>
  <c r="X149" i="1"/>
  <c r="W149" i="1"/>
  <c r="V149" i="1"/>
  <c r="U149" i="1"/>
  <c r="Y148" i="1"/>
  <c r="X148" i="1"/>
  <c r="W148" i="1"/>
  <c r="V148" i="1"/>
  <c r="U148" i="1"/>
  <c r="Y147" i="1"/>
  <c r="X147" i="1"/>
  <c r="W147" i="1"/>
  <c r="V147" i="1"/>
  <c r="U147" i="1"/>
  <c r="Y146" i="1"/>
  <c r="X146" i="1"/>
  <c r="W146" i="1"/>
  <c r="V146" i="1"/>
  <c r="U146" i="1"/>
  <c r="Y145" i="1"/>
  <c r="X145" i="1"/>
  <c r="W145" i="1"/>
  <c r="V145" i="1"/>
  <c r="U145" i="1"/>
  <c r="Y144" i="1"/>
  <c r="X144" i="1"/>
  <c r="W144" i="1"/>
  <c r="V144" i="1"/>
  <c r="U144" i="1"/>
  <c r="Y143" i="1"/>
  <c r="X143" i="1"/>
  <c r="W143" i="1"/>
  <c r="V143" i="1"/>
  <c r="U143" i="1"/>
  <c r="Y142" i="1"/>
  <c r="X142" i="1"/>
  <c r="W142" i="1"/>
  <c r="V142" i="1"/>
  <c r="U142" i="1"/>
  <c r="Y141" i="1"/>
  <c r="X141" i="1"/>
  <c r="W141" i="1"/>
  <c r="V141" i="1"/>
  <c r="U141" i="1"/>
  <c r="Y140" i="1"/>
  <c r="X140" i="1"/>
  <c r="W140" i="1"/>
  <c r="V140" i="1"/>
  <c r="U140" i="1"/>
  <c r="Y139" i="1"/>
  <c r="X139" i="1"/>
  <c r="W139" i="1"/>
  <c r="V139" i="1"/>
  <c r="U139" i="1"/>
  <c r="Y138" i="1"/>
  <c r="X138" i="1"/>
  <c r="W138" i="1"/>
  <c r="V138" i="1"/>
  <c r="U138" i="1"/>
  <c r="Y137" i="1"/>
  <c r="X137" i="1"/>
  <c r="W137" i="1"/>
  <c r="V137" i="1"/>
  <c r="U137" i="1"/>
  <c r="Y136" i="1"/>
  <c r="X136" i="1"/>
  <c r="W136" i="1"/>
  <c r="V136" i="1"/>
  <c r="U136" i="1"/>
  <c r="Y135" i="1"/>
  <c r="X135" i="1"/>
  <c r="W135" i="1"/>
  <c r="V135" i="1"/>
  <c r="U135" i="1"/>
  <c r="U134" i="1"/>
  <c r="U133" i="1"/>
  <c r="U132" i="1"/>
  <c r="U131" i="1"/>
  <c r="U130" i="1"/>
  <c r="W129" i="1"/>
  <c r="U129" i="1"/>
  <c r="K129" i="1"/>
  <c r="V129" i="1" s="1"/>
  <c r="Y128" i="1"/>
  <c r="X128" i="1"/>
  <c r="W128" i="1"/>
  <c r="V128" i="1"/>
  <c r="U128" i="1"/>
  <c r="Y127" i="1"/>
  <c r="X127" i="1"/>
  <c r="W127" i="1"/>
  <c r="V127" i="1"/>
  <c r="U127" i="1"/>
  <c r="Y126" i="1"/>
  <c r="X126" i="1"/>
  <c r="W126" i="1"/>
  <c r="V126" i="1"/>
  <c r="U126" i="1"/>
  <c r="Y125" i="1"/>
  <c r="X125" i="1"/>
  <c r="W125" i="1"/>
  <c r="V125" i="1"/>
  <c r="U125" i="1"/>
  <c r="Y124" i="1"/>
  <c r="X124" i="1"/>
  <c r="W124" i="1"/>
  <c r="V124" i="1"/>
  <c r="U124" i="1"/>
  <c r="Y123" i="1"/>
  <c r="X123" i="1"/>
  <c r="W123" i="1"/>
  <c r="V123" i="1"/>
  <c r="U123" i="1"/>
  <c r="Y122" i="1"/>
  <c r="X122" i="1"/>
  <c r="W122" i="1"/>
  <c r="V122" i="1"/>
  <c r="U122" i="1"/>
  <c r="Y121" i="1"/>
  <c r="X121" i="1"/>
  <c r="W121" i="1"/>
  <c r="V121" i="1"/>
  <c r="U121" i="1"/>
  <c r="Y120" i="1"/>
  <c r="X120" i="1"/>
  <c r="W120" i="1"/>
  <c r="V120" i="1"/>
  <c r="U120" i="1"/>
  <c r="Y119" i="1"/>
  <c r="X119" i="1"/>
  <c r="W119" i="1"/>
  <c r="V119" i="1"/>
  <c r="U119" i="1"/>
  <c r="Y118" i="1"/>
  <c r="X118" i="1"/>
  <c r="W118" i="1"/>
  <c r="V118" i="1"/>
  <c r="U118" i="1"/>
  <c r="Y117" i="1"/>
  <c r="X117" i="1"/>
  <c r="W117" i="1"/>
  <c r="V117" i="1"/>
  <c r="U117" i="1"/>
  <c r="Y116" i="1"/>
  <c r="X116" i="1"/>
  <c r="W116" i="1"/>
  <c r="V116" i="1"/>
  <c r="U116" i="1"/>
  <c r="Y115" i="1"/>
  <c r="X115" i="1"/>
  <c r="W115" i="1"/>
  <c r="V115" i="1"/>
  <c r="U115" i="1"/>
  <c r="Y114" i="1"/>
  <c r="X114" i="1"/>
  <c r="W114" i="1"/>
  <c r="V114" i="1"/>
  <c r="U114" i="1"/>
  <c r="Y113" i="1"/>
  <c r="X113" i="1"/>
  <c r="W113" i="1"/>
  <c r="V113" i="1"/>
  <c r="U113" i="1"/>
  <c r="Y112" i="1"/>
  <c r="X112" i="1"/>
  <c r="W112" i="1"/>
  <c r="V112" i="1"/>
  <c r="U112" i="1"/>
  <c r="Y111" i="1"/>
  <c r="X111" i="1"/>
  <c r="W111" i="1"/>
  <c r="V111" i="1"/>
  <c r="U111" i="1"/>
  <c r="Y110" i="1"/>
  <c r="X110" i="1"/>
  <c r="W110" i="1"/>
  <c r="V110" i="1"/>
  <c r="U110" i="1"/>
  <c r="Y109" i="1"/>
  <c r="X109" i="1"/>
  <c r="W109" i="1"/>
  <c r="V109" i="1"/>
  <c r="U109" i="1"/>
  <c r="AB56" i="1"/>
  <c r="AA56" i="1"/>
  <c r="Z56" i="1"/>
  <c r="Y56" i="1"/>
  <c r="X56" i="1"/>
  <c r="W56" i="1"/>
  <c r="V56" i="1"/>
  <c r="U56" i="1"/>
  <c r="U98" i="1" s="1"/>
  <c r="AB97" i="1"/>
  <c r="AA97" i="1"/>
  <c r="Z97" i="1"/>
  <c r="Y97" i="1"/>
  <c r="X97" i="1"/>
  <c r="W97" i="1"/>
  <c r="V97" i="1"/>
  <c r="U97" i="1"/>
  <c r="AB96" i="1"/>
  <c r="AA96" i="1"/>
  <c r="Z96" i="1"/>
  <c r="Y96" i="1"/>
  <c r="X96" i="1"/>
  <c r="W96" i="1"/>
  <c r="V96" i="1"/>
  <c r="U96" i="1"/>
  <c r="AB95" i="1"/>
  <c r="AA95" i="1"/>
  <c r="Z95" i="1"/>
  <c r="Y95" i="1"/>
  <c r="X95" i="1"/>
  <c r="W95" i="1"/>
  <c r="V95" i="1"/>
  <c r="U95" i="1"/>
  <c r="AB94" i="1"/>
  <c r="AA94" i="1"/>
  <c r="Z94" i="1"/>
  <c r="Y94" i="1"/>
  <c r="X94" i="1"/>
  <c r="W94" i="1"/>
  <c r="V94" i="1"/>
  <c r="U94" i="1"/>
  <c r="AB93" i="1"/>
  <c r="AA93" i="1"/>
  <c r="Z93" i="1"/>
  <c r="Y93" i="1"/>
  <c r="X93" i="1"/>
  <c r="W93" i="1"/>
  <c r="V93" i="1"/>
  <c r="U93" i="1"/>
  <c r="AB92" i="1"/>
  <c r="AA92" i="1"/>
  <c r="Z92" i="1"/>
  <c r="Y92" i="1"/>
  <c r="X92" i="1"/>
  <c r="W92" i="1"/>
  <c r="V92" i="1"/>
  <c r="U92" i="1"/>
  <c r="AB91" i="1"/>
  <c r="AA91" i="1"/>
  <c r="Z91" i="1"/>
  <c r="Y91" i="1"/>
  <c r="X91" i="1"/>
  <c r="W91" i="1"/>
  <c r="V91" i="1"/>
  <c r="U91" i="1"/>
  <c r="AB90" i="1"/>
  <c r="AA90" i="1"/>
  <c r="Z90" i="1"/>
  <c r="Y90" i="1"/>
  <c r="X90" i="1"/>
  <c r="W90" i="1"/>
  <c r="V90" i="1"/>
  <c r="U90" i="1"/>
  <c r="AB89" i="1"/>
  <c r="AA89" i="1"/>
  <c r="Z89" i="1"/>
  <c r="Y89" i="1"/>
  <c r="X89" i="1"/>
  <c r="W89" i="1"/>
  <c r="V89" i="1"/>
  <c r="U89" i="1"/>
  <c r="AB88" i="1"/>
  <c r="AA88" i="1"/>
  <c r="Z88" i="1"/>
  <c r="Y88" i="1"/>
  <c r="X88" i="1"/>
  <c r="W88" i="1"/>
  <c r="V88" i="1"/>
  <c r="U88" i="1"/>
  <c r="AB87" i="1"/>
  <c r="AA87" i="1"/>
  <c r="Z87" i="1"/>
  <c r="Y87" i="1"/>
  <c r="X87" i="1"/>
  <c r="W87" i="1"/>
  <c r="V87" i="1"/>
  <c r="U87" i="1"/>
  <c r="AB86" i="1"/>
  <c r="AA86" i="1"/>
  <c r="Z86" i="1"/>
  <c r="Y86" i="1"/>
  <c r="X86" i="1"/>
  <c r="W86" i="1"/>
  <c r="V86" i="1"/>
  <c r="U86" i="1"/>
  <c r="AB85" i="1"/>
  <c r="AA85" i="1"/>
  <c r="Z85" i="1"/>
  <c r="Y85" i="1"/>
  <c r="X85" i="1"/>
  <c r="W85" i="1"/>
  <c r="V85" i="1"/>
  <c r="U85" i="1"/>
  <c r="AB84" i="1"/>
  <c r="AA84" i="1"/>
  <c r="Z84" i="1"/>
  <c r="Y84" i="1"/>
  <c r="X84" i="1"/>
  <c r="W84" i="1"/>
  <c r="V84" i="1"/>
  <c r="U84" i="1"/>
  <c r="AB83" i="1"/>
  <c r="AA83" i="1"/>
  <c r="Z83" i="1"/>
  <c r="Y83" i="1"/>
  <c r="X83" i="1"/>
  <c r="W83" i="1"/>
  <c r="V83" i="1"/>
  <c r="U83" i="1"/>
  <c r="V82" i="1"/>
  <c r="U82" i="1"/>
  <c r="V81" i="1"/>
  <c r="U81" i="1"/>
  <c r="V80" i="1"/>
  <c r="U80" i="1"/>
  <c r="V79" i="1"/>
  <c r="U79" i="1"/>
  <c r="AB78" i="1"/>
  <c r="AA78" i="1"/>
  <c r="V78" i="1"/>
  <c r="U78" i="1"/>
  <c r="Y77" i="1"/>
  <c r="W77" i="1"/>
  <c r="V77" i="1"/>
  <c r="U77" i="1"/>
  <c r="AB77" i="1"/>
  <c r="AA77" i="1"/>
  <c r="AB76" i="1"/>
  <c r="AA76" i="1"/>
  <c r="Z76" i="1"/>
  <c r="Y76" i="1"/>
  <c r="X76" i="1"/>
  <c r="W76" i="1"/>
  <c r="V76" i="1"/>
  <c r="U76" i="1"/>
  <c r="AB75" i="1"/>
  <c r="AA75" i="1"/>
  <c r="Z75" i="1"/>
  <c r="Y75" i="1"/>
  <c r="X75" i="1"/>
  <c r="W75" i="1"/>
  <c r="V75" i="1"/>
  <c r="U75" i="1"/>
  <c r="AB74" i="1"/>
  <c r="AA74" i="1"/>
  <c r="Z74" i="1"/>
  <c r="Y74" i="1"/>
  <c r="X74" i="1"/>
  <c r="W74" i="1"/>
  <c r="V74" i="1"/>
  <c r="U74" i="1"/>
  <c r="AB73" i="1"/>
  <c r="AA73" i="1"/>
  <c r="Z73" i="1"/>
  <c r="Y73" i="1"/>
  <c r="X73" i="1"/>
  <c r="W73" i="1"/>
  <c r="V73" i="1"/>
  <c r="U73" i="1"/>
  <c r="AB72" i="1"/>
  <c r="AA72" i="1"/>
  <c r="Z72" i="1"/>
  <c r="Y72" i="1"/>
  <c r="X72" i="1"/>
  <c r="W72" i="1"/>
  <c r="V72" i="1"/>
  <c r="U72" i="1"/>
  <c r="AB71" i="1"/>
  <c r="AA71" i="1"/>
  <c r="Z71" i="1"/>
  <c r="Y71" i="1"/>
  <c r="X71" i="1"/>
  <c r="W71" i="1"/>
  <c r="V71" i="1"/>
  <c r="U71" i="1"/>
  <c r="AB70" i="1"/>
  <c r="AA70" i="1"/>
  <c r="Z70" i="1"/>
  <c r="Y70" i="1"/>
  <c r="X70" i="1"/>
  <c r="W70" i="1"/>
  <c r="V70" i="1"/>
  <c r="U70" i="1"/>
  <c r="AB69" i="1"/>
  <c r="AA69" i="1"/>
  <c r="Z69" i="1"/>
  <c r="Y69" i="1"/>
  <c r="X69" i="1"/>
  <c r="W69" i="1"/>
  <c r="V69" i="1"/>
  <c r="U69" i="1"/>
  <c r="AB68" i="1"/>
  <c r="AA68" i="1"/>
  <c r="Z68" i="1"/>
  <c r="Y68" i="1"/>
  <c r="X68" i="1"/>
  <c r="W68" i="1"/>
  <c r="V68" i="1"/>
  <c r="U68" i="1"/>
  <c r="AB67" i="1"/>
  <c r="AA67" i="1"/>
  <c r="Z67" i="1"/>
  <c r="Y67" i="1"/>
  <c r="X67" i="1"/>
  <c r="W67" i="1"/>
  <c r="V67" i="1"/>
  <c r="U67" i="1"/>
  <c r="AB66" i="1"/>
  <c r="AA66" i="1"/>
  <c r="Z66" i="1"/>
  <c r="Y66" i="1"/>
  <c r="X66" i="1"/>
  <c r="W66" i="1"/>
  <c r="V66" i="1"/>
  <c r="U66" i="1"/>
  <c r="AB65" i="1"/>
  <c r="AA65" i="1"/>
  <c r="Z65" i="1"/>
  <c r="Y65" i="1"/>
  <c r="X65" i="1"/>
  <c r="W65" i="1"/>
  <c r="V65" i="1"/>
  <c r="U65" i="1"/>
  <c r="AB64" i="1"/>
  <c r="AA64" i="1"/>
  <c r="Z64" i="1"/>
  <c r="Y64" i="1"/>
  <c r="X64" i="1"/>
  <c r="W64" i="1"/>
  <c r="V64" i="1"/>
  <c r="U64" i="1"/>
  <c r="AB63" i="1"/>
  <c r="AA63" i="1"/>
  <c r="Z63" i="1"/>
  <c r="Y63" i="1"/>
  <c r="X63" i="1"/>
  <c r="W63" i="1"/>
  <c r="V63" i="1"/>
  <c r="U63" i="1"/>
  <c r="AB62" i="1"/>
  <c r="AA62" i="1"/>
  <c r="Z62" i="1"/>
  <c r="Y62" i="1"/>
  <c r="X62" i="1"/>
  <c r="W62" i="1"/>
  <c r="V62" i="1"/>
  <c r="U62" i="1"/>
  <c r="AB61" i="1"/>
  <c r="AA61" i="1"/>
  <c r="Z61" i="1"/>
  <c r="Y61" i="1"/>
  <c r="X61" i="1"/>
  <c r="W61" i="1"/>
  <c r="V61" i="1"/>
  <c r="U61" i="1"/>
  <c r="AB60" i="1"/>
  <c r="AA60" i="1"/>
  <c r="Z60" i="1"/>
  <c r="Y60" i="1"/>
  <c r="X60" i="1"/>
  <c r="W60" i="1"/>
  <c r="V60" i="1"/>
  <c r="U60" i="1"/>
  <c r="AB59" i="1"/>
  <c r="AA59" i="1"/>
  <c r="Z59" i="1"/>
  <c r="Y59" i="1"/>
  <c r="X59" i="1"/>
  <c r="W59" i="1"/>
  <c r="V59" i="1"/>
  <c r="U59" i="1"/>
  <c r="AB58" i="1"/>
  <c r="AA58" i="1"/>
  <c r="Z58" i="1"/>
  <c r="Y58" i="1"/>
  <c r="X58" i="1"/>
  <c r="W58" i="1"/>
  <c r="V58" i="1"/>
  <c r="U58" i="1"/>
  <c r="AB57" i="1"/>
  <c r="AA57" i="1"/>
  <c r="Z57" i="1"/>
  <c r="Y57" i="1"/>
  <c r="X57" i="1"/>
  <c r="W57" i="1"/>
  <c r="V57" i="1"/>
  <c r="U57" i="1"/>
  <c r="AB4" i="1"/>
  <c r="AA4" i="1"/>
  <c r="Z4" i="1"/>
  <c r="Y4" i="1"/>
  <c r="X4" i="1"/>
  <c r="W4" i="1"/>
  <c r="AB45" i="1"/>
  <c r="AA45" i="1"/>
  <c r="Z45" i="1"/>
  <c r="Y45" i="1"/>
  <c r="X45" i="1"/>
  <c r="W45" i="1"/>
  <c r="V45" i="1"/>
  <c r="U45" i="1"/>
  <c r="AB44" i="1"/>
  <c r="AA44" i="1"/>
  <c r="Z44" i="1"/>
  <c r="Y44" i="1"/>
  <c r="X44" i="1"/>
  <c r="W44" i="1"/>
  <c r="V44" i="1"/>
  <c r="U44" i="1"/>
  <c r="AB43" i="1"/>
  <c r="AA43" i="1"/>
  <c r="Z43" i="1"/>
  <c r="Y43" i="1"/>
  <c r="X43" i="1"/>
  <c r="W43" i="1"/>
  <c r="V43" i="1"/>
  <c r="U43" i="1"/>
  <c r="AB42" i="1"/>
  <c r="AA42" i="1"/>
  <c r="Z42" i="1"/>
  <c r="Y42" i="1"/>
  <c r="X42" i="1"/>
  <c r="W42" i="1"/>
  <c r="V42" i="1"/>
  <c r="U42" i="1"/>
  <c r="AB41" i="1"/>
  <c r="AA41" i="1"/>
  <c r="Z41" i="1"/>
  <c r="Y41" i="1"/>
  <c r="X41" i="1"/>
  <c r="W41" i="1"/>
  <c r="V41" i="1"/>
  <c r="U41" i="1"/>
  <c r="AB40" i="1"/>
  <c r="AA40" i="1"/>
  <c r="Z40" i="1"/>
  <c r="Y40" i="1"/>
  <c r="X40" i="1"/>
  <c r="W40" i="1"/>
  <c r="V40" i="1"/>
  <c r="U40" i="1"/>
  <c r="AB39" i="1"/>
  <c r="AA39" i="1"/>
  <c r="Z39" i="1"/>
  <c r="Y39" i="1"/>
  <c r="X39" i="1"/>
  <c r="W39" i="1"/>
  <c r="V39" i="1"/>
  <c r="U39" i="1"/>
  <c r="AB38" i="1"/>
  <c r="AA38" i="1"/>
  <c r="Z38" i="1"/>
  <c r="Y38" i="1"/>
  <c r="X38" i="1"/>
  <c r="W38" i="1"/>
  <c r="V38" i="1"/>
  <c r="U38" i="1"/>
  <c r="AB37" i="1"/>
  <c r="AA37" i="1"/>
  <c r="Z37" i="1"/>
  <c r="Y37" i="1"/>
  <c r="X37" i="1"/>
  <c r="W37" i="1"/>
  <c r="V37" i="1"/>
  <c r="U37" i="1"/>
  <c r="AB36" i="1"/>
  <c r="AA36" i="1"/>
  <c r="Z36" i="1"/>
  <c r="Y36" i="1"/>
  <c r="X36" i="1"/>
  <c r="W36" i="1"/>
  <c r="V36" i="1"/>
  <c r="U36" i="1"/>
  <c r="AB35" i="1"/>
  <c r="AA35" i="1"/>
  <c r="Z35" i="1"/>
  <c r="Y35" i="1"/>
  <c r="X35" i="1"/>
  <c r="W35" i="1"/>
  <c r="V35" i="1"/>
  <c r="U35" i="1"/>
  <c r="AB34" i="1"/>
  <c r="AA34" i="1"/>
  <c r="Z34" i="1"/>
  <c r="Y34" i="1"/>
  <c r="X34" i="1"/>
  <c r="W34" i="1"/>
  <c r="V34" i="1"/>
  <c r="U34" i="1"/>
  <c r="AB33" i="1"/>
  <c r="AA33" i="1"/>
  <c r="Z33" i="1"/>
  <c r="Y33" i="1"/>
  <c r="X33" i="1"/>
  <c r="W33" i="1"/>
  <c r="V33" i="1"/>
  <c r="U33" i="1"/>
  <c r="AB32" i="1"/>
  <c r="AA32" i="1"/>
  <c r="Z32" i="1"/>
  <c r="Y32" i="1"/>
  <c r="X32" i="1"/>
  <c r="W32" i="1"/>
  <c r="V32" i="1"/>
  <c r="U32" i="1"/>
  <c r="AB31" i="1"/>
  <c r="AA31" i="1"/>
  <c r="Z31" i="1"/>
  <c r="Y31" i="1"/>
  <c r="X31" i="1"/>
  <c r="W31" i="1"/>
  <c r="V31" i="1"/>
  <c r="U31" i="1"/>
  <c r="V30" i="1"/>
  <c r="U30" i="1"/>
  <c r="V29" i="1"/>
  <c r="U29" i="1"/>
  <c r="V28" i="1"/>
  <c r="U28" i="1"/>
  <c r="V27" i="1"/>
  <c r="U27" i="1"/>
  <c r="V26" i="1"/>
  <c r="U26" i="1"/>
  <c r="X25" i="1"/>
  <c r="V25" i="1"/>
  <c r="T25" i="1"/>
  <c r="Z25" i="1" s="1"/>
  <c r="Q25" i="1"/>
  <c r="AA25" i="1" s="1"/>
  <c r="AB24" i="1"/>
  <c r="AA24" i="1"/>
  <c r="Z24" i="1"/>
  <c r="Y24" i="1"/>
  <c r="X24" i="1"/>
  <c r="W24" i="1"/>
  <c r="V24" i="1"/>
  <c r="U24" i="1"/>
  <c r="AB23" i="1"/>
  <c r="AA23" i="1"/>
  <c r="Z23" i="1"/>
  <c r="Y23" i="1"/>
  <c r="X23" i="1"/>
  <c r="W23" i="1"/>
  <c r="V23" i="1"/>
  <c r="U23" i="1"/>
  <c r="AB22" i="1"/>
  <c r="AA22" i="1"/>
  <c r="Z22" i="1"/>
  <c r="Y22" i="1"/>
  <c r="X22" i="1"/>
  <c r="W22" i="1"/>
  <c r="V22" i="1"/>
  <c r="U22" i="1"/>
  <c r="AB21" i="1"/>
  <c r="AA21" i="1"/>
  <c r="Z21" i="1"/>
  <c r="Y21" i="1"/>
  <c r="X21" i="1"/>
  <c r="W21" i="1"/>
  <c r="V21" i="1"/>
  <c r="U21" i="1"/>
  <c r="AB20" i="1"/>
  <c r="AA20" i="1"/>
  <c r="Z20" i="1"/>
  <c r="Y20" i="1"/>
  <c r="X20" i="1"/>
  <c r="W20" i="1"/>
  <c r="V20" i="1"/>
  <c r="U20" i="1"/>
  <c r="AB19" i="1"/>
  <c r="AA19" i="1"/>
  <c r="Z19" i="1"/>
  <c r="Y19" i="1"/>
  <c r="X19" i="1"/>
  <c r="W19" i="1"/>
  <c r="V19" i="1"/>
  <c r="U19" i="1"/>
  <c r="AB18" i="1"/>
  <c r="AA18" i="1"/>
  <c r="Z18" i="1"/>
  <c r="Y18" i="1"/>
  <c r="X18" i="1"/>
  <c r="W18" i="1"/>
  <c r="V18" i="1"/>
  <c r="U18" i="1"/>
  <c r="AB17" i="1"/>
  <c r="AA17" i="1"/>
  <c r="Z17" i="1"/>
  <c r="Y17" i="1"/>
  <c r="X17" i="1"/>
  <c r="W17" i="1"/>
  <c r="V17" i="1"/>
  <c r="U17" i="1"/>
  <c r="AB16" i="1"/>
  <c r="AA16" i="1"/>
  <c r="Z16" i="1"/>
  <c r="Y16" i="1"/>
  <c r="X16" i="1"/>
  <c r="W16" i="1"/>
  <c r="V16" i="1"/>
  <c r="U16" i="1"/>
  <c r="AB15" i="1"/>
  <c r="AA15" i="1"/>
  <c r="Z15" i="1"/>
  <c r="Y15" i="1"/>
  <c r="X15" i="1"/>
  <c r="W15" i="1"/>
  <c r="V15" i="1"/>
  <c r="U15" i="1"/>
  <c r="AB14" i="1"/>
  <c r="AA14" i="1"/>
  <c r="Z14" i="1"/>
  <c r="Y14" i="1"/>
  <c r="X14" i="1"/>
  <c r="W14" i="1"/>
  <c r="V14" i="1"/>
  <c r="U14" i="1"/>
  <c r="AB13" i="1"/>
  <c r="AA13" i="1"/>
  <c r="Z13" i="1"/>
  <c r="Y13" i="1"/>
  <c r="X13" i="1"/>
  <c r="W13" i="1"/>
  <c r="V13" i="1"/>
  <c r="U13" i="1"/>
  <c r="AB12" i="1"/>
  <c r="AA12" i="1"/>
  <c r="Z12" i="1"/>
  <c r="Y12" i="1"/>
  <c r="X12" i="1"/>
  <c r="W12" i="1"/>
  <c r="V12" i="1"/>
  <c r="U12" i="1"/>
  <c r="AB11" i="1"/>
  <c r="AA11" i="1"/>
  <c r="Z11" i="1"/>
  <c r="Y11" i="1"/>
  <c r="X11" i="1"/>
  <c r="W11" i="1"/>
  <c r="V11" i="1"/>
  <c r="U11" i="1"/>
  <c r="AB10" i="1"/>
  <c r="AA10" i="1"/>
  <c r="Z10" i="1"/>
  <c r="Y10" i="1"/>
  <c r="X10" i="1"/>
  <c r="W10" i="1"/>
  <c r="V10" i="1"/>
  <c r="U10" i="1"/>
  <c r="AB9" i="1"/>
  <c r="AA9" i="1"/>
  <c r="Z9" i="1"/>
  <c r="Y9" i="1"/>
  <c r="X9" i="1"/>
  <c r="W9" i="1"/>
  <c r="V9" i="1"/>
  <c r="U9" i="1"/>
  <c r="AB8" i="1"/>
  <c r="AA8" i="1"/>
  <c r="Z8" i="1"/>
  <c r="Y8" i="1"/>
  <c r="X8" i="1"/>
  <c r="W8" i="1"/>
  <c r="V8" i="1"/>
  <c r="U8" i="1"/>
  <c r="AB7" i="1"/>
  <c r="AA7" i="1"/>
  <c r="Z7" i="1"/>
  <c r="Y7" i="1"/>
  <c r="X7" i="1"/>
  <c r="W7" i="1"/>
  <c r="V7" i="1"/>
  <c r="U7" i="1"/>
  <c r="AB6" i="1"/>
  <c r="AA6" i="1"/>
  <c r="Z6" i="1"/>
  <c r="Y6" i="1"/>
  <c r="X6" i="1"/>
  <c r="W6" i="1"/>
  <c r="V6" i="1"/>
  <c r="U6" i="1"/>
  <c r="AB5" i="1"/>
  <c r="AA5" i="1"/>
  <c r="Z5" i="1"/>
  <c r="Y5" i="1"/>
  <c r="X5" i="1"/>
  <c r="W5" i="1"/>
  <c r="V5" i="1"/>
  <c r="U5" i="1"/>
  <c r="V46" i="1"/>
  <c r="O207" i="4"/>
  <c r="N207" i="4"/>
  <c r="N205" i="4"/>
  <c r="O205" i="4"/>
  <c r="O154" i="4"/>
  <c r="N154" i="4"/>
  <c r="N156" i="4"/>
  <c r="O156" i="4"/>
  <c r="O105" i="4"/>
  <c r="P105" i="4"/>
  <c r="P104" i="4"/>
  <c r="O104" i="4"/>
  <c r="O103" i="4"/>
  <c r="S201" i="4"/>
  <c r="R201" i="4"/>
  <c r="Q201" i="4"/>
  <c r="P201" i="4"/>
  <c r="O201" i="4"/>
  <c r="N201" i="4"/>
  <c r="S200" i="4"/>
  <c r="R200" i="4"/>
  <c r="Q200" i="4"/>
  <c r="P200" i="4"/>
  <c r="O200" i="4"/>
  <c r="N200" i="4"/>
  <c r="S199" i="4"/>
  <c r="R199" i="4"/>
  <c r="Q199" i="4"/>
  <c r="P199" i="4"/>
  <c r="O199" i="4"/>
  <c r="N199" i="4"/>
  <c r="S198" i="4"/>
  <c r="R198" i="4"/>
  <c r="Q198" i="4"/>
  <c r="P198" i="4"/>
  <c r="O198" i="4"/>
  <c r="N198" i="4"/>
  <c r="S197" i="4"/>
  <c r="R197" i="4"/>
  <c r="Q197" i="4"/>
  <c r="P197" i="4"/>
  <c r="O197" i="4"/>
  <c r="N197" i="4"/>
  <c r="S196" i="4"/>
  <c r="R196" i="4"/>
  <c r="Q196" i="4"/>
  <c r="P196" i="4"/>
  <c r="O196" i="4"/>
  <c r="N196" i="4"/>
  <c r="S195" i="4"/>
  <c r="R195" i="4"/>
  <c r="Q195" i="4"/>
  <c r="P195" i="4"/>
  <c r="O195" i="4"/>
  <c r="N195" i="4"/>
  <c r="S194" i="4"/>
  <c r="R194" i="4"/>
  <c r="Q194" i="4"/>
  <c r="P194" i="4"/>
  <c r="O194" i="4"/>
  <c r="N194" i="4"/>
  <c r="S193" i="4"/>
  <c r="R193" i="4"/>
  <c r="Q193" i="4"/>
  <c r="P193" i="4"/>
  <c r="O193" i="4"/>
  <c r="N193" i="4"/>
  <c r="S192" i="4"/>
  <c r="R192" i="4"/>
  <c r="Q192" i="4"/>
  <c r="P192" i="4"/>
  <c r="O192" i="4"/>
  <c r="N192" i="4"/>
  <c r="S191" i="4"/>
  <c r="R191" i="4"/>
  <c r="Q191" i="4"/>
  <c r="P191" i="4"/>
  <c r="O191" i="4"/>
  <c r="N191" i="4"/>
  <c r="S190" i="4"/>
  <c r="R190" i="4"/>
  <c r="Q190" i="4"/>
  <c r="P190" i="4"/>
  <c r="O190" i="4"/>
  <c r="N190" i="4"/>
  <c r="S189" i="4"/>
  <c r="R189" i="4"/>
  <c r="Q189" i="4"/>
  <c r="P189" i="4"/>
  <c r="O189" i="4"/>
  <c r="N189" i="4"/>
  <c r="S188" i="4"/>
  <c r="R188" i="4"/>
  <c r="Q188" i="4"/>
  <c r="P188" i="4"/>
  <c r="O188" i="4"/>
  <c r="N188" i="4"/>
  <c r="S187" i="4"/>
  <c r="R187" i="4"/>
  <c r="Q187" i="4"/>
  <c r="P187" i="4"/>
  <c r="O187" i="4"/>
  <c r="N187" i="4"/>
  <c r="S186" i="4"/>
  <c r="R186" i="4"/>
  <c r="Q186" i="4"/>
  <c r="P186" i="4"/>
  <c r="O186" i="4"/>
  <c r="N186" i="4"/>
  <c r="S185" i="4"/>
  <c r="R185" i="4"/>
  <c r="Q185" i="4"/>
  <c r="P185" i="4"/>
  <c r="O185" i="4"/>
  <c r="N185" i="4"/>
  <c r="S184" i="4"/>
  <c r="R184" i="4"/>
  <c r="Q184" i="4"/>
  <c r="P184" i="4"/>
  <c r="O184" i="4"/>
  <c r="N184" i="4"/>
  <c r="S183" i="4"/>
  <c r="R183" i="4"/>
  <c r="Q183" i="4"/>
  <c r="P183" i="4"/>
  <c r="O183" i="4"/>
  <c r="N183" i="4"/>
  <c r="S182" i="4"/>
  <c r="R182" i="4"/>
  <c r="Q182" i="4"/>
  <c r="P182" i="4"/>
  <c r="O182" i="4"/>
  <c r="N182" i="4"/>
  <c r="R181" i="4"/>
  <c r="Q181" i="4"/>
  <c r="M181" i="4"/>
  <c r="O181" i="4" s="1"/>
  <c r="L181" i="4"/>
  <c r="P181" i="4" s="1"/>
  <c r="S180" i="4"/>
  <c r="R180" i="4"/>
  <c r="Q180" i="4"/>
  <c r="P180" i="4"/>
  <c r="O180" i="4"/>
  <c r="N180" i="4"/>
  <c r="S179" i="4"/>
  <c r="R179" i="4"/>
  <c r="Q179" i="4"/>
  <c r="P179" i="4"/>
  <c r="O179" i="4"/>
  <c r="N179" i="4"/>
  <c r="S178" i="4"/>
  <c r="R178" i="4"/>
  <c r="Q178" i="4"/>
  <c r="P178" i="4"/>
  <c r="O178" i="4"/>
  <c r="N178" i="4"/>
  <c r="S177" i="4"/>
  <c r="R177" i="4"/>
  <c r="Q177" i="4"/>
  <c r="P177" i="4"/>
  <c r="O177" i="4"/>
  <c r="N177" i="4"/>
  <c r="S176" i="4"/>
  <c r="R176" i="4"/>
  <c r="Q176" i="4"/>
  <c r="P176" i="4"/>
  <c r="O176" i="4"/>
  <c r="N176" i="4"/>
  <c r="S175" i="4"/>
  <c r="R175" i="4"/>
  <c r="Q175" i="4"/>
  <c r="P175" i="4"/>
  <c r="O175" i="4"/>
  <c r="N175" i="4"/>
  <c r="S174" i="4"/>
  <c r="R174" i="4"/>
  <c r="Q174" i="4"/>
  <c r="P174" i="4"/>
  <c r="O174" i="4"/>
  <c r="N174" i="4"/>
  <c r="S173" i="4"/>
  <c r="R173" i="4"/>
  <c r="Q173" i="4"/>
  <c r="P173" i="4"/>
  <c r="O173" i="4"/>
  <c r="N173" i="4"/>
  <c r="S172" i="4"/>
  <c r="R172" i="4"/>
  <c r="Q172" i="4"/>
  <c r="P172" i="4"/>
  <c r="O172" i="4"/>
  <c r="N172" i="4"/>
  <c r="S171" i="4"/>
  <c r="R171" i="4"/>
  <c r="Q171" i="4"/>
  <c r="P171" i="4"/>
  <c r="O171" i="4"/>
  <c r="N171" i="4"/>
  <c r="S170" i="4"/>
  <c r="R170" i="4"/>
  <c r="Q170" i="4"/>
  <c r="P170" i="4"/>
  <c r="O170" i="4"/>
  <c r="N170" i="4"/>
  <c r="S169" i="4"/>
  <c r="R169" i="4"/>
  <c r="Q169" i="4"/>
  <c r="P169" i="4"/>
  <c r="O169" i="4"/>
  <c r="N169" i="4"/>
  <c r="S168" i="4"/>
  <c r="R168" i="4"/>
  <c r="Q168" i="4"/>
  <c r="P168" i="4"/>
  <c r="O168" i="4"/>
  <c r="N168" i="4"/>
  <c r="S167" i="4"/>
  <c r="R167" i="4"/>
  <c r="Q167" i="4"/>
  <c r="P167" i="4"/>
  <c r="O167" i="4"/>
  <c r="N167" i="4"/>
  <c r="S166" i="4"/>
  <c r="R166" i="4"/>
  <c r="Q166" i="4"/>
  <c r="P166" i="4"/>
  <c r="O166" i="4"/>
  <c r="N166" i="4"/>
  <c r="S165" i="4"/>
  <c r="R165" i="4"/>
  <c r="Q165" i="4"/>
  <c r="P165" i="4"/>
  <c r="O165" i="4"/>
  <c r="N165" i="4"/>
  <c r="S164" i="4"/>
  <c r="R164" i="4"/>
  <c r="Q164" i="4"/>
  <c r="P164" i="4"/>
  <c r="O164" i="4"/>
  <c r="N164" i="4"/>
  <c r="S163" i="4"/>
  <c r="R163" i="4"/>
  <c r="Q163" i="4"/>
  <c r="P163" i="4"/>
  <c r="O163" i="4"/>
  <c r="N163" i="4"/>
  <c r="S162" i="4"/>
  <c r="R162" i="4"/>
  <c r="Q162" i="4"/>
  <c r="P162" i="4"/>
  <c r="O162" i="4"/>
  <c r="N162" i="4"/>
  <c r="S161" i="4"/>
  <c r="R161" i="4"/>
  <c r="Q161" i="4"/>
  <c r="P161" i="4"/>
  <c r="O161" i="4"/>
  <c r="O202" i="4" s="1"/>
  <c r="N161" i="4"/>
  <c r="S160" i="4"/>
  <c r="R160" i="4"/>
  <c r="R202" i="4" s="1"/>
  <c r="Q160" i="4"/>
  <c r="Q202" i="4" s="1"/>
  <c r="P160" i="4"/>
  <c r="P202" i="4" s="1"/>
  <c r="O160" i="4"/>
  <c r="N160" i="4"/>
  <c r="S150" i="4"/>
  <c r="R150" i="4"/>
  <c r="Q150" i="4"/>
  <c r="P150" i="4"/>
  <c r="O150" i="4"/>
  <c r="N150" i="4"/>
  <c r="S149" i="4"/>
  <c r="R149" i="4"/>
  <c r="Q149" i="4"/>
  <c r="P149" i="4"/>
  <c r="O149" i="4"/>
  <c r="N149" i="4"/>
  <c r="S148" i="4"/>
  <c r="R148" i="4"/>
  <c r="Q148" i="4"/>
  <c r="P148" i="4"/>
  <c r="O148" i="4"/>
  <c r="N148" i="4"/>
  <c r="S147" i="4"/>
  <c r="R147" i="4"/>
  <c r="Q147" i="4"/>
  <c r="P147" i="4"/>
  <c r="O147" i="4"/>
  <c r="N147" i="4"/>
  <c r="S146" i="4"/>
  <c r="R146" i="4"/>
  <c r="Q146" i="4"/>
  <c r="P146" i="4"/>
  <c r="O146" i="4"/>
  <c r="N146" i="4"/>
  <c r="S145" i="4"/>
  <c r="R145" i="4"/>
  <c r="Q145" i="4"/>
  <c r="P145" i="4"/>
  <c r="O145" i="4"/>
  <c r="N145" i="4"/>
  <c r="S144" i="4"/>
  <c r="R144" i="4"/>
  <c r="Q144" i="4"/>
  <c r="P144" i="4"/>
  <c r="O144" i="4"/>
  <c r="N144" i="4"/>
  <c r="S143" i="4"/>
  <c r="R143" i="4"/>
  <c r="Q143" i="4"/>
  <c r="P143" i="4"/>
  <c r="O143" i="4"/>
  <c r="N143" i="4"/>
  <c r="S142" i="4"/>
  <c r="R142" i="4"/>
  <c r="Q142" i="4"/>
  <c r="P142" i="4"/>
  <c r="O142" i="4"/>
  <c r="N142" i="4"/>
  <c r="S141" i="4"/>
  <c r="R141" i="4"/>
  <c r="Q141" i="4"/>
  <c r="P141" i="4"/>
  <c r="O141" i="4"/>
  <c r="N141" i="4"/>
  <c r="S140" i="4"/>
  <c r="R140" i="4"/>
  <c r="Q140" i="4"/>
  <c r="P140" i="4"/>
  <c r="O140" i="4"/>
  <c r="N140" i="4"/>
  <c r="S139" i="4"/>
  <c r="R139" i="4"/>
  <c r="Q139" i="4"/>
  <c r="P139" i="4"/>
  <c r="O139" i="4"/>
  <c r="N139" i="4"/>
  <c r="S138" i="4"/>
  <c r="R138" i="4"/>
  <c r="Q138" i="4"/>
  <c r="P138" i="4"/>
  <c r="O138" i="4"/>
  <c r="N138" i="4"/>
  <c r="S137" i="4"/>
  <c r="R137" i="4"/>
  <c r="Q137" i="4"/>
  <c r="P137" i="4"/>
  <c r="O137" i="4"/>
  <c r="N137" i="4"/>
  <c r="S136" i="4"/>
  <c r="R136" i="4"/>
  <c r="Q136" i="4"/>
  <c r="P136" i="4"/>
  <c r="O136" i="4"/>
  <c r="N136" i="4"/>
  <c r="S135" i="4"/>
  <c r="R135" i="4"/>
  <c r="Q135" i="4"/>
  <c r="P135" i="4"/>
  <c r="O135" i="4"/>
  <c r="N135" i="4"/>
  <c r="S134" i="4"/>
  <c r="R134" i="4"/>
  <c r="Q134" i="4"/>
  <c r="P134" i="4"/>
  <c r="O134" i="4"/>
  <c r="N134" i="4"/>
  <c r="S133" i="4"/>
  <c r="R133" i="4"/>
  <c r="Q133" i="4"/>
  <c r="P133" i="4"/>
  <c r="O133" i="4"/>
  <c r="N133" i="4"/>
  <c r="S132" i="4"/>
  <c r="R132" i="4"/>
  <c r="Q132" i="4"/>
  <c r="P132" i="4"/>
  <c r="O132" i="4"/>
  <c r="N132" i="4"/>
  <c r="S131" i="4"/>
  <c r="R131" i="4"/>
  <c r="Q131" i="4"/>
  <c r="P131" i="4"/>
  <c r="O131" i="4"/>
  <c r="N131" i="4"/>
  <c r="S130" i="4"/>
  <c r="R130" i="4"/>
  <c r="Q130" i="4"/>
  <c r="P130" i="4"/>
  <c r="O130" i="4"/>
  <c r="N130" i="4"/>
  <c r="S129" i="4"/>
  <c r="R129" i="4"/>
  <c r="Q129" i="4"/>
  <c r="P129" i="4"/>
  <c r="O129" i="4"/>
  <c r="N129" i="4"/>
  <c r="S128" i="4"/>
  <c r="R128" i="4"/>
  <c r="Q128" i="4"/>
  <c r="P128" i="4"/>
  <c r="O128" i="4"/>
  <c r="N128" i="4"/>
  <c r="S127" i="4"/>
  <c r="R127" i="4"/>
  <c r="Q127" i="4"/>
  <c r="P127" i="4"/>
  <c r="O127" i="4"/>
  <c r="N127" i="4"/>
  <c r="S126" i="4"/>
  <c r="R126" i="4"/>
  <c r="Q126" i="4"/>
  <c r="P126" i="4"/>
  <c r="O126" i="4"/>
  <c r="N126" i="4"/>
  <c r="S125" i="4"/>
  <c r="R125" i="4"/>
  <c r="Q125" i="4"/>
  <c r="P125" i="4"/>
  <c r="O125" i="4"/>
  <c r="N125" i="4"/>
  <c r="S124" i="4"/>
  <c r="R124" i="4"/>
  <c r="Q124" i="4"/>
  <c r="P124" i="4"/>
  <c r="O124" i="4"/>
  <c r="N124" i="4"/>
  <c r="S123" i="4"/>
  <c r="R123" i="4"/>
  <c r="Q123" i="4"/>
  <c r="P123" i="4"/>
  <c r="O123" i="4"/>
  <c r="N123" i="4"/>
  <c r="S122" i="4"/>
  <c r="R122" i="4"/>
  <c r="Q122" i="4"/>
  <c r="P122" i="4"/>
  <c r="O122" i="4"/>
  <c r="N122" i="4"/>
  <c r="S121" i="4"/>
  <c r="R121" i="4"/>
  <c r="Q121" i="4"/>
  <c r="P121" i="4"/>
  <c r="O121" i="4"/>
  <c r="N121" i="4"/>
  <c r="S120" i="4"/>
  <c r="R120" i="4"/>
  <c r="Q120" i="4"/>
  <c r="P120" i="4"/>
  <c r="O120" i="4"/>
  <c r="N120" i="4"/>
  <c r="S119" i="4"/>
  <c r="R119" i="4"/>
  <c r="Q119" i="4"/>
  <c r="P119" i="4"/>
  <c r="O119" i="4"/>
  <c r="N119" i="4"/>
  <c r="S118" i="4"/>
  <c r="R118" i="4"/>
  <c r="Q118" i="4"/>
  <c r="P118" i="4"/>
  <c r="O118" i="4"/>
  <c r="N118" i="4"/>
  <c r="S117" i="4"/>
  <c r="R117" i="4"/>
  <c r="Q117" i="4"/>
  <c r="P117" i="4"/>
  <c r="O117" i="4"/>
  <c r="N117" i="4"/>
  <c r="S116" i="4"/>
  <c r="R116" i="4"/>
  <c r="Q116" i="4"/>
  <c r="P116" i="4"/>
  <c r="O116" i="4"/>
  <c r="N116" i="4"/>
  <c r="S115" i="4"/>
  <c r="R115" i="4"/>
  <c r="Q115" i="4"/>
  <c r="P115" i="4"/>
  <c r="O115" i="4"/>
  <c r="N115" i="4"/>
  <c r="S114" i="4"/>
  <c r="R114" i="4"/>
  <c r="Q114" i="4"/>
  <c r="P114" i="4"/>
  <c r="O114" i="4"/>
  <c r="N114" i="4"/>
  <c r="S113" i="4"/>
  <c r="R113" i="4"/>
  <c r="Q113" i="4"/>
  <c r="P113" i="4"/>
  <c r="O113" i="4"/>
  <c r="N113" i="4"/>
  <c r="S112" i="4"/>
  <c r="R112" i="4"/>
  <c r="Q112" i="4"/>
  <c r="P112" i="4"/>
  <c r="O112" i="4"/>
  <c r="N112" i="4"/>
  <c r="S111" i="4"/>
  <c r="R111" i="4"/>
  <c r="Q111" i="4"/>
  <c r="P111" i="4"/>
  <c r="O111" i="4"/>
  <c r="N111" i="4"/>
  <c r="S110" i="4"/>
  <c r="R110" i="4"/>
  <c r="Q110" i="4"/>
  <c r="P110" i="4"/>
  <c r="O110" i="4"/>
  <c r="N110" i="4"/>
  <c r="S109" i="4"/>
  <c r="R109" i="4"/>
  <c r="Q109" i="4"/>
  <c r="P109" i="4"/>
  <c r="O109" i="4"/>
  <c r="N109" i="4"/>
  <c r="M130" i="4"/>
  <c r="L130" i="4"/>
  <c r="P95" i="4"/>
  <c r="P98" i="4"/>
  <c r="O98" i="4"/>
  <c r="P97" i="4"/>
  <c r="O97" i="4"/>
  <c r="P96" i="4"/>
  <c r="O96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60" i="4"/>
  <c r="O60" i="4"/>
  <c r="P59" i="4"/>
  <c r="O59" i="4"/>
  <c r="P58" i="4"/>
  <c r="O58" i="4"/>
  <c r="P57" i="4"/>
  <c r="O57" i="4"/>
  <c r="V57" i="4"/>
  <c r="U57" i="4"/>
  <c r="T57" i="4"/>
  <c r="S57" i="4"/>
  <c r="R57" i="4"/>
  <c r="Q57" i="4"/>
  <c r="V98" i="4"/>
  <c r="U98" i="4"/>
  <c r="T98" i="4"/>
  <c r="S98" i="4"/>
  <c r="R98" i="4"/>
  <c r="Q98" i="4"/>
  <c r="V97" i="4"/>
  <c r="U97" i="4"/>
  <c r="T97" i="4"/>
  <c r="S97" i="4"/>
  <c r="R97" i="4"/>
  <c r="Q97" i="4"/>
  <c r="V96" i="4"/>
  <c r="U96" i="4"/>
  <c r="T96" i="4"/>
  <c r="S96" i="4"/>
  <c r="R96" i="4"/>
  <c r="Q96" i="4"/>
  <c r="V95" i="4"/>
  <c r="U95" i="4"/>
  <c r="T95" i="4"/>
  <c r="S95" i="4"/>
  <c r="R95" i="4"/>
  <c r="Q95" i="4"/>
  <c r="V94" i="4"/>
  <c r="U94" i="4"/>
  <c r="T94" i="4"/>
  <c r="S94" i="4"/>
  <c r="R94" i="4"/>
  <c r="Q94" i="4"/>
  <c r="V93" i="4"/>
  <c r="U93" i="4"/>
  <c r="T93" i="4"/>
  <c r="S93" i="4"/>
  <c r="R93" i="4"/>
  <c r="Q93" i="4"/>
  <c r="V92" i="4"/>
  <c r="U92" i="4"/>
  <c r="T92" i="4"/>
  <c r="S92" i="4"/>
  <c r="R92" i="4"/>
  <c r="Q92" i="4"/>
  <c r="V91" i="4"/>
  <c r="U91" i="4"/>
  <c r="T91" i="4"/>
  <c r="S91" i="4"/>
  <c r="R91" i="4"/>
  <c r="Q91" i="4"/>
  <c r="V90" i="4"/>
  <c r="U90" i="4"/>
  <c r="T90" i="4"/>
  <c r="S90" i="4"/>
  <c r="R90" i="4"/>
  <c r="Q90" i="4"/>
  <c r="V89" i="4"/>
  <c r="U89" i="4"/>
  <c r="T89" i="4"/>
  <c r="S89" i="4"/>
  <c r="R89" i="4"/>
  <c r="Q89" i="4"/>
  <c r="V88" i="4"/>
  <c r="U88" i="4"/>
  <c r="T88" i="4"/>
  <c r="S88" i="4"/>
  <c r="R88" i="4"/>
  <c r="Q88" i="4"/>
  <c r="V87" i="4"/>
  <c r="U87" i="4"/>
  <c r="T87" i="4"/>
  <c r="S87" i="4"/>
  <c r="R87" i="4"/>
  <c r="Q87" i="4"/>
  <c r="V86" i="4"/>
  <c r="U86" i="4"/>
  <c r="T86" i="4"/>
  <c r="S86" i="4"/>
  <c r="R86" i="4"/>
  <c r="Q86" i="4"/>
  <c r="V85" i="4"/>
  <c r="U85" i="4"/>
  <c r="T85" i="4"/>
  <c r="S85" i="4"/>
  <c r="R85" i="4"/>
  <c r="Q85" i="4"/>
  <c r="V84" i="4"/>
  <c r="U84" i="4"/>
  <c r="T84" i="4"/>
  <c r="S84" i="4"/>
  <c r="R84" i="4"/>
  <c r="Q84" i="4"/>
  <c r="V83" i="4"/>
  <c r="U83" i="4"/>
  <c r="T83" i="4"/>
  <c r="S83" i="4"/>
  <c r="R83" i="4"/>
  <c r="Q83" i="4"/>
  <c r="V82" i="4"/>
  <c r="U82" i="4"/>
  <c r="T82" i="4"/>
  <c r="S82" i="4"/>
  <c r="R82" i="4"/>
  <c r="Q82" i="4"/>
  <c r="V81" i="4"/>
  <c r="U81" i="4"/>
  <c r="T81" i="4"/>
  <c r="S81" i="4"/>
  <c r="R81" i="4"/>
  <c r="Q81" i="4"/>
  <c r="V80" i="4"/>
  <c r="U80" i="4"/>
  <c r="T80" i="4"/>
  <c r="S80" i="4"/>
  <c r="R80" i="4"/>
  <c r="Q80" i="4"/>
  <c r="V79" i="4"/>
  <c r="U79" i="4"/>
  <c r="T79" i="4"/>
  <c r="S79" i="4"/>
  <c r="R79" i="4"/>
  <c r="Q79" i="4"/>
  <c r="T78" i="4"/>
  <c r="S78" i="4"/>
  <c r="Q78" i="4"/>
  <c r="N78" i="4"/>
  <c r="V78" i="4" s="1"/>
  <c r="M78" i="4"/>
  <c r="U78" i="4" s="1"/>
  <c r="V77" i="4"/>
  <c r="U77" i="4"/>
  <c r="T77" i="4"/>
  <c r="S77" i="4"/>
  <c r="R77" i="4"/>
  <c r="Q77" i="4"/>
  <c r="V76" i="4"/>
  <c r="U76" i="4"/>
  <c r="T76" i="4"/>
  <c r="S76" i="4"/>
  <c r="R76" i="4"/>
  <c r="Q76" i="4"/>
  <c r="V75" i="4"/>
  <c r="U75" i="4"/>
  <c r="T75" i="4"/>
  <c r="S75" i="4"/>
  <c r="R75" i="4"/>
  <c r="Q75" i="4"/>
  <c r="V74" i="4"/>
  <c r="U74" i="4"/>
  <c r="T74" i="4"/>
  <c r="S74" i="4"/>
  <c r="R74" i="4"/>
  <c r="Q74" i="4"/>
  <c r="V73" i="4"/>
  <c r="U73" i="4"/>
  <c r="T73" i="4"/>
  <c r="S73" i="4"/>
  <c r="R73" i="4"/>
  <c r="Q73" i="4"/>
  <c r="V72" i="4"/>
  <c r="U72" i="4"/>
  <c r="T72" i="4"/>
  <c r="S72" i="4"/>
  <c r="R72" i="4"/>
  <c r="Q72" i="4"/>
  <c r="V71" i="4"/>
  <c r="U71" i="4"/>
  <c r="T71" i="4"/>
  <c r="S71" i="4"/>
  <c r="R71" i="4"/>
  <c r="Q71" i="4"/>
  <c r="V70" i="4"/>
  <c r="U70" i="4"/>
  <c r="T70" i="4"/>
  <c r="S70" i="4"/>
  <c r="R70" i="4"/>
  <c r="Q70" i="4"/>
  <c r="V69" i="4"/>
  <c r="U69" i="4"/>
  <c r="T69" i="4"/>
  <c r="S69" i="4"/>
  <c r="R69" i="4"/>
  <c r="Q69" i="4"/>
  <c r="V68" i="4"/>
  <c r="U68" i="4"/>
  <c r="T68" i="4"/>
  <c r="S68" i="4"/>
  <c r="R68" i="4"/>
  <c r="Q68" i="4"/>
  <c r="V67" i="4"/>
  <c r="U67" i="4"/>
  <c r="T67" i="4"/>
  <c r="S67" i="4"/>
  <c r="R67" i="4"/>
  <c r="Q67" i="4"/>
  <c r="V66" i="4"/>
  <c r="U66" i="4"/>
  <c r="T66" i="4"/>
  <c r="S66" i="4"/>
  <c r="R66" i="4"/>
  <c r="Q66" i="4"/>
  <c r="V65" i="4"/>
  <c r="U65" i="4"/>
  <c r="T65" i="4"/>
  <c r="S65" i="4"/>
  <c r="R65" i="4"/>
  <c r="Q65" i="4"/>
  <c r="V64" i="4"/>
  <c r="U64" i="4"/>
  <c r="T64" i="4"/>
  <c r="S64" i="4"/>
  <c r="R64" i="4"/>
  <c r="Q64" i="4"/>
  <c r="V63" i="4"/>
  <c r="U63" i="4"/>
  <c r="T63" i="4"/>
  <c r="S63" i="4"/>
  <c r="R63" i="4"/>
  <c r="Q63" i="4"/>
  <c r="V62" i="4"/>
  <c r="U62" i="4"/>
  <c r="T62" i="4"/>
  <c r="S62" i="4"/>
  <c r="R62" i="4"/>
  <c r="Q62" i="4"/>
  <c r="V61" i="4"/>
  <c r="U61" i="4"/>
  <c r="T61" i="4"/>
  <c r="S61" i="4"/>
  <c r="R61" i="4"/>
  <c r="Q61" i="4"/>
  <c r="V60" i="4"/>
  <c r="U60" i="4"/>
  <c r="T60" i="4"/>
  <c r="S60" i="4"/>
  <c r="R60" i="4"/>
  <c r="Q60" i="4"/>
  <c r="V59" i="4"/>
  <c r="U59" i="4"/>
  <c r="T59" i="4"/>
  <c r="S59" i="4"/>
  <c r="R59" i="4"/>
  <c r="Q59" i="4"/>
  <c r="V58" i="4"/>
  <c r="U58" i="4"/>
  <c r="T58" i="4"/>
  <c r="S58" i="4"/>
  <c r="R58" i="4"/>
  <c r="Q58" i="4"/>
  <c r="V20" i="4"/>
  <c r="U19" i="4"/>
  <c r="S10" i="4"/>
  <c r="P9" i="4"/>
  <c r="V5" i="4"/>
  <c r="U5" i="4"/>
  <c r="T5" i="4"/>
  <c r="S5" i="4"/>
  <c r="R5" i="4"/>
  <c r="Q5" i="4"/>
  <c r="P5" i="4"/>
  <c r="O5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26" i="4"/>
  <c r="U26" i="4"/>
  <c r="V25" i="4"/>
  <c r="U25" i="4"/>
  <c r="V24" i="4"/>
  <c r="U24" i="4"/>
  <c r="V23" i="4"/>
  <c r="U23" i="4"/>
  <c r="V22" i="4"/>
  <c r="U22" i="4"/>
  <c r="V21" i="4"/>
  <c r="U21" i="4"/>
  <c r="U20" i="4"/>
  <c r="V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T46" i="4"/>
  <c r="S46" i="4"/>
  <c r="T45" i="4"/>
  <c r="S45" i="4"/>
  <c r="T44" i="4"/>
  <c r="S44" i="4"/>
  <c r="T43" i="4"/>
  <c r="S43" i="4"/>
  <c r="T42" i="4"/>
  <c r="S42" i="4"/>
  <c r="T41" i="4"/>
  <c r="S41" i="4"/>
  <c r="T40" i="4"/>
  <c r="S40" i="4"/>
  <c r="T39" i="4"/>
  <c r="S39" i="4"/>
  <c r="T38" i="4"/>
  <c r="S38" i="4"/>
  <c r="T37" i="4"/>
  <c r="S37" i="4"/>
  <c r="T36" i="4"/>
  <c r="S36" i="4"/>
  <c r="T35" i="4"/>
  <c r="S35" i="4"/>
  <c r="T34" i="4"/>
  <c r="S34" i="4"/>
  <c r="T33" i="4"/>
  <c r="S33" i="4"/>
  <c r="T32" i="4"/>
  <c r="S32" i="4"/>
  <c r="T26" i="4"/>
  <c r="S26" i="4"/>
  <c r="T25" i="4"/>
  <c r="S25" i="4"/>
  <c r="T24" i="4"/>
  <c r="S24" i="4"/>
  <c r="T23" i="4"/>
  <c r="S23" i="4"/>
  <c r="T22" i="4"/>
  <c r="S22" i="4"/>
  <c r="T21" i="4"/>
  <c r="S21" i="4"/>
  <c r="T20" i="4"/>
  <c r="S20" i="4"/>
  <c r="T19" i="4"/>
  <c r="S19" i="4"/>
  <c r="T18" i="4"/>
  <c r="S18" i="4"/>
  <c r="T17" i="4"/>
  <c r="S17" i="4"/>
  <c r="T16" i="4"/>
  <c r="S16" i="4"/>
  <c r="T15" i="4"/>
  <c r="S15" i="4"/>
  <c r="T14" i="4"/>
  <c r="S14" i="4"/>
  <c r="T13" i="4"/>
  <c r="S13" i="4"/>
  <c r="T12" i="4"/>
  <c r="S12" i="4"/>
  <c r="T11" i="4"/>
  <c r="S11" i="4"/>
  <c r="T10" i="4"/>
  <c r="T9" i="4"/>
  <c r="S9" i="4"/>
  <c r="T8" i="4"/>
  <c r="S8" i="4"/>
  <c r="T7" i="4"/>
  <c r="S7" i="4"/>
  <c r="T6" i="4"/>
  <c r="S6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8" i="4"/>
  <c r="P7" i="4"/>
  <c r="P6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N26" i="4"/>
  <c r="M26" i="4"/>
  <c r="U150" i="1" l="1"/>
  <c r="V98" i="1"/>
  <c r="O159" i="5"/>
  <c r="N190" i="6"/>
  <c r="N211" i="6" s="1"/>
  <c r="S136" i="6"/>
  <c r="S157" i="6" s="1"/>
  <c r="N136" i="6"/>
  <c r="N157" i="6" s="1"/>
  <c r="O136" i="6"/>
  <c r="O157" i="6" s="1"/>
  <c r="S102" i="6"/>
  <c r="T102" i="6"/>
  <c r="U102" i="6"/>
  <c r="R102" i="6"/>
  <c r="O81" i="6"/>
  <c r="O102" i="6" s="1"/>
  <c r="Q81" i="6"/>
  <c r="Q102" i="6" s="1"/>
  <c r="R81" i="6"/>
  <c r="S81" i="6"/>
  <c r="T81" i="6"/>
  <c r="Q26" i="6"/>
  <c r="R26" i="6"/>
  <c r="S26" i="6"/>
  <c r="T26" i="6"/>
  <c r="S210" i="5"/>
  <c r="Q189" i="5"/>
  <c r="Q210" i="5" s="1"/>
  <c r="O156" i="5"/>
  <c r="Q156" i="5"/>
  <c r="S156" i="5"/>
  <c r="S135" i="5"/>
  <c r="N135" i="5"/>
  <c r="N156" i="5" s="1"/>
  <c r="O135" i="5"/>
  <c r="Q102" i="5"/>
  <c r="O102" i="5"/>
  <c r="P81" i="5"/>
  <c r="P102" i="5" s="1"/>
  <c r="Q81" i="5"/>
  <c r="R81" i="5"/>
  <c r="R102" i="5" s="1"/>
  <c r="O81" i="5"/>
  <c r="S81" i="5"/>
  <c r="S102" i="5" s="1"/>
  <c r="T81" i="5"/>
  <c r="T102" i="5" s="1"/>
  <c r="R27" i="5"/>
  <c r="T27" i="5"/>
  <c r="X181" i="1"/>
  <c r="T181" i="1"/>
  <c r="T202" i="1" s="1"/>
  <c r="X129" i="1"/>
  <c r="Y129" i="1"/>
  <c r="T150" i="1"/>
  <c r="X77" i="1"/>
  <c r="Z77" i="1"/>
  <c r="AB25" i="1"/>
  <c r="U25" i="1"/>
  <c r="U46" i="1" s="1"/>
  <c r="W25" i="1"/>
  <c r="Y25" i="1"/>
  <c r="S202" i="4"/>
  <c r="S181" i="4"/>
  <c r="N181" i="4"/>
  <c r="N202" i="4" s="1"/>
  <c r="O151" i="4"/>
  <c r="P151" i="4"/>
  <c r="Q151" i="4"/>
  <c r="S151" i="4"/>
  <c r="N151" i="4"/>
  <c r="R151" i="4"/>
  <c r="S99" i="4"/>
  <c r="T99" i="4"/>
  <c r="Q99" i="4"/>
  <c r="V99" i="4"/>
  <c r="P99" i="4"/>
  <c r="U99" i="4"/>
  <c r="O99" i="4"/>
  <c r="R78" i="4"/>
  <c r="R99" i="4" s="1"/>
  <c r="P47" i="4"/>
  <c r="O47" i="4"/>
  <c r="N161" i="5" l="1"/>
  <c r="N159" i="5"/>
  <c r="O102" i="4"/>
  <c r="P103" i="4"/>
  <c r="P102" i="4"/>
  <c r="K185" i="6" l="1"/>
  <c r="K179" i="6"/>
  <c r="J185" i="6"/>
  <c r="J179" i="6"/>
  <c r="J172" i="6"/>
  <c r="I185" i="6"/>
  <c r="I179" i="6"/>
  <c r="I172" i="6"/>
  <c r="K131" i="6"/>
  <c r="K125" i="6"/>
  <c r="J131" i="6"/>
  <c r="J125" i="6"/>
  <c r="J118" i="6"/>
  <c r="I131" i="6"/>
  <c r="I125" i="6"/>
  <c r="I118" i="6"/>
  <c r="L76" i="6"/>
  <c r="L70" i="6"/>
  <c r="K76" i="6"/>
  <c r="K70" i="6"/>
  <c r="J89" i="6"/>
  <c r="J63" i="6"/>
  <c r="J76" i="6"/>
  <c r="J70" i="6"/>
  <c r="I76" i="6"/>
  <c r="I70" i="6"/>
  <c r="I63" i="6"/>
  <c r="L21" i="6"/>
  <c r="L15" i="6"/>
  <c r="K21" i="6"/>
  <c r="K15" i="6"/>
  <c r="J21" i="6"/>
  <c r="J15" i="6"/>
  <c r="J8" i="6"/>
  <c r="I21" i="6"/>
  <c r="I15" i="6"/>
  <c r="I8" i="6"/>
  <c r="J197" i="5"/>
  <c r="J184" i="5"/>
  <c r="J171" i="5"/>
  <c r="J178" i="5"/>
  <c r="I184" i="5"/>
  <c r="I178" i="5"/>
  <c r="J124" i="5"/>
  <c r="I123" i="5"/>
  <c r="I130" i="5"/>
  <c r="I124" i="5"/>
  <c r="L76" i="5"/>
  <c r="K70" i="5"/>
  <c r="J89" i="5"/>
  <c r="J63" i="5"/>
  <c r="J70" i="5"/>
  <c r="I76" i="5"/>
  <c r="I70" i="5"/>
  <c r="I63" i="5"/>
  <c r="L22" i="5"/>
  <c r="L16" i="5"/>
  <c r="J35" i="5"/>
  <c r="J22" i="5"/>
  <c r="J16" i="5"/>
  <c r="I22" i="5"/>
  <c r="I16" i="5"/>
  <c r="J170" i="4" l="1"/>
  <c r="I176" i="4"/>
  <c r="I170" i="4"/>
  <c r="J125" i="4"/>
  <c r="J119" i="4"/>
  <c r="I125" i="4"/>
  <c r="I119" i="4"/>
  <c r="L73" i="4"/>
  <c r="L66" i="4"/>
  <c r="L63" i="4"/>
  <c r="J67" i="4"/>
  <c r="I73" i="4"/>
  <c r="I67" i="4"/>
  <c r="L21" i="4"/>
  <c r="L15" i="4"/>
  <c r="J15" i="4"/>
  <c r="I21" i="4"/>
  <c r="I15" i="4"/>
  <c r="I8" i="4"/>
  <c r="J172" i="2"/>
  <c r="I178" i="2"/>
  <c r="I172" i="2"/>
  <c r="J127" i="2"/>
  <c r="J121" i="2"/>
  <c r="I127" i="2"/>
  <c r="I121" i="2"/>
  <c r="L73" i="2"/>
  <c r="K67" i="2"/>
  <c r="J73" i="2"/>
  <c r="J67" i="2"/>
  <c r="I73" i="2"/>
  <c r="I67" i="2"/>
  <c r="I60" i="2"/>
  <c r="J21" i="2"/>
  <c r="J11" i="2"/>
  <c r="L21" i="2"/>
  <c r="L16" i="2"/>
  <c r="L15" i="2"/>
  <c r="K15" i="2"/>
  <c r="J15" i="2"/>
  <c r="I21" i="2"/>
  <c r="I15" i="2"/>
  <c r="I171" i="5"/>
  <c r="I117" i="5"/>
  <c r="I9" i="5"/>
  <c r="K198" i="6"/>
  <c r="J198" i="6"/>
  <c r="I195" i="6"/>
  <c r="I194" i="6"/>
  <c r="I193" i="6"/>
  <c r="K190" i="6"/>
  <c r="K191" i="6" s="1"/>
  <c r="K192" i="6" s="1"/>
  <c r="J190" i="6"/>
  <c r="J191" i="6" s="1"/>
  <c r="J192" i="6" s="1"/>
  <c r="I190" i="6"/>
  <c r="K182" i="6"/>
  <c r="J182" i="6"/>
  <c r="I182" i="6"/>
  <c r="K175" i="6"/>
  <c r="K177" i="6" s="1"/>
  <c r="K178" i="6" s="1"/>
  <c r="J177" i="6"/>
  <c r="J178" i="6" s="1"/>
  <c r="I169" i="6"/>
  <c r="K144" i="6"/>
  <c r="J144" i="6"/>
  <c r="I141" i="6"/>
  <c r="I140" i="6"/>
  <c r="I139" i="6"/>
  <c r="K137" i="6"/>
  <c r="K138" i="6" s="1"/>
  <c r="K136" i="6"/>
  <c r="J136" i="6"/>
  <c r="J137" i="6" s="1"/>
  <c r="J138" i="6" s="1"/>
  <c r="I136" i="6"/>
  <c r="K128" i="6"/>
  <c r="J128" i="6"/>
  <c r="I128" i="6"/>
  <c r="K123" i="6"/>
  <c r="K124" i="6" s="1"/>
  <c r="J123" i="6"/>
  <c r="J124" i="6" s="1"/>
  <c r="K121" i="6"/>
  <c r="I115" i="6"/>
  <c r="L89" i="6"/>
  <c r="K89" i="6"/>
  <c r="I86" i="6"/>
  <c r="I85" i="6"/>
  <c r="I84" i="6"/>
  <c r="L82" i="6"/>
  <c r="L83" i="6" s="1"/>
  <c r="L81" i="6"/>
  <c r="K81" i="6"/>
  <c r="K82" i="6" s="1"/>
  <c r="K83" i="6" s="1"/>
  <c r="J81" i="6"/>
  <c r="J82" i="6" s="1"/>
  <c r="J83" i="6" s="1"/>
  <c r="J86" i="6" s="1"/>
  <c r="I81" i="6"/>
  <c r="L78" i="6"/>
  <c r="L73" i="6"/>
  <c r="K73" i="6"/>
  <c r="J73" i="6"/>
  <c r="I73" i="6"/>
  <c r="L69" i="6"/>
  <c r="L66" i="6"/>
  <c r="K66" i="6"/>
  <c r="K68" i="6" s="1"/>
  <c r="K69" i="6" s="1"/>
  <c r="J66" i="6"/>
  <c r="J68" i="6" s="1"/>
  <c r="J69" i="6" s="1"/>
  <c r="I60" i="6"/>
  <c r="K197" i="5"/>
  <c r="I194" i="5"/>
  <c r="I193" i="5"/>
  <c r="I192" i="5"/>
  <c r="J190" i="5"/>
  <c r="J191" i="5" s="1"/>
  <c r="K189" i="5"/>
  <c r="K190" i="5" s="1"/>
  <c r="K191" i="5" s="1"/>
  <c r="J189" i="5"/>
  <c r="I189" i="5"/>
  <c r="K181" i="5"/>
  <c r="J181" i="5"/>
  <c r="I181" i="5"/>
  <c r="K178" i="5"/>
  <c r="K174" i="5"/>
  <c r="K176" i="5" s="1"/>
  <c r="K177" i="5" s="1"/>
  <c r="J176" i="5"/>
  <c r="J177" i="5" s="1"/>
  <c r="I168" i="5"/>
  <c r="K143" i="5"/>
  <c r="I140" i="5"/>
  <c r="I139" i="5"/>
  <c r="I138" i="5"/>
  <c r="J136" i="5"/>
  <c r="J137" i="5" s="1"/>
  <c r="K135" i="5"/>
  <c r="K136" i="5" s="1"/>
  <c r="K137" i="5" s="1"/>
  <c r="J135" i="5"/>
  <c r="I135" i="5"/>
  <c r="J130" i="5"/>
  <c r="K127" i="5"/>
  <c r="J127" i="5"/>
  <c r="I127" i="5"/>
  <c r="K124" i="5"/>
  <c r="K122" i="5"/>
  <c r="K123" i="5" s="1"/>
  <c r="K120" i="5"/>
  <c r="J122" i="5"/>
  <c r="J123" i="5" s="1"/>
  <c r="I114" i="5"/>
  <c r="L89" i="5"/>
  <c r="K89" i="5"/>
  <c r="I86" i="5"/>
  <c r="I85" i="5"/>
  <c r="I84" i="5"/>
  <c r="L81" i="5"/>
  <c r="L82" i="5" s="1"/>
  <c r="L83" i="5" s="1"/>
  <c r="K81" i="5"/>
  <c r="K82" i="5" s="1"/>
  <c r="K83" i="5" s="1"/>
  <c r="K86" i="5" s="1"/>
  <c r="J81" i="5"/>
  <c r="J82" i="5" s="1"/>
  <c r="J83" i="5" s="1"/>
  <c r="J86" i="5" s="1"/>
  <c r="I81" i="5"/>
  <c r="J76" i="5"/>
  <c r="L73" i="5"/>
  <c r="K73" i="5"/>
  <c r="J73" i="5"/>
  <c r="I73" i="5"/>
  <c r="L70" i="5"/>
  <c r="L69" i="5"/>
  <c r="K68" i="5"/>
  <c r="K69" i="5" s="1"/>
  <c r="L66" i="5"/>
  <c r="K66" i="5"/>
  <c r="J66" i="5"/>
  <c r="I60" i="5"/>
  <c r="K189" i="4"/>
  <c r="J189" i="4"/>
  <c r="I186" i="4"/>
  <c r="I185" i="4"/>
  <c r="I184" i="4"/>
  <c r="K181" i="4"/>
  <c r="K182" i="4" s="1"/>
  <c r="K183" i="4" s="1"/>
  <c r="J181" i="4"/>
  <c r="J182" i="4" s="1"/>
  <c r="J183" i="4" s="1"/>
  <c r="I181" i="4"/>
  <c r="J178" i="4"/>
  <c r="I178" i="4"/>
  <c r="J176" i="4"/>
  <c r="K173" i="4"/>
  <c r="J173" i="4"/>
  <c r="I173" i="4"/>
  <c r="K170" i="4"/>
  <c r="K168" i="4"/>
  <c r="K169" i="4" s="1"/>
  <c r="K166" i="4"/>
  <c r="J166" i="4"/>
  <c r="J168" i="4" s="1"/>
  <c r="J169" i="4" s="1"/>
  <c r="I163" i="4"/>
  <c r="I160" i="4"/>
  <c r="K138" i="4"/>
  <c r="J138" i="4"/>
  <c r="I135" i="4"/>
  <c r="I134" i="4"/>
  <c r="I133" i="4"/>
  <c r="K130" i="4"/>
  <c r="K131" i="4" s="1"/>
  <c r="K132" i="4" s="1"/>
  <c r="J130" i="4"/>
  <c r="J131" i="4" s="1"/>
  <c r="J132" i="4" s="1"/>
  <c r="I130" i="4"/>
  <c r="I127" i="4"/>
  <c r="K122" i="4"/>
  <c r="J122" i="4"/>
  <c r="I122" i="4"/>
  <c r="K119" i="4"/>
  <c r="J117" i="4"/>
  <c r="J118" i="4" s="1"/>
  <c r="K115" i="4"/>
  <c r="K117" i="4" s="1"/>
  <c r="K118" i="4" s="1"/>
  <c r="J115" i="4"/>
  <c r="I112" i="4"/>
  <c r="I109" i="4"/>
  <c r="L86" i="4"/>
  <c r="K86" i="4"/>
  <c r="J86" i="4"/>
  <c r="I83" i="4"/>
  <c r="I82" i="4"/>
  <c r="I81" i="4"/>
  <c r="L78" i="4"/>
  <c r="L79" i="4" s="1"/>
  <c r="L80" i="4" s="1"/>
  <c r="K78" i="4"/>
  <c r="K79" i="4" s="1"/>
  <c r="K80" i="4" s="1"/>
  <c r="J78" i="4"/>
  <c r="J79" i="4" s="1"/>
  <c r="J80" i="4" s="1"/>
  <c r="J82" i="4" s="1"/>
  <c r="I78" i="4"/>
  <c r="I75" i="4"/>
  <c r="J73" i="4"/>
  <c r="L70" i="4"/>
  <c r="K70" i="4"/>
  <c r="J70" i="4"/>
  <c r="I70" i="4"/>
  <c r="L67" i="4"/>
  <c r="K67" i="4"/>
  <c r="K63" i="4"/>
  <c r="K65" i="4" s="1"/>
  <c r="K66" i="4" s="1"/>
  <c r="J63" i="4"/>
  <c r="J65" i="4" s="1"/>
  <c r="J66" i="4" s="1"/>
  <c r="I60" i="4"/>
  <c r="I57" i="4"/>
  <c r="K191" i="2"/>
  <c r="J191" i="2"/>
  <c r="I188" i="2"/>
  <c r="I187" i="2"/>
  <c r="I186" i="2"/>
  <c r="K183" i="2"/>
  <c r="J183" i="2"/>
  <c r="I183" i="2"/>
  <c r="I180" i="2"/>
  <c r="J178" i="2"/>
  <c r="K175" i="2"/>
  <c r="J175" i="2"/>
  <c r="I175" i="2"/>
  <c r="K172" i="2"/>
  <c r="K168" i="2"/>
  <c r="J168" i="2"/>
  <c r="I165" i="2"/>
  <c r="I162" i="2"/>
  <c r="K140" i="2"/>
  <c r="J140" i="2"/>
  <c r="I137" i="2"/>
  <c r="I136" i="2"/>
  <c r="I135" i="2"/>
  <c r="K133" i="2"/>
  <c r="K132" i="2"/>
  <c r="J132" i="2"/>
  <c r="I132" i="2"/>
  <c r="I129" i="2"/>
  <c r="K124" i="2"/>
  <c r="J124" i="2"/>
  <c r="I124" i="2"/>
  <c r="K121" i="2"/>
  <c r="K117" i="2"/>
  <c r="J117" i="2"/>
  <c r="I114" i="2"/>
  <c r="I111" i="2"/>
  <c r="L86" i="2"/>
  <c r="K86" i="2"/>
  <c r="J86" i="2"/>
  <c r="I83" i="2"/>
  <c r="I82" i="2"/>
  <c r="I81" i="2"/>
  <c r="L79" i="2"/>
  <c r="L78" i="2"/>
  <c r="K78" i="2"/>
  <c r="J78" i="2"/>
  <c r="I78" i="2"/>
  <c r="L70" i="2"/>
  <c r="K70" i="2"/>
  <c r="J70" i="2"/>
  <c r="I70" i="2"/>
  <c r="L68" i="2"/>
  <c r="L67" i="2"/>
  <c r="L66" i="2"/>
  <c r="K65" i="2"/>
  <c r="L63" i="2"/>
  <c r="K63" i="2"/>
  <c r="J63" i="2"/>
  <c r="I57" i="2"/>
  <c r="J184" i="2" l="1"/>
  <c r="P183" i="2"/>
  <c r="Q183" i="2"/>
  <c r="J170" i="2"/>
  <c r="P168" i="2"/>
  <c r="Q168" i="2"/>
  <c r="S86" i="2"/>
  <c r="T86" i="2"/>
  <c r="V15" i="2"/>
  <c r="U15" i="2"/>
  <c r="V70" i="2"/>
  <c r="U70" i="2"/>
  <c r="R15" i="2"/>
  <c r="Q15" i="2"/>
  <c r="R86" i="2"/>
  <c r="Q86" i="2"/>
  <c r="T15" i="2"/>
  <c r="S15" i="2"/>
  <c r="S121" i="2"/>
  <c r="R121" i="2"/>
  <c r="P78" i="2"/>
  <c r="O78" i="2"/>
  <c r="P73" i="2"/>
  <c r="O73" i="2"/>
  <c r="V66" i="2"/>
  <c r="U66" i="2"/>
  <c r="Q124" i="2"/>
  <c r="P124" i="2"/>
  <c r="K184" i="2"/>
  <c r="R183" i="2"/>
  <c r="S183" i="2"/>
  <c r="V86" i="2"/>
  <c r="U86" i="2"/>
  <c r="N175" i="2"/>
  <c r="O175" i="2"/>
  <c r="O186" i="2"/>
  <c r="N186" i="2"/>
  <c r="V16" i="2"/>
  <c r="U16" i="2"/>
  <c r="R73" i="2"/>
  <c r="Q73" i="2"/>
  <c r="N178" i="2"/>
  <c r="O178" i="2"/>
  <c r="V68" i="2"/>
  <c r="U68" i="2"/>
  <c r="V78" i="2"/>
  <c r="U78" i="2"/>
  <c r="N129" i="2"/>
  <c r="O129" i="2"/>
  <c r="Q140" i="2"/>
  <c r="P140" i="2"/>
  <c r="P175" i="2"/>
  <c r="Q175" i="2"/>
  <c r="O187" i="2"/>
  <c r="N187" i="2"/>
  <c r="V21" i="2"/>
  <c r="U21" i="2"/>
  <c r="T67" i="2"/>
  <c r="S67" i="2"/>
  <c r="P172" i="2"/>
  <c r="Q172" i="2"/>
  <c r="N183" i="2"/>
  <c r="O183" i="2"/>
  <c r="P67" i="2"/>
  <c r="O67" i="2"/>
  <c r="O124" i="2"/>
  <c r="N124" i="2"/>
  <c r="K79" i="2"/>
  <c r="T78" i="2"/>
  <c r="S78" i="2"/>
  <c r="L80" i="2"/>
  <c r="L81" i="2" s="1"/>
  <c r="V79" i="2"/>
  <c r="U79" i="2"/>
  <c r="N132" i="2"/>
  <c r="O132" i="2"/>
  <c r="S175" i="2"/>
  <c r="R175" i="2"/>
  <c r="O188" i="2"/>
  <c r="N188" i="2"/>
  <c r="R11" i="2"/>
  <c r="Q11" i="2"/>
  <c r="V73" i="2"/>
  <c r="U73" i="2"/>
  <c r="K134" i="2"/>
  <c r="S133" i="2"/>
  <c r="R133" i="2"/>
  <c r="Q121" i="2"/>
  <c r="P121" i="2"/>
  <c r="K170" i="2"/>
  <c r="R168" i="2"/>
  <c r="S168" i="2"/>
  <c r="Q127" i="2"/>
  <c r="P127" i="2"/>
  <c r="O136" i="2"/>
  <c r="N136" i="2"/>
  <c r="Q67" i="2"/>
  <c r="R67" i="2"/>
  <c r="N137" i="2"/>
  <c r="O137" i="2"/>
  <c r="P70" i="2"/>
  <c r="O70" i="2"/>
  <c r="J133" i="2"/>
  <c r="P132" i="2"/>
  <c r="Q132" i="2"/>
  <c r="Q191" i="2"/>
  <c r="P191" i="2"/>
  <c r="P15" i="2"/>
  <c r="O15" i="2"/>
  <c r="R21" i="2"/>
  <c r="Q21" i="2"/>
  <c r="O121" i="2"/>
  <c r="N121" i="2"/>
  <c r="V63" i="2"/>
  <c r="U63" i="2"/>
  <c r="P83" i="2"/>
  <c r="O83" i="2"/>
  <c r="K66" i="2"/>
  <c r="T65" i="2"/>
  <c r="S65" i="2"/>
  <c r="O135" i="2"/>
  <c r="N135" i="2"/>
  <c r="J79" i="2"/>
  <c r="R78" i="2"/>
  <c r="Q78" i="2"/>
  <c r="R172" i="2"/>
  <c r="S172" i="2"/>
  <c r="O172" i="2"/>
  <c r="N172" i="2"/>
  <c r="V67" i="2"/>
  <c r="U67" i="2"/>
  <c r="S124" i="2"/>
  <c r="R124" i="2"/>
  <c r="P57" i="2"/>
  <c r="O57" i="2"/>
  <c r="O99" i="2" s="1"/>
  <c r="O114" i="2"/>
  <c r="N114" i="2"/>
  <c r="R140" i="2"/>
  <c r="S140" i="2"/>
  <c r="J65" i="2"/>
  <c r="R63" i="2"/>
  <c r="Q63" i="2"/>
  <c r="Q70" i="2"/>
  <c r="R70" i="2"/>
  <c r="P81" i="2"/>
  <c r="O81" i="2"/>
  <c r="J119" i="2"/>
  <c r="Q117" i="2"/>
  <c r="P117" i="2"/>
  <c r="N162" i="2"/>
  <c r="O162" i="2"/>
  <c r="Q178" i="2"/>
  <c r="P178" i="2"/>
  <c r="T63" i="2"/>
  <c r="S63" i="2"/>
  <c r="T70" i="2"/>
  <c r="S70" i="2"/>
  <c r="P82" i="2"/>
  <c r="O82" i="2"/>
  <c r="K119" i="2"/>
  <c r="S117" i="2"/>
  <c r="R117" i="2"/>
  <c r="R132" i="2"/>
  <c r="S132" i="2"/>
  <c r="O165" i="2"/>
  <c r="N165" i="2"/>
  <c r="O180" i="2"/>
  <c r="N180" i="2"/>
  <c r="S191" i="2"/>
  <c r="R191" i="2"/>
  <c r="P21" i="2"/>
  <c r="O21" i="2"/>
  <c r="P60" i="2"/>
  <c r="O60" i="2"/>
  <c r="O127" i="2"/>
  <c r="N127" i="2"/>
  <c r="K195" i="6"/>
  <c r="K194" i="6"/>
  <c r="K193" i="6"/>
  <c r="J194" i="6"/>
  <c r="J193" i="6"/>
  <c r="J195" i="6"/>
  <c r="K141" i="6"/>
  <c r="K139" i="6"/>
  <c r="K140" i="6"/>
  <c r="J140" i="6"/>
  <c r="J141" i="6"/>
  <c r="J139" i="6"/>
  <c r="L86" i="6"/>
  <c r="L85" i="6"/>
  <c r="L84" i="6"/>
  <c r="K86" i="6"/>
  <c r="K85" i="6"/>
  <c r="K84" i="6"/>
  <c r="J84" i="6"/>
  <c r="J85" i="6"/>
  <c r="K194" i="5"/>
  <c r="K193" i="5"/>
  <c r="K192" i="5"/>
  <c r="J193" i="5"/>
  <c r="J194" i="5"/>
  <c r="J192" i="5"/>
  <c r="J139" i="5"/>
  <c r="J140" i="5"/>
  <c r="J138" i="5"/>
  <c r="K140" i="5"/>
  <c r="K138" i="5"/>
  <c r="K139" i="5"/>
  <c r="L86" i="5"/>
  <c r="L85" i="5"/>
  <c r="L84" i="5"/>
  <c r="K84" i="5"/>
  <c r="K85" i="5"/>
  <c r="J84" i="5"/>
  <c r="J85" i="5"/>
  <c r="J186" i="4"/>
  <c r="J184" i="4"/>
  <c r="J185" i="4"/>
  <c r="K184" i="4"/>
  <c r="K185" i="4"/>
  <c r="K186" i="4"/>
  <c r="J134" i="4"/>
  <c r="J135" i="4"/>
  <c r="J133" i="4"/>
  <c r="K135" i="4"/>
  <c r="K134" i="4"/>
  <c r="K133" i="4"/>
  <c r="L83" i="4"/>
  <c r="L82" i="4"/>
  <c r="L81" i="4"/>
  <c r="K83" i="4"/>
  <c r="K82" i="4"/>
  <c r="K81" i="4"/>
  <c r="J83" i="4"/>
  <c r="J81" i="4"/>
  <c r="K137" i="2"/>
  <c r="K135" i="2"/>
  <c r="K136" i="2"/>
  <c r="J170" i="1"/>
  <c r="I176" i="1"/>
  <c r="I170" i="1"/>
  <c r="H124" i="1"/>
  <c r="H118" i="1"/>
  <c r="H170" i="1"/>
  <c r="H176" i="1"/>
  <c r="J118" i="1"/>
  <c r="I124" i="1"/>
  <c r="I118" i="1"/>
  <c r="K72" i="1"/>
  <c r="K67" i="1"/>
  <c r="K66" i="1"/>
  <c r="J66" i="1"/>
  <c r="I72" i="1"/>
  <c r="I66" i="1"/>
  <c r="V81" i="2" l="1"/>
  <c r="U81" i="2"/>
  <c r="L82" i="2"/>
  <c r="P99" i="2"/>
  <c r="T66" i="2"/>
  <c r="S66" i="2"/>
  <c r="O204" i="2"/>
  <c r="S134" i="2"/>
  <c r="R134" i="2"/>
  <c r="K80" i="2"/>
  <c r="T79" i="2"/>
  <c r="S79" i="2"/>
  <c r="O153" i="2"/>
  <c r="J185" i="2"/>
  <c r="Q184" i="2"/>
  <c r="P184" i="2"/>
  <c r="R136" i="2"/>
  <c r="S136" i="2"/>
  <c r="N204" i="2"/>
  <c r="J66" i="2"/>
  <c r="R65" i="2"/>
  <c r="Q65" i="2"/>
  <c r="J120" i="2"/>
  <c r="Q119" i="2"/>
  <c r="P119" i="2"/>
  <c r="J80" i="2"/>
  <c r="R79" i="2"/>
  <c r="Q79" i="2"/>
  <c r="J171" i="2"/>
  <c r="Q170" i="2"/>
  <c r="P170" i="2"/>
  <c r="K120" i="2"/>
  <c r="S119" i="2"/>
  <c r="R119" i="2"/>
  <c r="J134" i="2"/>
  <c r="Q133" i="2"/>
  <c r="P133" i="2"/>
  <c r="N153" i="2"/>
  <c r="R135" i="2"/>
  <c r="S135" i="2"/>
  <c r="S137" i="2"/>
  <c r="R137" i="2"/>
  <c r="K185" i="2"/>
  <c r="S184" i="2"/>
  <c r="R184" i="2"/>
  <c r="K171" i="2"/>
  <c r="S170" i="2"/>
  <c r="R170" i="2"/>
  <c r="L83" i="2"/>
  <c r="V80" i="2"/>
  <c r="U80" i="2"/>
  <c r="H72" i="1"/>
  <c r="H66" i="1"/>
  <c r="J189" i="1"/>
  <c r="I189" i="1"/>
  <c r="H186" i="1"/>
  <c r="H185" i="1"/>
  <c r="H184" i="1"/>
  <c r="J181" i="1"/>
  <c r="J182" i="1" s="1"/>
  <c r="I181" i="1"/>
  <c r="I182" i="1" s="1"/>
  <c r="H181" i="1"/>
  <c r="I178" i="1"/>
  <c r="J173" i="1"/>
  <c r="I173" i="1"/>
  <c r="H173" i="1"/>
  <c r="J171" i="1"/>
  <c r="I168" i="1"/>
  <c r="I169" i="1" s="1"/>
  <c r="J166" i="1"/>
  <c r="J168" i="1" s="1"/>
  <c r="J169" i="1" s="1"/>
  <c r="I166" i="1"/>
  <c r="H163" i="1"/>
  <c r="H160" i="1"/>
  <c r="J137" i="1"/>
  <c r="I137" i="1"/>
  <c r="H134" i="1"/>
  <c r="H133" i="1"/>
  <c r="H132" i="1"/>
  <c r="J129" i="1"/>
  <c r="J130" i="1" s="1"/>
  <c r="L130" i="1" s="1"/>
  <c r="I129" i="1"/>
  <c r="I130" i="1" s="1"/>
  <c r="N130" i="1" s="1"/>
  <c r="H129" i="1"/>
  <c r="H126" i="1"/>
  <c r="J121" i="1"/>
  <c r="I121" i="1"/>
  <c r="H121" i="1"/>
  <c r="J114" i="1"/>
  <c r="J116" i="1" s="1"/>
  <c r="J117" i="1" s="1"/>
  <c r="I116" i="1"/>
  <c r="I117" i="1" s="1"/>
  <c r="H111" i="1"/>
  <c r="H108" i="1"/>
  <c r="H90" i="1"/>
  <c r="K85" i="1"/>
  <c r="J85" i="1"/>
  <c r="I85" i="1"/>
  <c r="H82" i="1"/>
  <c r="H81" i="1"/>
  <c r="H80" i="1"/>
  <c r="K79" i="1"/>
  <c r="J77" i="1"/>
  <c r="J78" i="1" s="1"/>
  <c r="L78" i="1" s="1"/>
  <c r="M78" i="1" s="1"/>
  <c r="I77" i="1"/>
  <c r="I78" i="1" s="1"/>
  <c r="H77" i="1"/>
  <c r="J69" i="1"/>
  <c r="I69" i="1"/>
  <c r="H69" i="1"/>
  <c r="K65" i="1"/>
  <c r="J64" i="1"/>
  <c r="J65" i="1" s="1"/>
  <c r="I64" i="1"/>
  <c r="I65" i="1" s="1"/>
  <c r="K62" i="1"/>
  <c r="J62" i="1"/>
  <c r="I62" i="1"/>
  <c r="H59" i="1"/>
  <c r="H56" i="1"/>
  <c r="I183" i="1" l="1"/>
  <c r="N182" i="1"/>
  <c r="W182" i="1"/>
  <c r="V182" i="1"/>
  <c r="J183" i="1"/>
  <c r="L182" i="1"/>
  <c r="Y182" i="1"/>
  <c r="X182" i="1"/>
  <c r="N78" i="1"/>
  <c r="O78" i="1" s="1"/>
  <c r="J79" i="1"/>
  <c r="L79" i="1" s="1"/>
  <c r="M79" i="1" s="1"/>
  <c r="Z78" i="1"/>
  <c r="Y78" i="1"/>
  <c r="AB79" i="1"/>
  <c r="AA79" i="1"/>
  <c r="I131" i="1"/>
  <c r="W130" i="1"/>
  <c r="V130" i="1"/>
  <c r="J131" i="1"/>
  <c r="X130" i="1"/>
  <c r="Y130" i="1"/>
  <c r="I79" i="1"/>
  <c r="W78" i="1"/>
  <c r="X78" i="1"/>
  <c r="R153" i="2"/>
  <c r="S153" i="2"/>
  <c r="Q185" i="2"/>
  <c r="P185" i="2"/>
  <c r="J187" i="2"/>
  <c r="J188" i="2"/>
  <c r="J186" i="2"/>
  <c r="S171" i="2"/>
  <c r="R171" i="2"/>
  <c r="V82" i="2"/>
  <c r="U82" i="2"/>
  <c r="U99" i="2" s="1"/>
  <c r="R66" i="2"/>
  <c r="Q66" i="2"/>
  <c r="R80" i="2"/>
  <c r="Q80" i="2"/>
  <c r="J81" i="2"/>
  <c r="J83" i="2"/>
  <c r="J82" i="2"/>
  <c r="P171" i="2"/>
  <c r="Q171" i="2"/>
  <c r="P134" i="2"/>
  <c r="Q134" i="2"/>
  <c r="J136" i="2"/>
  <c r="J137" i="2"/>
  <c r="J135" i="2"/>
  <c r="S120" i="2"/>
  <c r="R120" i="2"/>
  <c r="V83" i="2"/>
  <c r="U83" i="2"/>
  <c r="Q120" i="2"/>
  <c r="P120" i="2"/>
  <c r="K83" i="2"/>
  <c r="T80" i="2"/>
  <c r="S80" i="2"/>
  <c r="K82" i="2"/>
  <c r="K81" i="2"/>
  <c r="S185" i="2"/>
  <c r="R185" i="2"/>
  <c r="K188" i="2"/>
  <c r="K187" i="2"/>
  <c r="K186" i="2"/>
  <c r="J186" i="1"/>
  <c r="J184" i="1"/>
  <c r="J185" i="1"/>
  <c r="I186" i="1"/>
  <c r="I184" i="1"/>
  <c r="J134" i="1"/>
  <c r="L134" i="1" s="1"/>
  <c r="K82" i="1"/>
  <c r="K81" i="1"/>
  <c r="K80" i="1"/>
  <c r="J80" i="1"/>
  <c r="L80" i="1" s="1"/>
  <c r="M80" i="1" s="1"/>
  <c r="I5" i="6"/>
  <c r="I6" i="5"/>
  <c r="I5" i="4"/>
  <c r="I5" i="2"/>
  <c r="H4" i="1"/>
  <c r="L35" i="5"/>
  <c r="K35" i="5"/>
  <c r="I32" i="5"/>
  <c r="I31" i="5"/>
  <c r="I30" i="5"/>
  <c r="L27" i="5"/>
  <c r="L28" i="5" s="1"/>
  <c r="K27" i="5"/>
  <c r="K28" i="5" s="1"/>
  <c r="J27" i="5"/>
  <c r="J28" i="5" s="1"/>
  <c r="I27" i="5"/>
  <c r="J24" i="5"/>
  <c r="L19" i="5"/>
  <c r="K19" i="5"/>
  <c r="J19" i="5"/>
  <c r="I19" i="5"/>
  <c r="K16" i="5"/>
  <c r="L15" i="5"/>
  <c r="L12" i="5"/>
  <c r="K12" i="5"/>
  <c r="K14" i="5" s="1"/>
  <c r="K15" i="5" s="1"/>
  <c r="J14" i="5"/>
  <c r="L34" i="4"/>
  <c r="K34" i="4"/>
  <c r="J34" i="4"/>
  <c r="I31" i="4"/>
  <c r="I30" i="4"/>
  <c r="I29" i="4"/>
  <c r="L26" i="4"/>
  <c r="L27" i="4" s="1"/>
  <c r="K26" i="4"/>
  <c r="K27" i="4" s="1"/>
  <c r="J26" i="4"/>
  <c r="J27" i="4" s="1"/>
  <c r="I26" i="4"/>
  <c r="I23" i="4"/>
  <c r="J21" i="4"/>
  <c r="L18" i="4"/>
  <c r="K18" i="4"/>
  <c r="J18" i="4"/>
  <c r="I18" i="4"/>
  <c r="K15" i="4"/>
  <c r="L14" i="4"/>
  <c r="L11" i="4"/>
  <c r="K11" i="4"/>
  <c r="K13" i="4" s="1"/>
  <c r="K14" i="4" s="1"/>
  <c r="J11" i="4"/>
  <c r="J13" i="4" s="1"/>
  <c r="J14" i="4" s="1"/>
  <c r="L34" i="2"/>
  <c r="K34" i="2"/>
  <c r="J34" i="2"/>
  <c r="I31" i="2"/>
  <c r="I30" i="2"/>
  <c r="I29" i="2"/>
  <c r="L26" i="2"/>
  <c r="K26" i="2"/>
  <c r="J26" i="2"/>
  <c r="I26" i="2"/>
  <c r="L18" i="2"/>
  <c r="K18" i="2"/>
  <c r="I18" i="2"/>
  <c r="J14" i="2"/>
  <c r="K11" i="2"/>
  <c r="I8" i="2"/>
  <c r="L34" i="6"/>
  <c r="K34" i="6"/>
  <c r="J34" i="6"/>
  <c r="I31" i="6"/>
  <c r="I30" i="6"/>
  <c r="I29" i="6"/>
  <c r="K27" i="6"/>
  <c r="L26" i="6"/>
  <c r="L27" i="6" s="1"/>
  <c r="K26" i="6"/>
  <c r="J26" i="6"/>
  <c r="J27" i="6" s="1"/>
  <c r="I26" i="6"/>
  <c r="K18" i="6"/>
  <c r="J18" i="6"/>
  <c r="I18" i="6"/>
  <c r="L14" i="6"/>
  <c r="L11" i="6"/>
  <c r="K11" i="6"/>
  <c r="K13" i="6" s="1"/>
  <c r="K14" i="6" s="1"/>
  <c r="J13" i="6"/>
  <c r="J14" i="6" s="1"/>
  <c r="H20" i="1"/>
  <c r="H14" i="1"/>
  <c r="K20" i="1"/>
  <c r="I20" i="1"/>
  <c r="I14" i="1"/>
  <c r="H17" i="1"/>
  <c r="H7" i="1"/>
  <c r="L185" i="1" l="1"/>
  <c r="Y185" i="1"/>
  <c r="X185" i="1"/>
  <c r="L184" i="1"/>
  <c r="Y184" i="1"/>
  <c r="X184" i="1"/>
  <c r="J133" i="1"/>
  <c r="L133" i="1" s="1"/>
  <c r="L131" i="1"/>
  <c r="L186" i="1"/>
  <c r="Y186" i="1"/>
  <c r="X186" i="1"/>
  <c r="N183" i="1"/>
  <c r="W183" i="1"/>
  <c r="V183" i="1"/>
  <c r="I133" i="1"/>
  <c r="N133" i="1" s="1"/>
  <c r="N131" i="1"/>
  <c r="Y202" i="1"/>
  <c r="T205" i="1" s="1"/>
  <c r="N184" i="1"/>
  <c r="W184" i="1"/>
  <c r="V184" i="1"/>
  <c r="N186" i="1"/>
  <c r="W186" i="1"/>
  <c r="V186" i="1"/>
  <c r="I80" i="1"/>
  <c r="N80" i="1" s="1"/>
  <c r="O80" i="1" s="1"/>
  <c r="N79" i="1"/>
  <c r="O79" i="1" s="1"/>
  <c r="L183" i="1"/>
  <c r="Y183" i="1"/>
  <c r="X183" i="1"/>
  <c r="X202" i="1" s="1"/>
  <c r="U205" i="1" s="1"/>
  <c r="J81" i="1"/>
  <c r="L81" i="1" s="1"/>
  <c r="M81" i="1" s="1"/>
  <c r="I185" i="1"/>
  <c r="I132" i="1"/>
  <c r="N132" i="1" s="1"/>
  <c r="I81" i="1"/>
  <c r="N81" i="1" s="1"/>
  <c r="O81" i="1" s="1"/>
  <c r="X133" i="1"/>
  <c r="Z80" i="1"/>
  <c r="Y80" i="1"/>
  <c r="J132" i="1"/>
  <c r="L132" i="1" s="1"/>
  <c r="X80" i="1"/>
  <c r="AB80" i="1"/>
  <c r="AA80" i="1"/>
  <c r="X134" i="1"/>
  <c r="Y134" i="1"/>
  <c r="V131" i="1"/>
  <c r="W131" i="1"/>
  <c r="AB81" i="1"/>
  <c r="AA81" i="1"/>
  <c r="AB82" i="1"/>
  <c r="AB98" i="1" s="1"/>
  <c r="AA82" i="1"/>
  <c r="I82" i="1"/>
  <c r="W79" i="1"/>
  <c r="X79" i="1"/>
  <c r="I134" i="1"/>
  <c r="N134" i="1" s="1"/>
  <c r="V133" i="1"/>
  <c r="Y131" i="1"/>
  <c r="X131" i="1"/>
  <c r="J82" i="1"/>
  <c r="L82" i="1" s="1"/>
  <c r="M82" i="1" s="1"/>
  <c r="Z79" i="1"/>
  <c r="Y79" i="1"/>
  <c r="N158" i="2"/>
  <c r="N156" i="2"/>
  <c r="O158" i="2"/>
  <c r="O156" i="2"/>
  <c r="K28" i="6"/>
  <c r="K29" i="6" s="1"/>
  <c r="T27" i="6"/>
  <c r="S27" i="6"/>
  <c r="L28" i="6"/>
  <c r="L31" i="6" s="1"/>
  <c r="V27" i="6"/>
  <c r="U27" i="6"/>
  <c r="J28" i="6"/>
  <c r="J30" i="6" s="1"/>
  <c r="Q27" i="6"/>
  <c r="R27" i="6"/>
  <c r="J29" i="5"/>
  <c r="J32" i="5" s="1"/>
  <c r="R28" i="5"/>
  <c r="Q28" i="5"/>
  <c r="K29" i="5"/>
  <c r="K30" i="5" s="1"/>
  <c r="T28" i="5"/>
  <c r="S28" i="5"/>
  <c r="L29" i="5"/>
  <c r="V28" i="5"/>
  <c r="U28" i="5"/>
  <c r="V99" i="2"/>
  <c r="K13" i="2"/>
  <c r="T11" i="2"/>
  <c r="S11" i="2"/>
  <c r="P5" i="2"/>
  <c r="O5" i="2"/>
  <c r="O47" i="2" s="1"/>
  <c r="S81" i="2"/>
  <c r="T81" i="2"/>
  <c r="P18" i="2"/>
  <c r="O18" i="2"/>
  <c r="P30" i="2"/>
  <c r="O30" i="2"/>
  <c r="P8" i="2"/>
  <c r="O8" i="2"/>
  <c r="R82" i="2"/>
  <c r="Q82" i="2"/>
  <c r="R83" i="2"/>
  <c r="Q83" i="2"/>
  <c r="P29" i="2"/>
  <c r="O29" i="2"/>
  <c r="T82" i="2"/>
  <c r="S82" i="2"/>
  <c r="R81" i="2"/>
  <c r="Q81" i="2"/>
  <c r="P31" i="2"/>
  <c r="O31" i="2"/>
  <c r="S186" i="2"/>
  <c r="R186" i="2"/>
  <c r="Q186" i="2"/>
  <c r="P186" i="2"/>
  <c r="R34" i="2"/>
  <c r="Q34" i="2"/>
  <c r="R187" i="2"/>
  <c r="S187" i="2"/>
  <c r="P135" i="2"/>
  <c r="Q135" i="2"/>
  <c r="Q188" i="2"/>
  <c r="P188" i="2"/>
  <c r="P204" i="2" s="1"/>
  <c r="O26" i="2"/>
  <c r="P26" i="2"/>
  <c r="S34" i="2"/>
  <c r="T34" i="2"/>
  <c r="S188" i="2"/>
  <c r="S204" i="2" s="1"/>
  <c r="R188" i="2"/>
  <c r="R204" i="2" s="1"/>
  <c r="P153" i="2"/>
  <c r="Q137" i="2"/>
  <c r="Q153" i="2" s="1"/>
  <c r="P137" i="2"/>
  <c r="Q99" i="2"/>
  <c r="Q187" i="2"/>
  <c r="P187" i="2"/>
  <c r="K27" i="2"/>
  <c r="T27" i="2" s="1"/>
  <c r="T26" i="2"/>
  <c r="S26" i="2"/>
  <c r="L27" i="2"/>
  <c r="L28" i="2" s="1"/>
  <c r="V26" i="2"/>
  <c r="U26" i="2"/>
  <c r="R14" i="2"/>
  <c r="Q14" i="2"/>
  <c r="Q204" i="2"/>
  <c r="T18" i="2"/>
  <c r="S18" i="2"/>
  <c r="T99" i="2"/>
  <c r="V18" i="2"/>
  <c r="U18" i="2"/>
  <c r="S83" i="2"/>
  <c r="S99" i="2" s="1"/>
  <c r="T83" i="2"/>
  <c r="J27" i="2"/>
  <c r="Q26" i="2"/>
  <c r="R26" i="2"/>
  <c r="V34" i="2"/>
  <c r="U34" i="2"/>
  <c r="Q136" i="2"/>
  <c r="P136" i="2"/>
  <c r="R99" i="2"/>
  <c r="J28" i="2"/>
  <c r="J30" i="2" s="1"/>
  <c r="R27" i="2"/>
  <c r="Q27" i="2"/>
  <c r="K28" i="2"/>
  <c r="K31" i="2" s="1"/>
  <c r="L28" i="4"/>
  <c r="L30" i="4" s="1"/>
  <c r="V27" i="4"/>
  <c r="U27" i="4"/>
  <c r="J28" i="4"/>
  <c r="J30" i="4" s="1"/>
  <c r="R27" i="4"/>
  <c r="Q27" i="4"/>
  <c r="K28" i="4"/>
  <c r="K29" i="4" s="1"/>
  <c r="T27" i="4"/>
  <c r="S27" i="4"/>
  <c r="K30" i="2"/>
  <c r="K17" i="1"/>
  <c r="K14" i="1"/>
  <c r="J14" i="1"/>
  <c r="K15" i="1"/>
  <c r="K33" i="1"/>
  <c r="K25" i="1"/>
  <c r="K26" i="1" s="1"/>
  <c r="K10" i="1"/>
  <c r="K13" i="1" s="1"/>
  <c r="J33" i="1"/>
  <c r="J25" i="1"/>
  <c r="J26" i="1" s="1"/>
  <c r="L26" i="1" s="1"/>
  <c r="J17" i="1"/>
  <c r="J15" i="1"/>
  <c r="J12" i="1"/>
  <c r="J13" i="1" s="1"/>
  <c r="J10" i="1"/>
  <c r="I33" i="1"/>
  <c r="I25" i="1"/>
  <c r="I26" i="1" s="1"/>
  <c r="N26" i="1" s="1"/>
  <c r="O26" i="1" s="1"/>
  <c r="I17" i="1"/>
  <c r="I10" i="1"/>
  <c r="I12" i="1" s="1"/>
  <c r="I13" i="1" s="1"/>
  <c r="H38" i="1"/>
  <c r="H31" i="1"/>
  <c r="H30" i="1"/>
  <c r="H29" i="1"/>
  <c r="H28" i="1"/>
  <c r="H25" i="1"/>
  <c r="V202" i="1" l="1"/>
  <c r="U207" i="1" s="1"/>
  <c r="N82" i="1"/>
  <c r="O82" i="1" s="1"/>
  <c r="W81" i="1"/>
  <c r="W133" i="1"/>
  <c r="X81" i="1"/>
  <c r="N185" i="1"/>
  <c r="W185" i="1"/>
  <c r="W202" i="1" s="1"/>
  <c r="T207" i="1" s="1"/>
  <c r="V185" i="1"/>
  <c r="Y81" i="1"/>
  <c r="V132" i="1"/>
  <c r="Z81" i="1"/>
  <c r="W132" i="1"/>
  <c r="B26" i="1"/>
  <c r="M26" i="1"/>
  <c r="W80" i="1"/>
  <c r="Y133" i="1"/>
  <c r="AA98" i="1"/>
  <c r="X132" i="1"/>
  <c r="X150" i="1" s="1"/>
  <c r="U153" i="1" s="1"/>
  <c r="Y132" i="1"/>
  <c r="Y150" i="1" s="1"/>
  <c r="T153" i="1" s="1"/>
  <c r="W134" i="1"/>
  <c r="V134" i="1"/>
  <c r="V150" i="1" s="1"/>
  <c r="X82" i="1"/>
  <c r="X98" i="1" s="1"/>
  <c r="W82" i="1"/>
  <c r="W98" i="1" s="1"/>
  <c r="Z82" i="1"/>
  <c r="Y82" i="1"/>
  <c r="Y98" i="1" s="1"/>
  <c r="K30" i="6"/>
  <c r="S30" i="6" s="1"/>
  <c r="L29" i="6"/>
  <c r="U29" i="6" s="1"/>
  <c r="L30" i="6"/>
  <c r="U30" i="6" s="1"/>
  <c r="J31" i="6"/>
  <c r="Q31" i="6" s="1"/>
  <c r="K31" i="6"/>
  <c r="T31" i="6" s="1"/>
  <c r="J29" i="6"/>
  <c r="Q29" i="6" s="1"/>
  <c r="Q30" i="6"/>
  <c r="R30" i="6"/>
  <c r="V28" i="6"/>
  <c r="U28" i="6"/>
  <c r="V31" i="6"/>
  <c r="U31" i="6"/>
  <c r="R28" i="6"/>
  <c r="Q28" i="6"/>
  <c r="T29" i="6"/>
  <c r="S29" i="6"/>
  <c r="T28" i="6"/>
  <c r="S28" i="6"/>
  <c r="J31" i="5"/>
  <c r="Q31" i="5" s="1"/>
  <c r="J30" i="5"/>
  <c r="Q30" i="5" s="1"/>
  <c r="K31" i="5"/>
  <c r="T31" i="5" s="1"/>
  <c r="T30" i="5"/>
  <c r="S30" i="5"/>
  <c r="R32" i="5"/>
  <c r="Q32" i="5"/>
  <c r="V29" i="5"/>
  <c r="U29" i="5"/>
  <c r="L30" i="5"/>
  <c r="L32" i="5"/>
  <c r="L31" i="5"/>
  <c r="T29" i="5"/>
  <c r="S29" i="5"/>
  <c r="K32" i="5"/>
  <c r="R29" i="5"/>
  <c r="Q29" i="5"/>
  <c r="P103" i="2"/>
  <c r="P102" i="2"/>
  <c r="U27" i="2"/>
  <c r="O104" i="2"/>
  <c r="O105" i="2"/>
  <c r="V27" i="2"/>
  <c r="K14" i="2"/>
  <c r="T13" i="2"/>
  <c r="S13" i="2"/>
  <c r="S27" i="2"/>
  <c r="K29" i="2"/>
  <c r="T29" i="2" s="1"/>
  <c r="P105" i="2"/>
  <c r="P104" i="2"/>
  <c r="P47" i="2"/>
  <c r="O102" i="2"/>
  <c r="O103" i="2"/>
  <c r="J29" i="2"/>
  <c r="R30" i="2"/>
  <c r="Q30" i="2"/>
  <c r="T30" i="2"/>
  <c r="S30" i="2"/>
  <c r="J31" i="2"/>
  <c r="V28" i="2"/>
  <c r="U28" i="2"/>
  <c r="L30" i="2"/>
  <c r="L31" i="2"/>
  <c r="T31" i="2"/>
  <c r="S31" i="2"/>
  <c r="R29" i="2"/>
  <c r="Q29" i="2"/>
  <c r="Q28" i="2"/>
  <c r="R28" i="2"/>
  <c r="L29" i="2"/>
  <c r="T28" i="2"/>
  <c r="S28" i="2"/>
  <c r="J27" i="1"/>
  <c r="Z26" i="1"/>
  <c r="Y26" i="1"/>
  <c r="I27" i="1"/>
  <c r="X26" i="1"/>
  <c r="W26" i="1"/>
  <c r="K27" i="1"/>
  <c r="K29" i="1" s="1"/>
  <c r="AB26" i="1"/>
  <c r="AA26" i="1"/>
  <c r="K30" i="4"/>
  <c r="S30" i="4" s="1"/>
  <c r="K31" i="4"/>
  <c r="S31" i="4" s="1"/>
  <c r="L29" i="4"/>
  <c r="L31" i="4"/>
  <c r="V31" i="4" s="1"/>
  <c r="R30" i="4"/>
  <c r="Q30" i="4"/>
  <c r="V29" i="4"/>
  <c r="U29" i="4"/>
  <c r="R28" i="4"/>
  <c r="Q28" i="4"/>
  <c r="U30" i="4"/>
  <c r="V30" i="4"/>
  <c r="V28" i="4"/>
  <c r="U28" i="4"/>
  <c r="J29" i="4"/>
  <c r="T29" i="4"/>
  <c r="S29" i="4"/>
  <c r="J31" i="4"/>
  <c r="T28" i="4"/>
  <c r="S28" i="4"/>
  <c r="I30" i="1"/>
  <c r="W150" i="1" l="1"/>
  <c r="I28" i="1"/>
  <c r="N27" i="1"/>
  <c r="O27" i="1" s="1"/>
  <c r="J29" i="1"/>
  <c r="L29" i="1" s="1"/>
  <c r="L27" i="1"/>
  <c r="Z98" i="1"/>
  <c r="U102" i="1" s="1"/>
  <c r="I29" i="1"/>
  <c r="U155" i="1"/>
  <c r="V102" i="1"/>
  <c r="V101" i="1"/>
  <c r="V103" i="1"/>
  <c r="V104" i="1"/>
  <c r="T155" i="1"/>
  <c r="R31" i="6"/>
  <c r="T30" i="6"/>
  <c r="T47" i="6" s="1"/>
  <c r="R29" i="6"/>
  <c r="V30" i="6"/>
  <c r="V29" i="6"/>
  <c r="S31" i="6"/>
  <c r="S47" i="6" s="1"/>
  <c r="U47" i="6"/>
  <c r="Q47" i="6"/>
  <c r="R30" i="5"/>
  <c r="R31" i="5"/>
  <c r="S31" i="5"/>
  <c r="Q48" i="5"/>
  <c r="T32" i="5"/>
  <c r="T48" i="5" s="1"/>
  <c r="S32" i="5"/>
  <c r="V30" i="5"/>
  <c r="U30" i="5"/>
  <c r="V31" i="5"/>
  <c r="U31" i="5"/>
  <c r="V32" i="5"/>
  <c r="U32" i="5"/>
  <c r="S29" i="2"/>
  <c r="T14" i="2"/>
  <c r="S14" i="2"/>
  <c r="S47" i="2" s="1"/>
  <c r="T47" i="2"/>
  <c r="O50" i="2" s="1"/>
  <c r="R31" i="2"/>
  <c r="R47" i="2" s="1"/>
  <c r="Q31" i="2"/>
  <c r="Q47" i="2" s="1"/>
  <c r="V29" i="2"/>
  <c r="U29" i="2"/>
  <c r="V31" i="2"/>
  <c r="U31" i="2"/>
  <c r="V30" i="2"/>
  <c r="U30" i="2"/>
  <c r="J30" i="1"/>
  <c r="K28" i="1"/>
  <c r="AB28" i="1" s="1"/>
  <c r="K30" i="1"/>
  <c r="AA30" i="1" s="1"/>
  <c r="J28" i="1"/>
  <c r="AB29" i="1"/>
  <c r="AA29" i="1"/>
  <c r="X30" i="1"/>
  <c r="W30" i="1"/>
  <c r="X27" i="1"/>
  <c r="W27" i="1"/>
  <c r="X28" i="1"/>
  <c r="W28" i="1"/>
  <c r="W29" i="1"/>
  <c r="AB27" i="1"/>
  <c r="AA27" i="1"/>
  <c r="Z30" i="1"/>
  <c r="Z27" i="1"/>
  <c r="Y27" i="1"/>
  <c r="T31" i="4"/>
  <c r="T30" i="4"/>
  <c r="T47" i="4"/>
  <c r="O50" i="4" s="1"/>
  <c r="U31" i="4"/>
  <c r="V47" i="4"/>
  <c r="O51" i="4" s="1"/>
  <c r="S47" i="4"/>
  <c r="U47" i="4"/>
  <c r="R31" i="4"/>
  <c r="Q31" i="4"/>
  <c r="Q29" i="4"/>
  <c r="R29" i="4"/>
  <c r="B27" i="1" l="1"/>
  <c r="M27" i="1"/>
  <c r="Z28" i="1"/>
  <c r="L28" i="1"/>
  <c r="B29" i="1"/>
  <c r="M29" i="1"/>
  <c r="Y29" i="1"/>
  <c r="Z29" i="1"/>
  <c r="U103" i="1"/>
  <c r="N28" i="1"/>
  <c r="O28" i="1" s="1"/>
  <c r="Y30" i="1"/>
  <c r="L30" i="1"/>
  <c r="U104" i="1"/>
  <c r="U101" i="1"/>
  <c r="X29" i="1"/>
  <c r="N29" i="1"/>
  <c r="O29" i="1" s="1"/>
  <c r="N30" i="1"/>
  <c r="O30" i="1" s="1"/>
  <c r="Y28" i="1"/>
  <c r="AA28" i="1"/>
  <c r="AA46" i="1" s="1"/>
  <c r="R47" i="6"/>
  <c r="O52" i="6" s="1"/>
  <c r="O50" i="6"/>
  <c r="P50" i="6"/>
  <c r="P51" i="6"/>
  <c r="P52" i="6"/>
  <c r="P53" i="6"/>
  <c r="V47" i="6"/>
  <c r="R48" i="5"/>
  <c r="O53" i="5" s="1"/>
  <c r="O51" i="5"/>
  <c r="S48" i="5"/>
  <c r="U48" i="5"/>
  <c r="V48" i="5"/>
  <c r="O52" i="5" s="1"/>
  <c r="P50" i="2"/>
  <c r="P52" i="2"/>
  <c r="O52" i="2"/>
  <c r="V47" i="2"/>
  <c r="O53" i="2" s="1"/>
  <c r="U47" i="2"/>
  <c r="P51" i="2" s="1"/>
  <c r="X46" i="1"/>
  <c r="AB30" i="1"/>
  <c r="AB46" i="1" s="1"/>
  <c r="Z46" i="1"/>
  <c r="W46" i="1"/>
  <c r="R47" i="4"/>
  <c r="O53" i="4" s="1"/>
  <c r="Q47" i="4"/>
  <c r="P52" i="4"/>
  <c r="P53" i="4"/>
  <c r="P51" i="4"/>
  <c r="P50" i="4"/>
  <c r="U50" i="1" l="1"/>
  <c r="U49" i="1"/>
  <c r="U52" i="1"/>
  <c r="U51" i="1"/>
  <c r="B28" i="1"/>
  <c r="B46" i="1" s="1"/>
  <c r="M28" i="1"/>
  <c r="B30" i="1"/>
  <c r="M30" i="1"/>
  <c r="Y46" i="1"/>
  <c r="O53" i="6"/>
  <c r="O51" i="6"/>
  <c r="O54" i="5"/>
  <c r="P51" i="5"/>
  <c r="P52" i="5"/>
  <c r="P53" i="5"/>
  <c r="P54" i="5"/>
  <c r="O51" i="2"/>
  <c r="P53" i="2"/>
  <c r="V52" i="1"/>
  <c r="V51" i="1"/>
  <c r="V50" i="1"/>
  <c r="V49" i="1"/>
  <c r="O52" i="4"/>
</calcChain>
</file>

<file path=xl/sharedStrings.xml><?xml version="1.0" encoding="utf-8"?>
<sst xmlns="http://schemas.openxmlformats.org/spreadsheetml/2006/main" count="3150" uniqueCount="227">
  <si>
    <t>3_1A</t>
  </si>
  <si>
    <t>ID</t>
  </si>
  <si>
    <t>Material</t>
  </si>
  <si>
    <t>Factor</t>
  </si>
  <si>
    <t>Quantity</t>
  </si>
  <si>
    <t>Main Gate</t>
  </si>
  <si>
    <t>sqft</t>
  </si>
  <si>
    <t>Garage Tiles</t>
  </si>
  <si>
    <t>Door Bell</t>
  </si>
  <si>
    <t>Unit</t>
  </si>
  <si>
    <t>Entrance Door</t>
  </si>
  <si>
    <t>Cft</t>
  </si>
  <si>
    <t>Fan Dimmer</t>
  </si>
  <si>
    <t>Telephone Socket</t>
  </si>
  <si>
    <t>Universal Switch Socket</t>
  </si>
  <si>
    <t>Distribution Board</t>
  </si>
  <si>
    <t>Power Sockets</t>
  </si>
  <si>
    <t>Switch Board</t>
  </si>
  <si>
    <t>Room Door</t>
  </si>
  <si>
    <t>Room window(Complete) aluminium+glass</t>
  </si>
  <si>
    <t>Wardrobe</t>
  </si>
  <si>
    <t>Fans</t>
  </si>
  <si>
    <t>Lights</t>
  </si>
  <si>
    <t>Paint</t>
  </si>
  <si>
    <t>Gallon</t>
  </si>
  <si>
    <t>Washroom Exhaust Fan</t>
  </si>
  <si>
    <t>Sqft</t>
  </si>
  <si>
    <t>Washroom Tiles</t>
  </si>
  <si>
    <t>Washroom Wall Tiles</t>
  </si>
  <si>
    <t>Washroom Window</t>
  </si>
  <si>
    <t>Washroom Mirror</t>
  </si>
  <si>
    <t>Muslim Shower Set</t>
  </si>
  <si>
    <t>Senitary Set (Shower Set)</t>
  </si>
  <si>
    <t>Toilet Seat</t>
  </si>
  <si>
    <t>Wash Basin</t>
  </si>
  <si>
    <t>Kitchen Cabinets</t>
  </si>
  <si>
    <t>linear foot</t>
  </si>
  <si>
    <t>Kitchen Exhaust fans</t>
  </si>
  <si>
    <t xml:space="preserve">Kitchen Hood </t>
  </si>
  <si>
    <t>Kitchen slabs</t>
  </si>
  <si>
    <t>Kitchen Stove</t>
  </si>
  <si>
    <t>Kitchen wash basin</t>
  </si>
  <si>
    <t>Kitchen Window</t>
  </si>
  <si>
    <t>Floor Tiles</t>
  </si>
  <si>
    <t>Stairs Reiling</t>
  </si>
  <si>
    <t>Stairs Tiles</t>
  </si>
  <si>
    <t xml:space="preserve">Chandelier </t>
  </si>
  <si>
    <t>False Ceiling</t>
  </si>
  <si>
    <t>Floor Skirting</t>
  </si>
  <si>
    <t xml:space="preserve">Geyser </t>
  </si>
  <si>
    <t>Washroom Door + Others</t>
  </si>
  <si>
    <t>Linear Foot</t>
  </si>
  <si>
    <t>Kitchen Wall Tiles (Behind Slab)</t>
  </si>
  <si>
    <t>Washroom Slab Marble</t>
  </si>
  <si>
    <t>3_1B</t>
  </si>
  <si>
    <t>3_1C</t>
  </si>
  <si>
    <t>3_1D_Room</t>
  </si>
  <si>
    <t>20_1A</t>
  </si>
  <si>
    <t>20_1B</t>
  </si>
  <si>
    <t>20_1C</t>
  </si>
  <si>
    <t>5_1A</t>
  </si>
  <si>
    <t>5_1B</t>
  </si>
  <si>
    <t>5_1C</t>
  </si>
  <si>
    <t>7_1A</t>
  </si>
  <si>
    <t>7_1B</t>
  </si>
  <si>
    <t>7_1C</t>
  </si>
  <si>
    <t>3_2A</t>
  </si>
  <si>
    <t>3_2B</t>
  </si>
  <si>
    <t>3_2C</t>
  </si>
  <si>
    <t>3_2D_Plain</t>
  </si>
  <si>
    <t>3_3A</t>
  </si>
  <si>
    <t>3_3B</t>
  </si>
  <si>
    <t>3_3C</t>
  </si>
  <si>
    <t>3_4A</t>
  </si>
  <si>
    <t>3_4B</t>
  </si>
  <si>
    <t>3_4C</t>
  </si>
  <si>
    <t>5_2A</t>
  </si>
  <si>
    <t>5_2B</t>
  </si>
  <si>
    <t>5_2C</t>
  </si>
  <si>
    <t>5_3A</t>
  </si>
  <si>
    <t>5_3B</t>
  </si>
  <si>
    <t>5_3C</t>
  </si>
  <si>
    <t>5_4A</t>
  </si>
  <si>
    <t>5_4B</t>
  </si>
  <si>
    <t>5_4C</t>
  </si>
  <si>
    <t>7_2A</t>
  </si>
  <si>
    <t>7_2B</t>
  </si>
  <si>
    <t>7_2C</t>
  </si>
  <si>
    <t>7_3A</t>
  </si>
  <si>
    <t>7_3B</t>
  </si>
  <si>
    <t>7_3C</t>
  </si>
  <si>
    <t>7_4A</t>
  </si>
  <si>
    <t>7_4B</t>
  </si>
  <si>
    <t>7_4C</t>
  </si>
  <si>
    <t>20_2A</t>
  </si>
  <si>
    <t>20_2B</t>
  </si>
  <si>
    <t>20_2C</t>
  </si>
  <si>
    <t>20_3A</t>
  </si>
  <si>
    <t>20_3B</t>
  </si>
  <si>
    <t>20_3C</t>
  </si>
  <si>
    <t>20_4A</t>
  </si>
  <si>
    <t>20_4B</t>
  </si>
  <si>
    <t>20_4C</t>
  </si>
  <si>
    <t>5_1D_Plain</t>
  </si>
  <si>
    <t>5_2D_Room</t>
  </si>
  <si>
    <t>7_1D_Plain</t>
  </si>
  <si>
    <t>7_2D_Room</t>
  </si>
  <si>
    <t>10_1A</t>
  </si>
  <si>
    <t>10_1B</t>
  </si>
  <si>
    <t>10_1C</t>
  </si>
  <si>
    <t>10_1D_Plain</t>
  </si>
  <si>
    <t>10_4A</t>
  </si>
  <si>
    <t>10_4B</t>
  </si>
  <si>
    <t>10_4C</t>
  </si>
  <si>
    <t>10_3A</t>
  </si>
  <si>
    <t>10_3B</t>
  </si>
  <si>
    <t>10_3C</t>
  </si>
  <si>
    <t>10_2A</t>
  </si>
  <si>
    <t>10_2B</t>
  </si>
  <si>
    <t>10_2C</t>
  </si>
  <si>
    <t>10_2D_Room</t>
  </si>
  <si>
    <t>20_1D_Plain</t>
  </si>
  <si>
    <t>20_2D_Room</t>
  </si>
  <si>
    <t>Rates A</t>
  </si>
  <si>
    <t>Rates D</t>
  </si>
  <si>
    <t>Cost A</t>
  </si>
  <si>
    <t xml:space="preserve">Single Story </t>
  </si>
  <si>
    <t>Single Story with Basement</t>
  </si>
  <si>
    <t>Double Story</t>
  </si>
  <si>
    <t>Double Story with Basement</t>
  </si>
  <si>
    <t>Max</t>
  </si>
  <si>
    <t>Min</t>
  </si>
  <si>
    <t>Cost D</t>
  </si>
  <si>
    <t>Labour</t>
  </si>
  <si>
    <t>Type</t>
  </si>
  <si>
    <t>Tiles Installation</t>
  </si>
  <si>
    <t>Electrician</t>
  </si>
  <si>
    <t>Kitchen Slab</t>
  </si>
  <si>
    <t>Carpenter</t>
  </si>
  <si>
    <t>Plumber</t>
  </si>
  <si>
    <t>Rate</t>
  </si>
  <si>
    <t>day</t>
  </si>
  <si>
    <t>Washroom Slab</t>
  </si>
  <si>
    <t>Window Installation</t>
  </si>
  <si>
    <t>GROUND</t>
  </si>
  <si>
    <t>FIRST_FLOOR</t>
  </si>
  <si>
    <t>BASEMENT</t>
  </si>
  <si>
    <t>3_2</t>
  </si>
  <si>
    <t>3_1</t>
  </si>
  <si>
    <t>3_3</t>
  </si>
  <si>
    <t>3_4</t>
  </si>
  <si>
    <t>5_1</t>
  </si>
  <si>
    <t>5_2</t>
  </si>
  <si>
    <t>5_3</t>
  </si>
  <si>
    <t>5_4</t>
  </si>
  <si>
    <t>7_1</t>
  </si>
  <si>
    <t>7_2</t>
  </si>
  <si>
    <t>7_3</t>
  </si>
  <si>
    <t>7_4</t>
  </si>
  <si>
    <t>10_1</t>
  </si>
  <si>
    <t>10_2</t>
  </si>
  <si>
    <t>10_3</t>
  </si>
  <si>
    <t>10_4</t>
  </si>
  <si>
    <t>20_1</t>
  </si>
  <si>
    <t>20_2</t>
  </si>
  <si>
    <t>20_3</t>
  </si>
  <si>
    <t>20_4</t>
  </si>
  <si>
    <t>Single Story</t>
  </si>
  <si>
    <t>Single Story+Basement</t>
  </si>
  <si>
    <t>Double Story + Basement</t>
  </si>
  <si>
    <t>RATE B</t>
  </si>
  <si>
    <t>RATE C</t>
  </si>
  <si>
    <t>Qunaitites</t>
  </si>
  <si>
    <t>D</t>
  </si>
  <si>
    <t>Cost</t>
  </si>
  <si>
    <t>SB</t>
  </si>
  <si>
    <t>DB</t>
  </si>
  <si>
    <t>S</t>
  </si>
  <si>
    <t>MATERIAL_ID</t>
  </si>
  <si>
    <t>7 MARLA</t>
  </si>
  <si>
    <t>25-91</t>
  </si>
  <si>
    <t>25-30</t>
  </si>
  <si>
    <t>A</t>
  </si>
  <si>
    <t>B</t>
  </si>
  <si>
    <t>C</t>
  </si>
  <si>
    <t>ctrl+alt+v &amp; then press v &amp; enter</t>
  </si>
  <si>
    <t>to copy quantites</t>
  </si>
  <si>
    <t>3 marla</t>
  </si>
  <si>
    <t>5 marla</t>
  </si>
  <si>
    <t>7 marla</t>
  </si>
  <si>
    <t>10 marla</t>
  </si>
  <si>
    <t>20 marla | 1 kanal</t>
  </si>
  <si>
    <t>Cross Validation</t>
  </si>
  <si>
    <t>Marla</t>
  </si>
  <si>
    <t>Set 1</t>
  </si>
  <si>
    <t>Set 2</t>
  </si>
  <si>
    <t>Set 3</t>
  </si>
  <si>
    <t>Set 4</t>
  </si>
  <si>
    <t>3S</t>
  </si>
  <si>
    <t>3SB</t>
  </si>
  <si>
    <t>3D</t>
  </si>
  <si>
    <t>3DB</t>
  </si>
  <si>
    <t>sat</t>
  </si>
  <si>
    <t>F</t>
  </si>
  <si>
    <t>P</t>
  </si>
  <si>
    <t>F (3 above start)</t>
  </si>
  <si>
    <t>-</t>
  </si>
  <si>
    <t>F(4th above 4lkh)</t>
  </si>
  <si>
    <t>F(above 6 lkh)</t>
  </si>
  <si>
    <t>F(3rd above 10 lkh)</t>
  </si>
  <si>
    <t>SAT</t>
  </si>
  <si>
    <t>5S</t>
  </si>
  <si>
    <t>5SB</t>
  </si>
  <si>
    <t>5D</t>
  </si>
  <si>
    <t>5DB</t>
  </si>
  <si>
    <t>7S</t>
  </si>
  <si>
    <t>7SB</t>
  </si>
  <si>
    <t>7D</t>
  </si>
  <si>
    <t>7DB</t>
  </si>
  <si>
    <t>10S</t>
  </si>
  <si>
    <t>10SB</t>
  </si>
  <si>
    <t>10D</t>
  </si>
  <si>
    <t>10DB</t>
  </si>
  <si>
    <t>20S</t>
  </si>
  <si>
    <t>20D</t>
  </si>
  <si>
    <t>20DB</t>
  </si>
  <si>
    <t>20SB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</si>
</sst>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2" borderId="5" xfId="0" applyFill="1" applyBorder="1"/>
    <xf numFmtId="0" fontId="0" fillId="2" borderId="0" xfId="0" applyFill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0" borderId="0" xfId="0" applyFont="1"/>
    <xf numFmtId="0" fontId="0" fillId="3" borderId="6" xfId="0" applyFill="1" applyBorder="1"/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1" fillId="0" borderId="5" xfId="0" applyFont="1" applyBorder="1"/>
    <xf numFmtId="0" fontId="0" fillId="0" borderId="5" xfId="0" applyFill="1" applyBorder="1"/>
    <xf numFmtId="1" fontId="0" fillId="0" borderId="5" xfId="0" applyNumberFormat="1" applyFill="1" applyBorder="1"/>
    <xf numFmtId="0" fontId="0" fillId="0" borderId="0" xfId="0" applyFill="1" applyBorder="1"/>
    <xf numFmtId="1" fontId="0" fillId="0" borderId="0" xfId="0" applyNumberFormat="1" applyFill="1" applyBorder="1"/>
    <xf numFmtId="164" fontId="0" fillId="0" borderId="0" xfId="1" applyNumberFormat="1" applyFont="1"/>
    <xf numFmtId="0" fontId="1" fillId="0" borderId="0" xfId="0" applyFont="1" applyFill="1" applyBorder="1"/>
    <xf numFmtId="164" fontId="0" fillId="0" borderId="0" xfId="1" applyNumberFormat="1" applyFont="1" applyFill="1" applyBorder="1"/>
    <xf numFmtId="0" fontId="1" fillId="0" borderId="15" xfId="0" applyFont="1" applyBorder="1"/>
    <xf numFmtId="0" fontId="0" fillId="0" borderId="3" xfId="0" applyBorder="1"/>
    <xf numFmtId="0" fontId="0" fillId="0" borderId="0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0" xfId="0" applyFont="1" applyBorder="1"/>
    <xf numFmtId="0" fontId="1" fillId="0" borderId="6" xfId="0" applyFont="1" applyBorder="1"/>
    <xf numFmtId="0" fontId="0" fillId="0" borderId="17" xfId="0" applyBorder="1" applyAlignment="1">
      <alignment horizontal="center"/>
    </xf>
    <xf numFmtId="0" fontId="0" fillId="4" borderId="5" xfId="0" applyFill="1" applyBorder="1"/>
    <xf numFmtId="0" fontId="0" fillId="4" borderId="0" xfId="0" applyFill="1"/>
    <xf numFmtId="0" fontId="0" fillId="4" borderId="11" xfId="0" applyFill="1" applyBorder="1" applyAlignment="1">
      <alignment horizontal="center" vertical="center"/>
    </xf>
    <xf numFmtId="0" fontId="0" fillId="4" borderId="6" xfId="0" applyFill="1" applyBorder="1"/>
    <xf numFmtId="0" fontId="0" fillId="0" borderId="6" xfId="0" applyFill="1" applyBorder="1"/>
    <xf numFmtId="0" fontId="0" fillId="2" borderId="6" xfId="0" applyFill="1" applyBorder="1"/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1" fillId="4" borderId="1" xfId="0" applyFont="1" applyFill="1" applyBorder="1" applyAlignment="1">
      <alignment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5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0" xfId="0" applyFill="1" applyBorder="1" applyAlignment="1">
      <alignment horizontal="center" vertical="center"/>
    </xf>
    <xf numFmtId="0" fontId="0" fillId="4" borderId="4" xfId="0" applyFill="1" applyBorder="1"/>
    <xf numFmtId="0" fontId="1" fillId="0" borderId="13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1" fillId="0" borderId="19" xfId="0" applyFont="1" applyBorder="1" applyAlignment="1">
      <alignment horizontal="center" vertical="center"/>
    </xf>
    <xf numFmtId="0" fontId="0" fillId="0" borderId="19" xfId="0" applyBorder="1"/>
    <xf numFmtId="0" fontId="1" fillId="0" borderId="19" xfId="0" applyFont="1" applyBorder="1" applyAlignment="1">
      <alignment vertical="center"/>
    </xf>
    <xf numFmtId="0" fontId="1" fillId="0" borderId="1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0" fillId="5" borderId="19" xfId="0" applyFill="1" applyBorder="1"/>
    <xf numFmtId="0" fontId="1" fillId="0" borderId="0" xfId="0" applyFont="1" applyAlignment="1">
      <alignment horizontal="center"/>
    </xf>
    <xf numFmtId="0" fontId="1" fillId="6" borderId="19" xfId="0" applyFont="1" applyFill="1" applyBorder="1" applyAlignment="1">
      <alignment horizontal="center"/>
    </xf>
    <xf numFmtId="43" fontId="0" fillId="5" borderId="0" xfId="1" applyFont="1" applyFill="1" applyBorder="1"/>
    <xf numFmtId="43" fontId="0" fillId="0" borderId="0" xfId="1" applyFont="1"/>
    <xf numFmtId="17" fontId="0" fillId="0" borderId="0" xfId="0" applyNumberFormat="1"/>
    <xf numFmtId="0" fontId="0" fillId="2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 wrapText="1"/>
    </xf>
    <xf numFmtId="43" fontId="1" fillId="2" borderId="0" xfId="1" applyFont="1" applyFill="1"/>
    <xf numFmtId="43" fontId="1" fillId="0" borderId="0" xfId="1" applyFont="1"/>
    <xf numFmtId="43" fontId="0" fillId="0" borderId="0" xfId="0" applyNumberFormat="1"/>
    <xf numFmtId="43" fontId="0" fillId="0" borderId="0" xfId="1" applyFont="1" applyFill="1" applyBorder="1"/>
    <xf numFmtId="0" fontId="0" fillId="0" borderId="0" xfId="0" applyAlignment="1">
      <alignment horizontal="center"/>
    </xf>
    <xf numFmtId="0" fontId="1" fillId="2" borderId="0" xfId="0" applyFont="1" applyFill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2520-D88E-4EBB-A698-6B1CAEB97FB1}">
  <dimension ref="D2:W65"/>
  <sheetViews>
    <sheetView topLeftCell="C4" zoomScale="112" workbookViewId="0">
      <pane xSplit="5" topLeftCell="I1" activePane="topRight" state="frozen"/>
      <selection activeCell="E226" sqref="E226"/>
      <selection pane="topRight" activeCell="E226" sqref="E226"/>
    </sheetView>
  </sheetViews>
  <sheetFormatPr defaultRowHeight="14.5" x14ac:dyDescent="0.35"/>
  <cols>
    <col min="4" max="4" width="12.08984375" customWidth="1"/>
    <col min="5" max="5" width="17.7265625" bestFit="1" customWidth="1"/>
    <col min="9" max="23" width="13.1796875" customWidth="1"/>
  </cols>
  <sheetData>
    <row r="2" spans="4:23" ht="15" thickBot="1" x14ac:dyDescent="0.4"/>
    <row r="3" spans="4:23" ht="15" thickBot="1" x14ac:dyDescent="0.4">
      <c r="I3" s="89" t="s">
        <v>148</v>
      </c>
      <c r="J3" s="90"/>
      <c r="K3" s="91"/>
      <c r="L3" s="41"/>
      <c r="M3" s="89" t="s">
        <v>147</v>
      </c>
      <c r="N3" s="90"/>
      <c r="O3" s="91"/>
      <c r="P3" s="41"/>
      <c r="Q3" s="89" t="s">
        <v>149</v>
      </c>
      <c r="R3" s="90"/>
      <c r="S3" s="91"/>
      <c r="T3" s="41"/>
      <c r="U3" s="89" t="s">
        <v>150</v>
      </c>
      <c r="V3" s="90"/>
      <c r="W3" s="91"/>
    </row>
    <row r="4" spans="4:23" ht="15" thickBot="1" x14ac:dyDescent="0.4">
      <c r="D4" s="17" t="s">
        <v>133</v>
      </c>
      <c r="E4" s="17" t="s">
        <v>134</v>
      </c>
      <c r="F4" s="17" t="s">
        <v>3</v>
      </c>
      <c r="G4" s="17" t="s">
        <v>140</v>
      </c>
      <c r="H4" s="17"/>
      <c r="I4" s="23" t="s">
        <v>144</v>
      </c>
      <c r="J4" s="39" t="s">
        <v>145</v>
      </c>
      <c r="K4" s="40" t="s">
        <v>146</v>
      </c>
      <c r="L4" s="39"/>
      <c r="M4" s="23" t="s">
        <v>144</v>
      </c>
      <c r="N4" s="39" t="s">
        <v>145</v>
      </c>
      <c r="O4" s="40" t="s">
        <v>146</v>
      </c>
      <c r="P4" s="39"/>
      <c r="Q4" s="23" t="s">
        <v>144</v>
      </c>
      <c r="R4" s="39" t="s">
        <v>145</v>
      </c>
      <c r="S4" s="40" t="s">
        <v>146</v>
      </c>
      <c r="T4" s="39"/>
      <c r="U4" s="23" t="s">
        <v>144</v>
      </c>
      <c r="V4" s="39" t="s">
        <v>145</v>
      </c>
      <c r="W4" s="40" t="s">
        <v>146</v>
      </c>
    </row>
    <row r="5" spans="4:23" x14ac:dyDescent="0.35">
      <c r="D5" s="35">
        <v>4</v>
      </c>
      <c r="E5" s="32" t="s">
        <v>23</v>
      </c>
      <c r="F5" s="32" t="s">
        <v>6</v>
      </c>
      <c r="G5" s="32">
        <v>30</v>
      </c>
      <c r="H5" s="35">
        <v>4</v>
      </c>
      <c r="I5" s="21">
        <v>4945</v>
      </c>
      <c r="J5" s="26">
        <v>3440</v>
      </c>
      <c r="K5" s="10">
        <v>3170</v>
      </c>
      <c r="L5" s="35">
        <v>4</v>
      </c>
      <c r="M5" s="21">
        <v>4780</v>
      </c>
      <c r="N5" s="26">
        <v>3505</v>
      </c>
      <c r="O5" s="10">
        <v>2442</v>
      </c>
      <c r="P5" s="35">
        <v>4</v>
      </c>
      <c r="Q5" s="21">
        <v>3950</v>
      </c>
      <c r="R5" s="26">
        <v>3344</v>
      </c>
      <c r="S5" s="10">
        <v>0</v>
      </c>
      <c r="T5" s="35">
        <v>4</v>
      </c>
      <c r="U5" s="21">
        <v>4280</v>
      </c>
      <c r="V5" s="26">
        <v>3256</v>
      </c>
      <c r="W5" s="10">
        <v>0</v>
      </c>
    </row>
    <row r="6" spans="4:23" x14ac:dyDescent="0.35">
      <c r="D6" s="36">
        <v>5</v>
      </c>
      <c r="E6" s="33" t="s">
        <v>135</v>
      </c>
      <c r="F6" s="33" t="s">
        <v>6</v>
      </c>
      <c r="G6" s="33">
        <v>20</v>
      </c>
      <c r="H6" s="36">
        <v>5</v>
      </c>
      <c r="I6" s="21">
        <v>1179</v>
      </c>
      <c r="J6" s="26">
        <v>713</v>
      </c>
      <c r="K6" s="10">
        <v>727</v>
      </c>
      <c r="L6" s="36">
        <v>5</v>
      </c>
      <c r="M6" s="21">
        <v>971</v>
      </c>
      <c r="N6" s="26">
        <v>681</v>
      </c>
      <c r="O6" s="10">
        <v>765</v>
      </c>
      <c r="P6" s="36">
        <v>5</v>
      </c>
      <c r="Q6" s="21">
        <v>1115</v>
      </c>
      <c r="R6" s="26">
        <v>944</v>
      </c>
      <c r="S6" s="10">
        <v>0</v>
      </c>
      <c r="T6" s="36">
        <v>5</v>
      </c>
      <c r="U6" s="21">
        <v>1210</v>
      </c>
      <c r="V6" s="26">
        <v>945</v>
      </c>
      <c r="W6" s="10">
        <v>0</v>
      </c>
    </row>
    <row r="7" spans="4:23" x14ac:dyDescent="0.35">
      <c r="D7" s="36">
        <v>6</v>
      </c>
      <c r="E7" s="33" t="s">
        <v>136</v>
      </c>
      <c r="F7" s="33" t="s">
        <v>141</v>
      </c>
      <c r="G7" s="33">
        <v>2000</v>
      </c>
      <c r="H7" s="36">
        <v>6</v>
      </c>
      <c r="I7" s="21">
        <v>10</v>
      </c>
      <c r="J7" s="26">
        <f>I7</f>
        <v>10</v>
      </c>
      <c r="K7" s="10">
        <f>J7</f>
        <v>10</v>
      </c>
      <c r="L7" s="36">
        <v>6</v>
      </c>
      <c r="M7" s="21">
        <f>K7</f>
        <v>10</v>
      </c>
      <c r="N7" s="21">
        <f t="shared" ref="N7:R7" si="0">M7</f>
        <v>10</v>
      </c>
      <c r="O7" s="21">
        <f t="shared" si="0"/>
        <v>10</v>
      </c>
      <c r="P7" s="36">
        <v>6</v>
      </c>
      <c r="Q7" s="21">
        <f>O7</f>
        <v>10</v>
      </c>
      <c r="R7" s="21">
        <f t="shared" si="0"/>
        <v>10</v>
      </c>
      <c r="S7" s="10">
        <v>0</v>
      </c>
      <c r="T7" s="36">
        <v>6</v>
      </c>
      <c r="U7" s="21">
        <f>R7</f>
        <v>10</v>
      </c>
      <c r="V7" s="26">
        <f>U7</f>
        <v>10</v>
      </c>
      <c r="W7" s="10">
        <v>0</v>
      </c>
    </row>
    <row r="8" spans="4:23" x14ac:dyDescent="0.35">
      <c r="D8" s="36">
        <v>7</v>
      </c>
      <c r="E8" s="33" t="s">
        <v>137</v>
      </c>
      <c r="F8" s="33" t="s">
        <v>6</v>
      </c>
      <c r="G8" s="33">
        <v>150</v>
      </c>
      <c r="H8" s="36">
        <v>7</v>
      </c>
      <c r="I8" s="21">
        <v>32</v>
      </c>
      <c r="J8" s="26">
        <v>0</v>
      </c>
      <c r="K8" s="10">
        <v>4</v>
      </c>
      <c r="L8" s="36">
        <v>7</v>
      </c>
      <c r="M8" s="21">
        <v>32</v>
      </c>
      <c r="N8" s="26">
        <v>0</v>
      </c>
      <c r="O8" s="10">
        <v>0</v>
      </c>
      <c r="P8" s="36">
        <v>7</v>
      </c>
      <c r="Q8" s="21">
        <v>26</v>
      </c>
      <c r="R8" s="26">
        <v>0</v>
      </c>
      <c r="S8" s="10">
        <v>0</v>
      </c>
      <c r="T8" s="36">
        <v>7</v>
      </c>
      <c r="U8" s="21">
        <v>27</v>
      </c>
      <c r="V8" s="26">
        <v>0</v>
      </c>
      <c r="W8" s="10">
        <v>0</v>
      </c>
    </row>
    <row r="9" spans="4:23" x14ac:dyDescent="0.35">
      <c r="D9" s="36">
        <v>8</v>
      </c>
      <c r="E9" s="26" t="s">
        <v>142</v>
      </c>
      <c r="F9" s="33" t="s">
        <v>6</v>
      </c>
      <c r="G9" s="33">
        <v>80</v>
      </c>
      <c r="H9" s="36">
        <v>8</v>
      </c>
      <c r="I9" s="21">
        <f>'3 Marla'!H22</f>
        <v>4</v>
      </c>
      <c r="J9" s="26">
        <f>'3 Marla'!I22</f>
        <v>8</v>
      </c>
      <c r="K9" s="10">
        <v>0</v>
      </c>
      <c r="L9" s="36">
        <v>8</v>
      </c>
      <c r="M9" s="21">
        <f>'3 Marla'!K22</f>
        <v>4</v>
      </c>
      <c r="N9" s="26">
        <v>4</v>
      </c>
      <c r="O9" s="10">
        <v>0</v>
      </c>
      <c r="P9" s="36">
        <v>8</v>
      </c>
      <c r="Q9" s="21">
        <v>8</v>
      </c>
      <c r="R9" s="26">
        <v>8</v>
      </c>
      <c r="S9" s="10">
        <v>0</v>
      </c>
      <c r="T9" s="36">
        <v>8</v>
      </c>
      <c r="U9" s="21">
        <v>24</v>
      </c>
      <c r="V9" s="26">
        <v>16</v>
      </c>
      <c r="W9" s="10">
        <v>0</v>
      </c>
    </row>
    <row r="10" spans="4:23" x14ac:dyDescent="0.35">
      <c r="D10" s="36">
        <v>9</v>
      </c>
      <c r="E10" s="26" t="s">
        <v>143</v>
      </c>
      <c r="F10" s="26" t="s">
        <v>9</v>
      </c>
      <c r="G10" s="33">
        <v>800</v>
      </c>
      <c r="H10" s="36">
        <v>9</v>
      </c>
      <c r="I10" s="21">
        <v>5</v>
      </c>
      <c r="J10" s="26">
        <v>4</v>
      </c>
      <c r="K10" s="10">
        <v>2</v>
      </c>
      <c r="L10" s="36">
        <v>9</v>
      </c>
      <c r="M10" s="21">
        <v>5</v>
      </c>
      <c r="N10" s="26">
        <v>4</v>
      </c>
      <c r="O10" s="10">
        <v>0</v>
      </c>
      <c r="P10" s="36">
        <v>9</v>
      </c>
      <c r="Q10" s="21">
        <v>5</v>
      </c>
      <c r="R10" s="26">
        <v>4</v>
      </c>
      <c r="S10" s="10">
        <v>0</v>
      </c>
      <c r="T10" s="36">
        <v>9</v>
      </c>
      <c r="U10" s="21">
        <v>5</v>
      </c>
      <c r="V10" s="26">
        <v>4</v>
      </c>
      <c r="W10" s="10">
        <v>0</v>
      </c>
    </row>
    <row r="11" spans="4:23" x14ac:dyDescent="0.35">
      <c r="D11" s="38">
        <v>10</v>
      </c>
      <c r="E11" s="33" t="s">
        <v>47</v>
      </c>
      <c r="F11" s="33" t="s">
        <v>6</v>
      </c>
      <c r="G11" s="33">
        <v>25</v>
      </c>
      <c r="H11" s="38">
        <v>10</v>
      </c>
      <c r="I11" s="10">
        <v>667</v>
      </c>
      <c r="J11" s="10">
        <v>586</v>
      </c>
      <c r="K11" s="10">
        <v>401</v>
      </c>
      <c r="L11" s="38">
        <v>10</v>
      </c>
      <c r="M11" s="10">
        <v>706</v>
      </c>
      <c r="N11" s="10">
        <v>625</v>
      </c>
      <c r="O11" s="10">
        <v>675</v>
      </c>
      <c r="P11" s="38">
        <v>10</v>
      </c>
      <c r="Q11" s="10">
        <v>720</v>
      </c>
      <c r="R11" s="46">
        <v>565</v>
      </c>
      <c r="S11" s="10">
        <v>0</v>
      </c>
      <c r="T11" s="38">
        <v>10</v>
      </c>
      <c r="U11" s="21">
        <v>696</v>
      </c>
      <c r="V11" s="24">
        <v>615</v>
      </c>
      <c r="W11" s="10">
        <v>0</v>
      </c>
    </row>
    <row r="12" spans="4:23" x14ac:dyDescent="0.35">
      <c r="D12" s="38">
        <v>11</v>
      </c>
      <c r="E12" s="33" t="s">
        <v>138</v>
      </c>
      <c r="F12" s="33" t="s">
        <v>141</v>
      </c>
      <c r="G12" s="33">
        <v>2500</v>
      </c>
      <c r="H12" s="38">
        <v>11</v>
      </c>
      <c r="I12" s="21">
        <v>15</v>
      </c>
      <c r="J12" s="26">
        <f t="shared" ref="J12:K13" si="1">I12</f>
        <v>15</v>
      </c>
      <c r="K12" s="10">
        <f t="shared" si="1"/>
        <v>15</v>
      </c>
      <c r="L12" s="38">
        <v>11</v>
      </c>
      <c r="M12" s="21">
        <f>K12</f>
        <v>15</v>
      </c>
      <c r="N12" s="21">
        <f t="shared" ref="N12:R13" si="2">M12</f>
        <v>15</v>
      </c>
      <c r="O12" s="21">
        <f t="shared" si="2"/>
        <v>15</v>
      </c>
      <c r="P12" s="38">
        <v>11</v>
      </c>
      <c r="Q12" s="21">
        <f>O12</f>
        <v>15</v>
      </c>
      <c r="R12" s="21">
        <f t="shared" si="2"/>
        <v>15</v>
      </c>
      <c r="S12" s="10">
        <v>0</v>
      </c>
      <c r="T12" s="38">
        <v>11</v>
      </c>
      <c r="U12" s="21">
        <f>R12</f>
        <v>15</v>
      </c>
      <c r="V12" s="26">
        <f>U12</f>
        <v>15</v>
      </c>
      <c r="W12" s="10">
        <v>0</v>
      </c>
    </row>
    <row r="13" spans="4:23" ht="15" thickBot="1" x14ac:dyDescent="0.4">
      <c r="D13" s="37">
        <v>12</v>
      </c>
      <c r="E13" s="34" t="s">
        <v>139</v>
      </c>
      <c r="F13" s="34" t="s">
        <v>141</v>
      </c>
      <c r="G13" s="34">
        <v>2000</v>
      </c>
      <c r="H13" s="37">
        <v>12</v>
      </c>
      <c r="I13" s="21">
        <v>15</v>
      </c>
      <c r="J13" s="26">
        <f t="shared" si="1"/>
        <v>15</v>
      </c>
      <c r="K13" s="10">
        <f t="shared" si="1"/>
        <v>15</v>
      </c>
      <c r="L13" s="37">
        <v>12</v>
      </c>
      <c r="M13" s="21">
        <f>K13</f>
        <v>15</v>
      </c>
      <c r="N13" s="21">
        <f t="shared" si="2"/>
        <v>15</v>
      </c>
      <c r="O13" s="21">
        <f t="shared" si="2"/>
        <v>15</v>
      </c>
      <c r="P13" s="37">
        <v>12</v>
      </c>
      <c r="Q13" s="21">
        <f>O13</f>
        <v>15</v>
      </c>
      <c r="R13" s="21">
        <f t="shared" si="2"/>
        <v>15</v>
      </c>
      <c r="S13" s="10">
        <v>0</v>
      </c>
      <c r="T13" s="37">
        <v>12</v>
      </c>
      <c r="U13" s="21">
        <f>R13</f>
        <v>15</v>
      </c>
      <c r="V13" s="26">
        <f>U13</f>
        <v>15</v>
      </c>
      <c r="W13" s="10">
        <v>0</v>
      </c>
    </row>
    <row r="15" spans="4:23" ht="15" thickBot="1" x14ac:dyDescent="0.4"/>
    <row r="16" spans="4:23" ht="15" thickBot="1" x14ac:dyDescent="0.4">
      <c r="I16" s="89" t="s">
        <v>151</v>
      </c>
      <c r="J16" s="90"/>
      <c r="K16" s="91"/>
      <c r="L16" s="41"/>
      <c r="M16" s="89" t="s">
        <v>152</v>
      </c>
      <c r="N16" s="90"/>
      <c r="O16" s="91"/>
      <c r="P16" s="41"/>
      <c r="Q16" s="89" t="s">
        <v>153</v>
      </c>
      <c r="R16" s="90"/>
      <c r="S16" s="91"/>
      <c r="T16" s="41"/>
      <c r="U16" s="89" t="s">
        <v>154</v>
      </c>
      <c r="V16" s="90"/>
      <c r="W16" s="91"/>
    </row>
    <row r="17" spans="4:23" ht="15" thickBot="1" x14ac:dyDescent="0.4">
      <c r="D17" s="17" t="s">
        <v>133</v>
      </c>
      <c r="E17" s="17" t="s">
        <v>134</v>
      </c>
      <c r="F17" s="17" t="s">
        <v>3</v>
      </c>
      <c r="G17" s="17" t="s">
        <v>140</v>
      </c>
      <c r="H17" s="17"/>
      <c r="I17" s="23" t="s">
        <v>144</v>
      </c>
      <c r="J17" s="39" t="s">
        <v>145</v>
      </c>
      <c r="K17" s="40" t="s">
        <v>146</v>
      </c>
      <c r="L17" s="39"/>
      <c r="M17" s="23" t="s">
        <v>144</v>
      </c>
      <c r="N17" s="39" t="s">
        <v>145</v>
      </c>
      <c r="O17" s="40" t="s">
        <v>146</v>
      </c>
      <c r="P17" s="39"/>
      <c r="Q17" s="23" t="s">
        <v>144</v>
      </c>
      <c r="R17" s="39" t="s">
        <v>145</v>
      </c>
      <c r="S17" s="40" t="s">
        <v>146</v>
      </c>
      <c r="T17" s="39"/>
      <c r="U17" s="23" t="s">
        <v>144</v>
      </c>
      <c r="V17" s="39" t="s">
        <v>145</v>
      </c>
      <c r="W17" s="40" t="s">
        <v>146</v>
      </c>
    </row>
    <row r="18" spans="4:23" x14ac:dyDescent="0.35">
      <c r="D18" s="35">
        <v>4</v>
      </c>
      <c r="E18" s="32" t="s">
        <v>23</v>
      </c>
      <c r="F18" s="32" t="s">
        <v>6</v>
      </c>
      <c r="G18" s="32">
        <v>30</v>
      </c>
      <c r="H18" s="35">
        <v>4</v>
      </c>
      <c r="I18" s="21">
        <v>5966</v>
      </c>
      <c r="J18" s="26">
        <v>4559</v>
      </c>
      <c r="K18" s="10">
        <v>3080</v>
      </c>
      <c r="L18" s="35">
        <v>4</v>
      </c>
      <c r="M18" s="21">
        <v>6330</v>
      </c>
      <c r="N18" s="26">
        <v>4543</v>
      </c>
      <c r="O18" s="10">
        <v>3872</v>
      </c>
      <c r="P18" s="35">
        <v>4</v>
      </c>
      <c r="Q18" s="21">
        <v>5942</v>
      </c>
      <c r="R18" s="26">
        <v>4708</v>
      </c>
      <c r="S18" s="10">
        <v>0</v>
      </c>
      <c r="T18" s="35">
        <v>4</v>
      </c>
      <c r="U18" s="21">
        <v>5923</v>
      </c>
      <c r="V18" s="26">
        <v>4361</v>
      </c>
      <c r="W18" s="10">
        <v>0</v>
      </c>
    </row>
    <row r="19" spans="4:23" x14ac:dyDescent="0.35">
      <c r="D19" s="36">
        <v>5</v>
      </c>
      <c r="E19" s="33" t="s">
        <v>135</v>
      </c>
      <c r="F19" s="33" t="s">
        <v>6</v>
      </c>
      <c r="G19" s="33">
        <v>20</v>
      </c>
      <c r="H19" s="36">
        <v>5</v>
      </c>
      <c r="I19">
        <v>1567</v>
      </c>
      <c r="J19" s="26">
        <v>1304</v>
      </c>
      <c r="K19" s="10">
        <v>1113</v>
      </c>
      <c r="L19" s="36">
        <v>5</v>
      </c>
      <c r="M19" s="21">
        <v>1538</v>
      </c>
      <c r="N19" s="26">
        <v>1371</v>
      </c>
      <c r="O19" s="26">
        <v>1434</v>
      </c>
      <c r="P19" s="36">
        <v>5</v>
      </c>
      <c r="Q19" s="21">
        <v>1693</v>
      </c>
      <c r="R19" s="26">
        <v>1230</v>
      </c>
      <c r="S19" s="10">
        <v>90</v>
      </c>
      <c r="T19" s="36">
        <v>5</v>
      </c>
      <c r="U19" s="21">
        <v>1688</v>
      </c>
      <c r="V19" s="26">
        <v>1242</v>
      </c>
      <c r="W19" s="10">
        <v>0</v>
      </c>
    </row>
    <row r="20" spans="4:23" x14ac:dyDescent="0.35">
      <c r="D20" s="36">
        <v>6</v>
      </c>
      <c r="E20" s="33" t="s">
        <v>136</v>
      </c>
      <c r="F20" s="33" t="s">
        <v>141</v>
      </c>
      <c r="G20" s="33">
        <v>2000</v>
      </c>
      <c r="H20" s="36">
        <v>6</v>
      </c>
      <c r="I20" s="21">
        <v>10</v>
      </c>
      <c r="J20" s="26">
        <f>I20</f>
        <v>10</v>
      </c>
      <c r="K20" s="10">
        <f>J20</f>
        <v>10</v>
      </c>
      <c r="L20" s="36">
        <v>6</v>
      </c>
      <c r="M20" s="21">
        <f>K20</f>
        <v>10</v>
      </c>
      <c r="N20" s="21">
        <f t="shared" ref="N20:R20" si="3">M20</f>
        <v>10</v>
      </c>
      <c r="O20" s="21">
        <f t="shared" si="3"/>
        <v>10</v>
      </c>
      <c r="P20" s="36">
        <v>6</v>
      </c>
      <c r="Q20" s="21">
        <f>O20</f>
        <v>10</v>
      </c>
      <c r="R20" s="21">
        <f t="shared" si="3"/>
        <v>10</v>
      </c>
      <c r="S20" s="10">
        <v>0</v>
      </c>
      <c r="T20" s="36">
        <v>6</v>
      </c>
      <c r="U20" s="21">
        <f>R20</f>
        <v>10</v>
      </c>
      <c r="V20" s="26">
        <f>U20</f>
        <v>10</v>
      </c>
      <c r="W20" s="10">
        <v>0</v>
      </c>
    </row>
    <row r="21" spans="4:23" x14ac:dyDescent="0.35">
      <c r="D21" s="36">
        <v>7</v>
      </c>
      <c r="E21" s="33" t="s">
        <v>137</v>
      </c>
      <c r="F21" s="33" t="s">
        <v>6</v>
      </c>
      <c r="G21" s="33">
        <v>150</v>
      </c>
      <c r="H21" s="36">
        <v>7</v>
      </c>
      <c r="I21" s="21">
        <v>53</v>
      </c>
      <c r="J21" s="26">
        <v>0</v>
      </c>
      <c r="K21" s="10">
        <v>0</v>
      </c>
      <c r="L21" s="36">
        <v>7</v>
      </c>
      <c r="M21" s="21">
        <v>44</v>
      </c>
      <c r="N21" s="26">
        <v>0</v>
      </c>
      <c r="O21" s="10">
        <v>0</v>
      </c>
      <c r="P21" s="36">
        <v>7</v>
      </c>
      <c r="Q21" s="21">
        <v>45</v>
      </c>
      <c r="R21" s="26">
        <v>0</v>
      </c>
      <c r="S21" s="10">
        <v>0</v>
      </c>
      <c r="T21" s="36">
        <v>7</v>
      </c>
      <c r="U21" s="21">
        <v>48</v>
      </c>
      <c r="V21" s="26">
        <v>0</v>
      </c>
      <c r="W21" s="10">
        <v>0</v>
      </c>
    </row>
    <row r="22" spans="4:23" x14ac:dyDescent="0.35">
      <c r="D22" s="36">
        <v>8</v>
      </c>
      <c r="E22" s="26" t="s">
        <v>142</v>
      </c>
      <c r="F22" s="33" t="s">
        <v>6</v>
      </c>
      <c r="G22" s="33">
        <v>80</v>
      </c>
      <c r="H22" s="36">
        <v>8</v>
      </c>
      <c r="I22" s="21">
        <v>4</v>
      </c>
      <c r="J22" s="26">
        <v>8</v>
      </c>
      <c r="K22" s="10">
        <v>0</v>
      </c>
      <c r="L22" s="36">
        <v>8</v>
      </c>
      <c r="M22" s="21">
        <v>12</v>
      </c>
      <c r="N22" s="26">
        <v>12</v>
      </c>
      <c r="O22" s="10">
        <v>4</v>
      </c>
      <c r="P22" s="36">
        <v>8</v>
      </c>
      <c r="Q22" s="21">
        <v>8</v>
      </c>
      <c r="R22" s="26">
        <v>8</v>
      </c>
      <c r="S22" s="10">
        <v>0</v>
      </c>
      <c r="T22" s="36">
        <v>8</v>
      </c>
      <c r="U22" s="21">
        <v>8</v>
      </c>
      <c r="V22" s="26">
        <v>8</v>
      </c>
      <c r="W22" s="10">
        <v>0</v>
      </c>
    </row>
    <row r="23" spans="4:23" x14ac:dyDescent="0.35">
      <c r="D23" s="36">
        <v>9</v>
      </c>
      <c r="E23" s="26" t="s">
        <v>143</v>
      </c>
      <c r="F23" s="26" t="s">
        <v>9</v>
      </c>
      <c r="G23" s="33">
        <v>800</v>
      </c>
      <c r="H23" s="36">
        <v>9</v>
      </c>
      <c r="I23" s="21">
        <v>6</v>
      </c>
      <c r="J23" s="26">
        <v>5</v>
      </c>
      <c r="K23" s="10">
        <v>0</v>
      </c>
      <c r="L23" s="36">
        <v>9</v>
      </c>
      <c r="M23" s="21">
        <v>8</v>
      </c>
      <c r="N23" s="26">
        <v>7</v>
      </c>
      <c r="O23" s="10">
        <v>2</v>
      </c>
      <c r="P23" s="36">
        <v>9</v>
      </c>
      <c r="Q23" s="21">
        <v>7</v>
      </c>
      <c r="R23" s="26">
        <v>7</v>
      </c>
      <c r="S23" s="10">
        <v>0</v>
      </c>
      <c r="T23" s="36">
        <v>9</v>
      </c>
      <c r="U23" s="21">
        <v>7</v>
      </c>
      <c r="V23" s="26">
        <v>6</v>
      </c>
      <c r="W23" s="10">
        <v>0</v>
      </c>
    </row>
    <row r="24" spans="4:23" x14ac:dyDescent="0.35">
      <c r="D24" s="38">
        <v>10</v>
      </c>
      <c r="E24" s="33" t="s">
        <v>47</v>
      </c>
      <c r="F24" s="33" t="s">
        <v>6</v>
      </c>
      <c r="G24" s="33">
        <v>25</v>
      </c>
      <c r="H24" s="38">
        <v>10</v>
      </c>
      <c r="I24" s="10">
        <v>1114</v>
      </c>
      <c r="J24" s="10">
        <v>993</v>
      </c>
      <c r="K24" s="10">
        <v>1023</v>
      </c>
      <c r="L24" s="38">
        <v>10</v>
      </c>
      <c r="M24" s="10">
        <v>1075</v>
      </c>
      <c r="N24" s="10">
        <v>905</v>
      </c>
      <c r="O24" s="10">
        <v>951</v>
      </c>
      <c r="P24" s="38">
        <v>10</v>
      </c>
      <c r="Q24" s="10">
        <v>1061</v>
      </c>
      <c r="R24" s="10">
        <v>857</v>
      </c>
      <c r="S24" s="10">
        <v>0</v>
      </c>
      <c r="T24" s="38">
        <v>10</v>
      </c>
      <c r="U24" s="21">
        <v>1058</v>
      </c>
      <c r="V24" s="24">
        <v>937</v>
      </c>
      <c r="W24" s="10">
        <v>0</v>
      </c>
    </row>
    <row r="25" spans="4:23" x14ac:dyDescent="0.35">
      <c r="D25" s="38">
        <v>11</v>
      </c>
      <c r="E25" s="33" t="s">
        <v>138</v>
      </c>
      <c r="F25" s="33" t="s">
        <v>141</v>
      </c>
      <c r="G25" s="33">
        <v>2500</v>
      </c>
      <c r="H25" s="38">
        <v>11</v>
      </c>
      <c r="I25" s="21">
        <v>15</v>
      </c>
      <c r="J25" s="26">
        <f t="shared" ref="J25:K26" si="4">I25</f>
        <v>15</v>
      </c>
      <c r="K25" s="10">
        <f t="shared" si="4"/>
        <v>15</v>
      </c>
      <c r="L25" s="38">
        <v>11</v>
      </c>
      <c r="M25" s="21">
        <f>K25</f>
        <v>15</v>
      </c>
      <c r="N25" s="21">
        <f t="shared" ref="N25:R25" si="5">M25</f>
        <v>15</v>
      </c>
      <c r="O25" s="21">
        <f t="shared" si="5"/>
        <v>15</v>
      </c>
      <c r="P25" s="38">
        <v>11</v>
      </c>
      <c r="Q25" s="21">
        <f>O25</f>
        <v>15</v>
      </c>
      <c r="R25" s="21">
        <f t="shared" si="5"/>
        <v>15</v>
      </c>
      <c r="S25" s="10">
        <v>0</v>
      </c>
      <c r="T25" s="38">
        <v>11</v>
      </c>
      <c r="U25" s="21">
        <f>R25</f>
        <v>15</v>
      </c>
      <c r="V25" s="26">
        <f>U25</f>
        <v>15</v>
      </c>
      <c r="W25" s="10">
        <v>0</v>
      </c>
    </row>
    <row r="26" spans="4:23" ht="15" thickBot="1" x14ac:dyDescent="0.4">
      <c r="D26" s="37">
        <v>12</v>
      </c>
      <c r="E26" s="34" t="s">
        <v>139</v>
      </c>
      <c r="F26" s="34" t="s">
        <v>141</v>
      </c>
      <c r="G26" s="34">
        <v>2000</v>
      </c>
      <c r="H26" s="37">
        <v>12</v>
      </c>
      <c r="I26" s="21">
        <v>15</v>
      </c>
      <c r="J26" s="26">
        <f t="shared" si="4"/>
        <v>15</v>
      </c>
      <c r="K26" s="10">
        <f t="shared" si="4"/>
        <v>15</v>
      </c>
      <c r="L26" s="37">
        <v>12</v>
      </c>
      <c r="M26" s="21">
        <f>K26</f>
        <v>15</v>
      </c>
      <c r="N26" s="21">
        <f t="shared" ref="N26:R26" si="6">M26</f>
        <v>15</v>
      </c>
      <c r="O26" s="21">
        <f t="shared" si="6"/>
        <v>15</v>
      </c>
      <c r="P26" s="37">
        <v>12</v>
      </c>
      <c r="Q26" s="21">
        <f>O26</f>
        <v>15</v>
      </c>
      <c r="R26" s="21">
        <f t="shared" si="6"/>
        <v>15</v>
      </c>
      <c r="S26" s="10">
        <v>0</v>
      </c>
      <c r="T26" s="37">
        <v>12</v>
      </c>
      <c r="U26" s="21">
        <f>R26</f>
        <v>15</v>
      </c>
      <c r="V26" s="26">
        <f>U26</f>
        <v>15</v>
      </c>
      <c r="W26" s="10">
        <v>0</v>
      </c>
    </row>
    <row r="28" spans="4:23" ht="15" thickBot="1" x14ac:dyDescent="0.4"/>
    <row r="29" spans="4:23" ht="15" thickBot="1" x14ac:dyDescent="0.4">
      <c r="I29" s="89" t="s">
        <v>155</v>
      </c>
      <c r="J29" s="90"/>
      <c r="K29" s="91"/>
      <c r="L29" s="41"/>
      <c r="M29" s="89" t="s">
        <v>156</v>
      </c>
      <c r="N29" s="90"/>
      <c r="O29" s="91"/>
      <c r="P29" s="41"/>
      <c r="Q29" s="89" t="s">
        <v>157</v>
      </c>
      <c r="R29" s="90"/>
      <c r="S29" s="91"/>
      <c r="T29" s="41"/>
      <c r="U29" s="89" t="s">
        <v>158</v>
      </c>
      <c r="V29" s="90"/>
      <c r="W29" s="91"/>
    </row>
    <row r="30" spans="4:23" ht="15" thickBot="1" x14ac:dyDescent="0.4">
      <c r="D30" s="17" t="s">
        <v>133</v>
      </c>
      <c r="E30" s="17" t="s">
        <v>134</v>
      </c>
      <c r="F30" s="17" t="s">
        <v>3</v>
      </c>
      <c r="G30" s="17" t="s">
        <v>140</v>
      </c>
      <c r="H30" s="17"/>
      <c r="I30" s="23" t="s">
        <v>144</v>
      </c>
      <c r="J30" s="39" t="s">
        <v>145</v>
      </c>
      <c r="K30" s="40" t="s">
        <v>146</v>
      </c>
      <c r="L30" s="39"/>
      <c r="M30" s="23" t="s">
        <v>144</v>
      </c>
      <c r="N30" s="39" t="s">
        <v>145</v>
      </c>
      <c r="O30" s="40" t="s">
        <v>146</v>
      </c>
      <c r="P30" s="39"/>
      <c r="Q30" s="23" t="s">
        <v>144</v>
      </c>
      <c r="R30" s="39" t="s">
        <v>145</v>
      </c>
      <c r="S30" s="40" t="s">
        <v>146</v>
      </c>
      <c r="T30" s="39"/>
      <c r="U30" s="23" t="s">
        <v>144</v>
      </c>
      <c r="V30" s="39" t="s">
        <v>145</v>
      </c>
      <c r="W30" s="40" t="s">
        <v>146</v>
      </c>
    </row>
    <row r="31" spans="4:23" x14ac:dyDescent="0.35">
      <c r="D31" s="35">
        <v>4</v>
      </c>
      <c r="E31" s="32" t="s">
        <v>23</v>
      </c>
      <c r="F31" s="32" t="s">
        <v>6</v>
      </c>
      <c r="G31" s="32">
        <v>30</v>
      </c>
      <c r="H31" s="35">
        <v>4</v>
      </c>
      <c r="I31" s="21">
        <v>7360</v>
      </c>
      <c r="J31" s="26">
        <v>3540</v>
      </c>
      <c r="K31" s="10">
        <v>2992</v>
      </c>
      <c r="L31" s="35">
        <v>4</v>
      </c>
      <c r="M31" s="21">
        <v>7010</v>
      </c>
      <c r="N31" s="26">
        <v>3580</v>
      </c>
      <c r="O31" s="10">
        <v>3047</v>
      </c>
      <c r="P31" s="35">
        <v>4</v>
      </c>
      <c r="Q31" s="21">
        <v>7420</v>
      </c>
      <c r="R31" s="26">
        <v>3920</v>
      </c>
      <c r="S31" s="10">
        <v>0</v>
      </c>
      <c r="T31" s="35">
        <v>4</v>
      </c>
      <c r="U31" s="21">
        <v>7630</v>
      </c>
      <c r="V31" s="26">
        <v>3850</v>
      </c>
      <c r="W31" s="10">
        <v>0</v>
      </c>
    </row>
    <row r="32" spans="4:23" x14ac:dyDescent="0.35">
      <c r="D32" s="36">
        <v>5</v>
      </c>
      <c r="E32" s="33" t="s">
        <v>135</v>
      </c>
      <c r="F32" s="33" t="s">
        <v>6</v>
      </c>
      <c r="G32" s="33">
        <v>20</v>
      </c>
      <c r="H32" s="36">
        <v>5</v>
      </c>
      <c r="I32" s="21">
        <v>2039</v>
      </c>
      <c r="J32" s="26">
        <v>1245</v>
      </c>
      <c r="K32" s="10">
        <v>1210</v>
      </c>
      <c r="L32" s="36">
        <v>5</v>
      </c>
      <c r="M32" s="21">
        <v>2070</v>
      </c>
      <c r="N32" s="26">
        <v>1266</v>
      </c>
      <c r="O32" s="10">
        <v>922</v>
      </c>
      <c r="P32" s="36">
        <v>5</v>
      </c>
      <c r="Q32" s="21">
        <v>2114</v>
      </c>
      <c r="R32" s="26">
        <v>1708</v>
      </c>
      <c r="S32" s="10">
        <v>0</v>
      </c>
      <c r="T32" s="36">
        <v>5</v>
      </c>
      <c r="U32" s="21">
        <v>2034</v>
      </c>
      <c r="V32" s="26">
        <v>1359</v>
      </c>
      <c r="W32" s="10">
        <v>0</v>
      </c>
    </row>
    <row r="33" spans="4:23" x14ac:dyDescent="0.35">
      <c r="D33" s="36">
        <v>6</v>
      </c>
      <c r="E33" s="33" t="s">
        <v>136</v>
      </c>
      <c r="F33" s="33" t="s">
        <v>141</v>
      </c>
      <c r="G33" s="33">
        <v>2000</v>
      </c>
      <c r="H33" s="36">
        <v>6</v>
      </c>
      <c r="I33" s="21">
        <v>14</v>
      </c>
      <c r="J33" s="26">
        <f>I33</f>
        <v>14</v>
      </c>
      <c r="K33" s="10">
        <f>J33</f>
        <v>14</v>
      </c>
      <c r="L33" s="36">
        <v>6</v>
      </c>
      <c r="M33" s="21">
        <f>K33</f>
        <v>14</v>
      </c>
      <c r="N33" s="21">
        <f t="shared" ref="N33:R33" si="7">M33</f>
        <v>14</v>
      </c>
      <c r="O33" s="21">
        <f t="shared" si="7"/>
        <v>14</v>
      </c>
      <c r="P33" s="36">
        <v>6</v>
      </c>
      <c r="Q33" s="21">
        <f>O33</f>
        <v>14</v>
      </c>
      <c r="R33" s="21">
        <f t="shared" si="7"/>
        <v>14</v>
      </c>
      <c r="S33" s="10">
        <v>0</v>
      </c>
      <c r="T33" s="36">
        <v>6</v>
      </c>
      <c r="U33" s="21">
        <f>R33</f>
        <v>14</v>
      </c>
      <c r="V33" s="26">
        <f>U33</f>
        <v>14</v>
      </c>
      <c r="W33" s="10">
        <v>0</v>
      </c>
    </row>
    <row r="34" spans="4:23" x14ac:dyDescent="0.35">
      <c r="D34" s="36">
        <v>7</v>
      </c>
      <c r="E34" s="33" t="s">
        <v>137</v>
      </c>
      <c r="F34" s="33" t="s">
        <v>6</v>
      </c>
      <c r="G34" s="33">
        <v>150</v>
      </c>
      <c r="H34" s="36">
        <v>7</v>
      </c>
      <c r="I34" s="21">
        <v>48</v>
      </c>
      <c r="J34" s="26">
        <v>0</v>
      </c>
      <c r="K34" s="10">
        <v>0</v>
      </c>
      <c r="L34" s="36">
        <v>7</v>
      </c>
      <c r="M34" s="21">
        <v>48</v>
      </c>
      <c r="N34" s="26">
        <v>0</v>
      </c>
      <c r="O34" s="10">
        <v>0</v>
      </c>
      <c r="P34" s="36">
        <v>7</v>
      </c>
      <c r="Q34" s="21">
        <v>64</v>
      </c>
      <c r="R34" s="26">
        <v>0</v>
      </c>
      <c r="S34" s="10">
        <v>0</v>
      </c>
      <c r="T34" s="36">
        <v>7</v>
      </c>
      <c r="U34" s="21">
        <v>42</v>
      </c>
      <c r="V34" s="26">
        <v>0</v>
      </c>
      <c r="W34" s="10">
        <v>0</v>
      </c>
    </row>
    <row r="35" spans="4:23" x14ac:dyDescent="0.35">
      <c r="D35" s="36">
        <v>8</v>
      </c>
      <c r="E35" s="26" t="s">
        <v>142</v>
      </c>
      <c r="F35" s="33" t="s">
        <v>6</v>
      </c>
      <c r="G35" s="33">
        <v>80</v>
      </c>
      <c r="H35" s="36">
        <v>8</v>
      </c>
      <c r="I35" s="21">
        <v>8</v>
      </c>
      <c r="J35" s="26">
        <v>8</v>
      </c>
      <c r="K35" s="10">
        <v>0</v>
      </c>
      <c r="L35" s="36">
        <v>8</v>
      </c>
      <c r="M35" s="21">
        <v>8</v>
      </c>
      <c r="N35" s="26">
        <v>8</v>
      </c>
      <c r="O35" s="10">
        <v>4</v>
      </c>
      <c r="P35" s="36">
        <v>8</v>
      </c>
      <c r="Q35" s="21">
        <v>8</v>
      </c>
      <c r="R35" s="26">
        <v>4</v>
      </c>
      <c r="S35" s="10">
        <v>0</v>
      </c>
      <c r="T35" s="36">
        <v>8</v>
      </c>
      <c r="U35" s="21">
        <v>8</v>
      </c>
      <c r="V35" s="26">
        <v>16</v>
      </c>
      <c r="W35" s="10">
        <v>0</v>
      </c>
    </row>
    <row r="36" spans="4:23" x14ac:dyDescent="0.35">
      <c r="D36" s="36">
        <v>9</v>
      </c>
      <c r="E36" s="26" t="s">
        <v>143</v>
      </c>
      <c r="F36" s="26" t="s">
        <v>9</v>
      </c>
      <c r="G36" s="33">
        <v>800</v>
      </c>
      <c r="H36" s="36">
        <v>9</v>
      </c>
      <c r="I36" s="21">
        <v>9</v>
      </c>
      <c r="J36" s="26">
        <v>7</v>
      </c>
      <c r="K36" s="10">
        <v>0</v>
      </c>
      <c r="L36" s="36">
        <v>9</v>
      </c>
      <c r="M36" s="21">
        <v>9</v>
      </c>
      <c r="N36" s="26">
        <v>7</v>
      </c>
      <c r="O36" s="10">
        <v>2</v>
      </c>
      <c r="P36" s="36">
        <v>9</v>
      </c>
      <c r="Q36" s="21">
        <v>8</v>
      </c>
      <c r="R36" s="26">
        <v>6</v>
      </c>
      <c r="S36" s="10">
        <v>0</v>
      </c>
      <c r="T36" s="36">
        <v>9</v>
      </c>
      <c r="U36" s="21">
        <v>9</v>
      </c>
      <c r="V36" s="26">
        <v>8</v>
      </c>
      <c r="W36" s="10">
        <v>0</v>
      </c>
    </row>
    <row r="37" spans="4:23" x14ac:dyDescent="0.35">
      <c r="D37" s="38">
        <v>10</v>
      </c>
      <c r="E37" s="33" t="s">
        <v>47</v>
      </c>
      <c r="F37" s="33" t="s">
        <v>6</v>
      </c>
      <c r="G37" s="33">
        <v>25</v>
      </c>
      <c r="H37" s="38">
        <v>10</v>
      </c>
      <c r="I37" s="10">
        <v>1085</v>
      </c>
      <c r="J37" s="10">
        <v>1041</v>
      </c>
      <c r="K37" s="10">
        <v>1120</v>
      </c>
      <c r="L37" s="38">
        <v>10</v>
      </c>
      <c r="M37" s="10">
        <v>1070</v>
      </c>
      <c r="N37" s="10">
        <v>1123</v>
      </c>
      <c r="O37" s="10">
        <v>634</v>
      </c>
      <c r="P37" s="38">
        <v>10</v>
      </c>
      <c r="Q37" s="24">
        <v>1011</v>
      </c>
      <c r="R37" s="26">
        <v>1007</v>
      </c>
      <c r="S37" s="10">
        <v>0</v>
      </c>
      <c r="T37" s="38">
        <v>10</v>
      </c>
      <c r="U37" s="21">
        <v>1060</v>
      </c>
      <c r="V37" s="26">
        <v>1154</v>
      </c>
      <c r="W37" s="10">
        <v>0</v>
      </c>
    </row>
    <row r="38" spans="4:23" x14ac:dyDescent="0.35">
      <c r="D38" s="38">
        <v>11</v>
      </c>
      <c r="E38" s="33" t="s">
        <v>138</v>
      </c>
      <c r="F38" s="33" t="s">
        <v>141</v>
      </c>
      <c r="G38" s="33">
        <v>2500</v>
      </c>
      <c r="H38" s="38">
        <v>11</v>
      </c>
      <c r="I38" s="21">
        <v>20</v>
      </c>
      <c r="J38" s="26">
        <f t="shared" ref="J38:K39" si="8">I38</f>
        <v>20</v>
      </c>
      <c r="K38" s="10">
        <f t="shared" si="8"/>
        <v>20</v>
      </c>
      <c r="L38" s="38">
        <v>11</v>
      </c>
      <c r="M38" s="21">
        <f>K38</f>
        <v>20</v>
      </c>
      <c r="N38" s="21">
        <f t="shared" ref="N38:R38" si="9">M38</f>
        <v>20</v>
      </c>
      <c r="O38" s="21">
        <f t="shared" si="9"/>
        <v>20</v>
      </c>
      <c r="P38" s="38">
        <v>11</v>
      </c>
      <c r="Q38" s="21">
        <f>O38</f>
        <v>20</v>
      </c>
      <c r="R38" s="21">
        <f t="shared" si="9"/>
        <v>20</v>
      </c>
      <c r="S38" s="10">
        <v>0</v>
      </c>
      <c r="T38" s="38">
        <v>11</v>
      </c>
      <c r="U38" s="21">
        <f>R38</f>
        <v>20</v>
      </c>
      <c r="V38" s="26">
        <f>U38</f>
        <v>20</v>
      </c>
      <c r="W38" s="10">
        <v>0</v>
      </c>
    </row>
    <row r="39" spans="4:23" ht="15" thickBot="1" x14ac:dyDescent="0.4">
      <c r="D39" s="37">
        <v>12</v>
      </c>
      <c r="E39" s="34" t="s">
        <v>139</v>
      </c>
      <c r="F39" s="34" t="s">
        <v>141</v>
      </c>
      <c r="G39" s="34">
        <v>2000</v>
      </c>
      <c r="H39" s="37">
        <v>12</v>
      </c>
      <c r="I39" s="21">
        <v>20</v>
      </c>
      <c r="J39" s="26">
        <f t="shared" si="8"/>
        <v>20</v>
      </c>
      <c r="K39" s="10">
        <f t="shared" si="8"/>
        <v>20</v>
      </c>
      <c r="L39" s="37">
        <v>12</v>
      </c>
      <c r="M39" s="21">
        <f>K39</f>
        <v>20</v>
      </c>
      <c r="N39" s="21">
        <f t="shared" ref="N39:R39" si="10">M39</f>
        <v>20</v>
      </c>
      <c r="O39" s="21">
        <f t="shared" si="10"/>
        <v>20</v>
      </c>
      <c r="P39" s="37">
        <v>12</v>
      </c>
      <c r="Q39" s="21">
        <f>O39</f>
        <v>20</v>
      </c>
      <c r="R39" s="21">
        <f t="shared" si="10"/>
        <v>20</v>
      </c>
      <c r="S39" s="10">
        <v>0</v>
      </c>
      <c r="T39" s="37">
        <v>12</v>
      </c>
      <c r="U39" s="21">
        <f>R39</f>
        <v>20</v>
      </c>
      <c r="V39" s="26">
        <f>U39</f>
        <v>20</v>
      </c>
      <c r="W39" s="10">
        <v>0</v>
      </c>
    </row>
    <row r="41" spans="4:23" ht="15" thickBot="1" x14ac:dyDescent="0.4"/>
    <row r="42" spans="4:23" ht="15" thickBot="1" x14ac:dyDescent="0.4">
      <c r="I42" s="89" t="s">
        <v>159</v>
      </c>
      <c r="J42" s="90"/>
      <c r="K42" s="91"/>
      <c r="L42" s="41"/>
      <c r="M42" s="89" t="s">
        <v>160</v>
      </c>
      <c r="N42" s="90"/>
      <c r="O42" s="91"/>
      <c r="P42" s="41"/>
      <c r="Q42" s="89" t="s">
        <v>161</v>
      </c>
      <c r="R42" s="90"/>
      <c r="S42" s="91"/>
      <c r="T42" s="41"/>
      <c r="U42" s="89" t="s">
        <v>162</v>
      </c>
      <c r="V42" s="90"/>
      <c r="W42" s="91"/>
    </row>
    <row r="43" spans="4:23" ht="15" thickBot="1" x14ac:dyDescent="0.4">
      <c r="D43" s="17" t="s">
        <v>133</v>
      </c>
      <c r="E43" s="17" t="s">
        <v>134</v>
      </c>
      <c r="F43" s="17" t="s">
        <v>3</v>
      </c>
      <c r="G43" s="17" t="s">
        <v>140</v>
      </c>
      <c r="H43" s="17"/>
      <c r="I43" s="23" t="s">
        <v>144</v>
      </c>
      <c r="J43" s="39" t="s">
        <v>145</v>
      </c>
      <c r="K43" s="40" t="s">
        <v>146</v>
      </c>
      <c r="L43" s="39"/>
      <c r="M43" s="23" t="s">
        <v>144</v>
      </c>
      <c r="N43" s="39" t="s">
        <v>145</v>
      </c>
      <c r="O43" s="40" t="s">
        <v>146</v>
      </c>
      <c r="P43" s="39"/>
      <c r="Q43" s="23" t="s">
        <v>144</v>
      </c>
      <c r="R43" s="39" t="s">
        <v>145</v>
      </c>
      <c r="S43" s="40" t="s">
        <v>146</v>
      </c>
      <c r="T43" s="39"/>
      <c r="U43" s="23" t="s">
        <v>144</v>
      </c>
      <c r="V43" s="39" t="s">
        <v>145</v>
      </c>
      <c r="W43" s="40" t="s">
        <v>146</v>
      </c>
    </row>
    <row r="44" spans="4:23" x14ac:dyDescent="0.35">
      <c r="D44" s="35">
        <v>4</v>
      </c>
      <c r="E44" s="32" t="s">
        <v>23</v>
      </c>
      <c r="F44" s="32" t="s">
        <v>6</v>
      </c>
      <c r="G44" s="32">
        <v>30</v>
      </c>
      <c r="H44" s="35">
        <v>4</v>
      </c>
      <c r="I44" s="21">
        <v>9646</v>
      </c>
      <c r="J44" s="26">
        <v>5580</v>
      </c>
      <c r="K44" s="10">
        <v>3542</v>
      </c>
      <c r="L44" s="35">
        <v>4</v>
      </c>
      <c r="M44" s="21">
        <v>9213</v>
      </c>
      <c r="N44" s="26">
        <v>5335</v>
      </c>
      <c r="O44" s="10">
        <v>3785</v>
      </c>
      <c r="P44" s="35">
        <v>4</v>
      </c>
      <c r="Q44" s="21">
        <v>9480</v>
      </c>
      <c r="R44" s="26">
        <v>4953</v>
      </c>
      <c r="S44" s="10">
        <v>0</v>
      </c>
      <c r="T44" s="35">
        <v>4</v>
      </c>
      <c r="U44" s="21">
        <v>9463</v>
      </c>
      <c r="V44" s="26">
        <v>5302</v>
      </c>
      <c r="W44" s="10">
        <v>0</v>
      </c>
    </row>
    <row r="45" spans="4:23" x14ac:dyDescent="0.35">
      <c r="D45" s="36">
        <v>5</v>
      </c>
      <c r="E45" s="33" t="s">
        <v>135</v>
      </c>
      <c r="F45" s="33" t="s">
        <v>6</v>
      </c>
      <c r="G45" s="33">
        <v>20</v>
      </c>
      <c r="H45" s="36">
        <v>5</v>
      </c>
      <c r="I45" s="21">
        <v>2770</v>
      </c>
      <c r="J45" s="26">
        <v>2167</v>
      </c>
      <c r="K45" s="10">
        <v>1687</v>
      </c>
      <c r="L45" s="36">
        <v>5</v>
      </c>
      <c r="M45" s="21">
        <v>2741</v>
      </c>
      <c r="N45" s="26">
        <v>1933</v>
      </c>
      <c r="O45" s="10">
        <v>1773</v>
      </c>
      <c r="P45" s="36">
        <v>5</v>
      </c>
      <c r="Q45" s="21">
        <v>2830</v>
      </c>
      <c r="R45" s="26">
        <v>2050</v>
      </c>
      <c r="S45" s="10">
        <v>0</v>
      </c>
      <c r="T45" s="36">
        <v>5</v>
      </c>
      <c r="U45" s="21">
        <v>3058</v>
      </c>
      <c r="V45" s="26">
        <v>2365</v>
      </c>
      <c r="W45" s="10">
        <v>0</v>
      </c>
    </row>
    <row r="46" spans="4:23" x14ac:dyDescent="0.35">
      <c r="D46" s="36">
        <v>6</v>
      </c>
      <c r="E46" s="33" t="s">
        <v>136</v>
      </c>
      <c r="F46" s="33" t="s">
        <v>141</v>
      </c>
      <c r="G46" s="33">
        <v>2000</v>
      </c>
      <c r="H46" s="36">
        <v>6</v>
      </c>
      <c r="I46" s="21">
        <v>14</v>
      </c>
      <c r="J46" s="26">
        <f>I46</f>
        <v>14</v>
      </c>
      <c r="K46" s="10">
        <f>J46</f>
        <v>14</v>
      </c>
      <c r="L46" s="36">
        <v>6</v>
      </c>
      <c r="M46" s="21">
        <f>K46</f>
        <v>14</v>
      </c>
      <c r="N46" s="21">
        <f t="shared" ref="N46:R46" si="11">M46</f>
        <v>14</v>
      </c>
      <c r="O46" s="21">
        <f t="shared" si="11"/>
        <v>14</v>
      </c>
      <c r="P46" s="36">
        <v>6</v>
      </c>
      <c r="Q46" s="21">
        <f>O46</f>
        <v>14</v>
      </c>
      <c r="R46" s="21">
        <f t="shared" si="11"/>
        <v>14</v>
      </c>
      <c r="S46" s="10">
        <v>0</v>
      </c>
      <c r="T46" s="36">
        <v>6</v>
      </c>
      <c r="U46" s="21">
        <f>R46</f>
        <v>14</v>
      </c>
      <c r="V46" s="26">
        <f>U46</f>
        <v>14</v>
      </c>
      <c r="W46" s="10">
        <v>0</v>
      </c>
    </row>
    <row r="47" spans="4:23" x14ac:dyDescent="0.35">
      <c r="D47" s="36">
        <v>7</v>
      </c>
      <c r="E47" s="33" t="s">
        <v>137</v>
      </c>
      <c r="F47" s="33" t="s">
        <v>6</v>
      </c>
      <c r="G47" s="33">
        <v>150</v>
      </c>
      <c r="H47" s="36">
        <v>7</v>
      </c>
      <c r="I47" s="21">
        <v>60</v>
      </c>
      <c r="J47" s="26">
        <v>60</v>
      </c>
      <c r="K47" s="10">
        <v>0</v>
      </c>
      <c r="L47" s="36">
        <v>7</v>
      </c>
      <c r="M47" s="21">
        <v>60</v>
      </c>
      <c r="N47" s="26">
        <v>60</v>
      </c>
      <c r="O47" s="10">
        <v>0</v>
      </c>
      <c r="P47" s="36">
        <v>7</v>
      </c>
      <c r="Q47" s="21">
        <v>51</v>
      </c>
      <c r="R47" s="26">
        <v>57</v>
      </c>
      <c r="S47" s="10">
        <v>0</v>
      </c>
      <c r="T47" s="36">
        <v>7</v>
      </c>
      <c r="U47" s="21">
        <v>51</v>
      </c>
      <c r="V47" s="26">
        <v>51</v>
      </c>
      <c r="W47" s="10">
        <v>0</v>
      </c>
    </row>
    <row r="48" spans="4:23" x14ac:dyDescent="0.35">
      <c r="D48" s="36">
        <v>8</v>
      </c>
      <c r="E48" s="26" t="s">
        <v>142</v>
      </c>
      <c r="F48" s="33" t="s">
        <v>6</v>
      </c>
      <c r="G48" s="33">
        <v>80</v>
      </c>
      <c r="H48" s="36">
        <v>8</v>
      </c>
      <c r="I48" s="21">
        <v>12</v>
      </c>
      <c r="J48" s="26">
        <v>16</v>
      </c>
      <c r="K48" s="10">
        <v>0</v>
      </c>
      <c r="L48" s="36">
        <v>8</v>
      </c>
      <c r="M48" s="21">
        <v>12</v>
      </c>
      <c r="N48" s="26">
        <v>12</v>
      </c>
      <c r="O48" s="10">
        <v>6</v>
      </c>
      <c r="P48" s="36">
        <v>8</v>
      </c>
      <c r="Q48" s="21">
        <v>12</v>
      </c>
      <c r="R48" s="26">
        <v>12</v>
      </c>
      <c r="S48" s="10">
        <v>0</v>
      </c>
      <c r="T48" s="36">
        <v>8</v>
      </c>
      <c r="U48" s="21">
        <v>18</v>
      </c>
      <c r="V48" s="21">
        <v>18</v>
      </c>
      <c r="W48" s="10">
        <v>0</v>
      </c>
    </row>
    <row r="49" spans="4:23" x14ac:dyDescent="0.35">
      <c r="D49" s="36">
        <v>9</v>
      </c>
      <c r="E49" s="26" t="s">
        <v>143</v>
      </c>
      <c r="F49" s="26" t="s">
        <v>9</v>
      </c>
      <c r="G49" s="33">
        <v>800</v>
      </c>
      <c r="H49" s="36">
        <v>9</v>
      </c>
      <c r="I49" s="21">
        <v>9</v>
      </c>
      <c r="J49" s="26">
        <v>9</v>
      </c>
      <c r="K49" s="10">
        <v>0</v>
      </c>
      <c r="L49" s="36">
        <v>9</v>
      </c>
      <c r="M49" s="21">
        <v>10</v>
      </c>
      <c r="N49" s="26">
        <v>9</v>
      </c>
      <c r="O49" s="10">
        <v>2</v>
      </c>
      <c r="P49" s="36">
        <v>9</v>
      </c>
      <c r="Q49" s="21">
        <v>11</v>
      </c>
      <c r="R49" s="26">
        <v>10</v>
      </c>
      <c r="S49" s="10">
        <v>0</v>
      </c>
      <c r="T49" s="36">
        <v>9</v>
      </c>
      <c r="U49" s="21">
        <v>9</v>
      </c>
      <c r="V49" s="26">
        <v>7</v>
      </c>
      <c r="W49" s="10">
        <v>0</v>
      </c>
    </row>
    <row r="50" spans="4:23" x14ac:dyDescent="0.35">
      <c r="D50" s="38">
        <v>10</v>
      </c>
      <c r="E50" s="33" t="s">
        <v>47</v>
      </c>
      <c r="F50" s="33" t="s">
        <v>6</v>
      </c>
      <c r="G50" s="33">
        <v>25</v>
      </c>
      <c r="H50" s="38">
        <v>10</v>
      </c>
      <c r="I50" s="10">
        <v>1546</v>
      </c>
      <c r="J50" s="10">
        <v>1764</v>
      </c>
      <c r="K50" s="10">
        <v>1568</v>
      </c>
      <c r="L50" s="38">
        <v>10</v>
      </c>
      <c r="M50" s="10">
        <v>1552</v>
      </c>
      <c r="N50" s="10">
        <v>1682</v>
      </c>
      <c r="O50" s="10">
        <v>1384</v>
      </c>
      <c r="P50" s="38">
        <v>10</v>
      </c>
      <c r="Q50" s="10">
        <v>1587</v>
      </c>
      <c r="R50" s="10">
        <v>1650</v>
      </c>
      <c r="S50" s="10">
        <v>0</v>
      </c>
      <c r="T50" s="38">
        <v>10</v>
      </c>
      <c r="U50" s="21">
        <v>1739</v>
      </c>
      <c r="V50" s="10">
        <v>1613</v>
      </c>
      <c r="W50" s="10">
        <v>0</v>
      </c>
    </row>
    <row r="51" spans="4:23" x14ac:dyDescent="0.35">
      <c r="D51" s="38">
        <v>11</v>
      </c>
      <c r="E51" s="33" t="s">
        <v>138</v>
      </c>
      <c r="F51" s="33" t="s">
        <v>141</v>
      </c>
      <c r="G51" s="33">
        <v>2500</v>
      </c>
      <c r="H51" s="38">
        <v>11</v>
      </c>
      <c r="I51" s="21">
        <v>20</v>
      </c>
      <c r="J51" s="26">
        <f t="shared" ref="J51:K52" si="12">I51</f>
        <v>20</v>
      </c>
      <c r="K51" s="10">
        <f t="shared" si="12"/>
        <v>20</v>
      </c>
      <c r="L51" s="38">
        <v>11</v>
      </c>
      <c r="M51" s="21">
        <f>K51</f>
        <v>20</v>
      </c>
      <c r="N51" s="21">
        <f t="shared" ref="N51:R51" si="13">M51</f>
        <v>20</v>
      </c>
      <c r="O51" s="21">
        <f t="shared" si="13"/>
        <v>20</v>
      </c>
      <c r="P51" s="38">
        <v>11</v>
      </c>
      <c r="Q51" s="21">
        <f>O51</f>
        <v>20</v>
      </c>
      <c r="R51" s="21">
        <f t="shared" si="13"/>
        <v>20</v>
      </c>
      <c r="S51" s="10">
        <v>0</v>
      </c>
      <c r="T51" s="38">
        <v>11</v>
      </c>
      <c r="U51" s="21">
        <f>R51</f>
        <v>20</v>
      </c>
      <c r="V51" s="26">
        <f>U51</f>
        <v>20</v>
      </c>
      <c r="W51" s="10">
        <v>0</v>
      </c>
    </row>
    <row r="52" spans="4:23" ht="15" thickBot="1" x14ac:dyDescent="0.4">
      <c r="D52" s="37">
        <v>12</v>
      </c>
      <c r="E52" s="34" t="s">
        <v>139</v>
      </c>
      <c r="F52" s="34" t="s">
        <v>141</v>
      </c>
      <c r="G52" s="34">
        <v>2000</v>
      </c>
      <c r="H52" s="37">
        <v>12</v>
      </c>
      <c r="I52" s="21">
        <v>20</v>
      </c>
      <c r="J52" s="26">
        <f t="shared" si="12"/>
        <v>20</v>
      </c>
      <c r="K52" s="10">
        <f t="shared" si="12"/>
        <v>20</v>
      </c>
      <c r="L52" s="37">
        <v>12</v>
      </c>
      <c r="M52" s="21">
        <f>K52</f>
        <v>20</v>
      </c>
      <c r="N52" s="21">
        <f t="shared" ref="N52:R52" si="14">M52</f>
        <v>20</v>
      </c>
      <c r="O52" s="21">
        <f t="shared" si="14"/>
        <v>20</v>
      </c>
      <c r="P52" s="37">
        <v>12</v>
      </c>
      <c r="Q52" s="21">
        <f>O52</f>
        <v>20</v>
      </c>
      <c r="R52" s="21">
        <f t="shared" si="14"/>
        <v>20</v>
      </c>
      <c r="S52" s="10">
        <v>0</v>
      </c>
      <c r="T52" s="37">
        <v>12</v>
      </c>
      <c r="U52" s="21">
        <f>R52</f>
        <v>20</v>
      </c>
      <c r="V52" s="26">
        <f>U52</f>
        <v>20</v>
      </c>
      <c r="W52" s="10">
        <v>0</v>
      </c>
    </row>
    <row r="54" spans="4:23" ht="15" thickBot="1" x14ac:dyDescent="0.4"/>
    <row r="55" spans="4:23" ht="15" thickBot="1" x14ac:dyDescent="0.4">
      <c r="I55" s="89" t="s">
        <v>163</v>
      </c>
      <c r="J55" s="90"/>
      <c r="K55" s="91"/>
      <c r="L55" s="41"/>
      <c r="M55" s="89" t="s">
        <v>164</v>
      </c>
      <c r="N55" s="90"/>
      <c r="O55" s="91"/>
      <c r="P55" s="41"/>
      <c r="Q55" s="89" t="s">
        <v>165</v>
      </c>
      <c r="R55" s="90"/>
      <c r="S55" s="91"/>
      <c r="T55" s="41"/>
      <c r="U55" s="89" t="s">
        <v>166</v>
      </c>
      <c r="V55" s="90"/>
      <c r="W55" s="91"/>
    </row>
    <row r="56" spans="4:23" ht="15" thickBot="1" x14ac:dyDescent="0.4">
      <c r="D56" s="17" t="s">
        <v>133</v>
      </c>
      <c r="E56" s="17" t="s">
        <v>134</v>
      </c>
      <c r="F56" s="17" t="s">
        <v>3</v>
      </c>
      <c r="G56" s="17" t="s">
        <v>140</v>
      </c>
      <c r="H56" s="17"/>
      <c r="I56" s="23" t="s">
        <v>144</v>
      </c>
      <c r="J56" s="39" t="s">
        <v>145</v>
      </c>
      <c r="K56" s="40" t="s">
        <v>146</v>
      </c>
      <c r="L56" s="39"/>
      <c r="M56" s="23" t="s">
        <v>144</v>
      </c>
      <c r="N56" s="39" t="s">
        <v>145</v>
      </c>
      <c r="O56" s="40" t="s">
        <v>146</v>
      </c>
      <c r="P56" s="39"/>
      <c r="Q56" s="23" t="s">
        <v>144</v>
      </c>
      <c r="R56" s="39" t="s">
        <v>145</v>
      </c>
      <c r="S56" s="40" t="s">
        <v>146</v>
      </c>
      <c r="T56" s="39"/>
      <c r="U56" s="23" t="s">
        <v>144</v>
      </c>
      <c r="V56" s="39" t="s">
        <v>145</v>
      </c>
      <c r="W56" s="40" t="s">
        <v>146</v>
      </c>
    </row>
    <row r="57" spans="4:23" x14ac:dyDescent="0.35">
      <c r="D57" s="35">
        <v>4</v>
      </c>
      <c r="E57" s="32" t="s">
        <v>23</v>
      </c>
      <c r="F57" s="32" t="s">
        <v>6</v>
      </c>
      <c r="G57" s="32">
        <v>30</v>
      </c>
      <c r="H57" s="35">
        <v>4</v>
      </c>
      <c r="I57" s="21">
        <v>15630</v>
      </c>
      <c r="J57" s="26">
        <v>8217</v>
      </c>
      <c r="K57" s="10">
        <v>4852</v>
      </c>
      <c r="L57" s="35">
        <v>4</v>
      </c>
      <c r="M57" s="21">
        <v>1545</v>
      </c>
      <c r="N57" s="26">
        <v>8118</v>
      </c>
      <c r="O57" s="10">
        <v>6028</v>
      </c>
      <c r="P57" s="35">
        <v>4</v>
      </c>
      <c r="Q57" s="21">
        <v>15608</v>
      </c>
      <c r="R57" s="26">
        <v>8426</v>
      </c>
      <c r="S57" s="10">
        <v>0</v>
      </c>
      <c r="T57" s="35">
        <v>4</v>
      </c>
      <c r="U57" s="21">
        <v>15125</v>
      </c>
      <c r="V57" s="26">
        <v>7249</v>
      </c>
      <c r="W57" s="10">
        <v>0</v>
      </c>
    </row>
    <row r="58" spans="4:23" x14ac:dyDescent="0.35">
      <c r="D58" s="36">
        <v>5</v>
      </c>
      <c r="E58" s="33" t="s">
        <v>135</v>
      </c>
      <c r="F58" s="33" t="s">
        <v>6</v>
      </c>
      <c r="G58" s="33">
        <v>20</v>
      </c>
      <c r="H58" s="36">
        <v>5</v>
      </c>
      <c r="I58" s="21">
        <v>5529</v>
      </c>
      <c r="J58" s="26">
        <v>3327</v>
      </c>
      <c r="K58" s="10">
        <v>2800</v>
      </c>
      <c r="L58" s="36">
        <v>5</v>
      </c>
      <c r="M58" s="21">
        <v>5466</v>
      </c>
      <c r="N58" s="26">
        <v>4281</v>
      </c>
      <c r="O58" s="10">
        <v>3179</v>
      </c>
      <c r="P58" s="36">
        <v>5</v>
      </c>
      <c r="Q58" s="21">
        <v>5106</v>
      </c>
      <c r="R58" s="26">
        <v>3419</v>
      </c>
      <c r="S58" s="10">
        <v>0</v>
      </c>
      <c r="T58" s="36">
        <v>5</v>
      </c>
      <c r="U58" s="21">
        <v>5299</v>
      </c>
      <c r="V58" s="26">
        <v>3486</v>
      </c>
      <c r="W58" s="10">
        <v>0</v>
      </c>
    </row>
    <row r="59" spans="4:23" x14ac:dyDescent="0.35">
      <c r="D59" s="36">
        <v>6</v>
      </c>
      <c r="E59" s="33" t="s">
        <v>136</v>
      </c>
      <c r="F59" s="33" t="s">
        <v>141</v>
      </c>
      <c r="G59" s="33">
        <v>2000</v>
      </c>
      <c r="H59" s="36">
        <v>6</v>
      </c>
      <c r="I59" s="21">
        <v>25</v>
      </c>
      <c r="J59" s="26">
        <f>I59</f>
        <v>25</v>
      </c>
      <c r="K59" s="10">
        <f>J59</f>
        <v>25</v>
      </c>
      <c r="L59" s="36">
        <v>6</v>
      </c>
      <c r="M59" s="21">
        <f>K59</f>
        <v>25</v>
      </c>
      <c r="N59" s="21">
        <f t="shared" ref="N59:R59" si="15">M59</f>
        <v>25</v>
      </c>
      <c r="O59" s="21">
        <f t="shared" si="15"/>
        <v>25</v>
      </c>
      <c r="P59" s="36">
        <v>6</v>
      </c>
      <c r="Q59" s="21">
        <f>O59</f>
        <v>25</v>
      </c>
      <c r="R59" s="21">
        <f t="shared" si="15"/>
        <v>25</v>
      </c>
      <c r="S59" s="10">
        <v>0</v>
      </c>
      <c r="T59" s="36">
        <v>6</v>
      </c>
      <c r="U59" s="21">
        <f>R59</f>
        <v>25</v>
      </c>
      <c r="V59" s="26">
        <f>U59</f>
        <v>25</v>
      </c>
      <c r="W59" s="10">
        <v>0</v>
      </c>
    </row>
    <row r="60" spans="4:23" x14ac:dyDescent="0.35">
      <c r="D60" s="36">
        <v>7</v>
      </c>
      <c r="E60" s="33" t="s">
        <v>137</v>
      </c>
      <c r="F60" s="33" t="s">
        <v>6</v>
      </c>
      <c r="G60" s="33">
        <v>150</v>
      </c>
      <c r="H60" s="36">
        <v>7</v>
      </c>
      <c r="I60" s="21">
        <v>58</v>
      </c>
      <c r="J60" s="26">
        <v>58</v>
      </c>
      <c r="K60" s="10">
        <v>0</v>
      </c>
      <c r="L60" s="36">
        <v>7</v>
      </c>
      <c r="M60" s="21">
        <v>78</v>
      </c>
      <c r="N60" s="26">
        <v>84</v>
      </c>
      <c r="O60" s="10">
        <v>0</v>
      </c>
      <c r="P60" s="36">
        <v>7</v>
      </c>
      <c r="Q60" s="21">
        <v>56</v>
      </c>
      <c r="R60" s="26">
        <v>62</v>
      </c>
      <c r="S60" s="10">
        <v>0</v>
      </c>
      <c r="T60" s="36">
        <v>7</v>
      </c>
      <c r="U60" s="21">
        <v>52</v>
      </c>
      <c r="V60" s="26">
        <v>52</v>
      </c>
      <c r="W60" s="10">
        <v>0</v>
      </c>
    </row>
    <row r="61" spans="4:23" x14ac:dyDescent="0.35">
      <c r="D61" s="36">
        <v>8</v>
      </c>
      <c r="E61" s="26" t="s">
        <v>142</v>
      </c>
      <c r="F61" s="33" t="s">
        <v>6</v>
      </c>
      <c r="G61" s="33">
        <v>80</v>
      </c>
      <c r="H61" s="36">
        <v>8</v>
      </c>
      <c r="I61" s="21">
        <v>32</v>
      </c>
      <c r="J61" s="26">
        <v>16</v>
      </c>
      <c r="K61" s="10">
        <v>0</v>
      </c>
      <c r="L61" s="36">
        <v>8</v>
      </c>
      <c r="M61" s="21">
        <v>32</v>
      </c>
      <c r="N61" s="21">
        <v>32</v>
      </c>
      <c r="O61" s="10">
        <v>8</v>
      </c>
      <c r="P61" s="36">
        <v>8</v>
      </c>
      <c r="Q61" s="21">
        <v>24</v>
      </c>
      <c r="R61" s="26">
        <v>32</v>
      </c>
      <c r="S61" s="10">
        <v>0</v>
      </c>
      <c r="T61" s="36">
        <v>8</v>
      </c>
      <c r="U61" s="21">
        <v>24</v>
      </c>
      <c r="V61" s="26">
        <v>24</v>
      </c>
      <c r="W61" s="10">
        <v>0</v>
      </c>
    </row>
    <row r="62" spans="4:23" x14ac:dyDescent="0.35">
      <c r="D62" s="36">
        <v>9</v>
      </c>
      <c r="E62" s="26" t="s">
        <v>143</v>
      </c>
      <c r="F62" s="26" t="s">
        <v>9</v>
      </c>
      <c r="G62" s="33">
        <v>800</v>
      </c>
      <c r="H62" s="36">
        <v>9</v>
      </c>
      <c r="I62" s="21">
        <v>12</v>
      </c>
      <c r="J62" s="26">
        <v>11</v>
      </c>
      <c r="K62" s="10">
        <v>0</v>
      </c>
      <c r="L62" s="36">
        <v>9</v>
      </c>
      <c r="M62" s="21">
        <v>12</v>
      </c>
      <c r="N62" s="26">
        <v>11</v>
      </c>
      <c r="O62" s="10">
        <v>2</v>
      </c>
      <c r="P62" s="36">
        <v>9</v>
      </c>
      <c r="Q62" s="21">
        <v>12</v>
      </c>
      <c r="R62" s="26">
        <v>11</v>
      </c>
      <c r="S62" s="10">
        <v>0</v>
      </c>
      <c r="T62" s="36">
        <v>9</v>
      </c>
      <c r="U62" s="21">
        <v>12</v>
      </c>
      <c r="V62" s="26">
        <v>11</v>
      </c>
      <c r="W62" s="10">
        <v>0</v>
      </c>
    </row>
    <row r="63" spans="4:23" x14ac:dyDescent="0.35">
      <c r="D63" s="38">
        <v>10</v>
      </c>
      <c r="E63" s="33" t="s">
        <v>47</v>
      </c>
      <c r="F63" s="33" t="s">
        <v>6</v>
      </c>
      <c r="G63" s="33">
        <v>25</v>
      </c>
      <c r="H63" s="38">
        <v>10</v>
      </c>
      <c r="I63" s="10">
        <v>3022</v>
      </c>
      <c r="J63" s="10">
        <v>3000</v>
      </c>
      <c r="K63" s="10">
        <v>2660</v>
      </c>
      <c r="L63" s="38">
        <v>10</v>
      </c>
      <c r="M63" s="10">
        <v>3328</v>
      </c>
      <c r="N63" s="10">
        <v>2574</v>
      </c>
      <c r="O63" s="10">
        <v>2436</v>
      </c>
      <c r="P63" s="38">
        <v>10</v>
      </c>
      <c r="Q63" s="10">
        <v>2586</v>
      </c>
      <c r="R63" s="10">
        <v>2094</v>
      </c>
      <c r="S63" s="10">
        <v>0</v>
      </c>
      <c r="T63" s="38">
        <v>10</v>
      </c>
      <c r="U63" s="10">
        <v>2004</v>
      </c>
      <c r="V63" s="10">
        <v>2110</v>
      </c>
      <c r="W63" s="10">
        <v>0</v>
      </c>
    </row>
    <row r="64" spans="4:23" x14ac:dyDescent="0.35">
      <c r="D64" s="38">
        <v>11</v>
      </c>
      <c r="E64" s="33" t="s">
        <v>138</v>
      </c>
      <c r="F64" s="33" t="s">
        <v>141</v>
      </c>
      <c r="G64" s="33">
        <v>2500</v>
      </c>
      <c r="H64" s="38">
        <v>11</v>
      </c>
      <c r="I64" s="21">
        <v>30</v>
      </c>
      <c r="J64" s="26">
        <f t="shared" ref="J64:K65" si="16">I64</f>
        <v>30</v>
      </c>
      <c r="K64" s="10">
        <f t="shared" si="16"/>
        <v>30</v>
      </c>
      <c r="L64" s="38">
        <v>11</v>
      </c>
      <c r="M64" s="21">
        <f>K64</f>
        <v>30</v>
      </c>
      <c r="N64" s="21">
        <f t="shared" ref="N64:R64" si="17">M64</f>
        <v>30</v>
      </c>
      <c r="O64" s="21">
        <f t="shared" si="17"/>
        <v>30</v>
      </c>
      <c r="P64" s="38">
        <v>11</v>
      </c>
      <c r="Q64" s="21">
        <f>O64</f>
        <v>30</v>
      </c>
      <c r="R64" s="21">
        <f t="shared" si="17"/>
        <v>30</v>
      </c>
      <c r="S64" s="10">
        <v>0</v>
      </c>
      <c r="T64" s="38">
        <v>11</v>
      </c>
      <c r="U64" s="21">
        <f>R64</f>
        <v>30</v>
      </c>
      <c r="V64" s="26">
        <f>U64</f>
        <v>30</v>
      </c>
      <c r="W64" s="10">
        <v>0</v>
      </c>
    </row>
    <row r="65" spans="4:23" ht="15" thickBot="1" x14ac:dyDescent="0.4">
      <c r="D65" s="37">
        <v>12</v>
      </c>
      <c r="E65" s="34" t="s">
        <v>139</v>
      </c>
      <c r="F65" s="34" t="s">
        <v>141</v>
      </c>
      <c r="G65" s="34">
        <v>2000</v>
      </c>
      <c r="H65" s="37">
        <v>12</v>
      </c>
      <c r="I65" s="21">
        <v>30</v>
      </c>
      <c r="J65" s="26">
        <f t="shared" si="16"/>
        <v>30</v>
      </c>
      <c r="K65" s="10">
        <f t="shared" si="16"/>
        <v>30</v>
      </c>
      <c r="L65" s="37">
        <v>12</v>
      </c>
      <c r="M65" s="21">
        <f>K65</f>
        <v>30</v>
      </c>
      <c r="N65" s="21">
        <f t="shared" ref="N65:R65" si="18">M65</f>
        <v>30</v>
      </c>
      <c r="O65" s="21">
        <f t="shared" si="18"/>
        <v>30</v>
      </c>
      <c r="P65" s="37">
        <v>12</v>
      </c>
      <c r="Q65" s="21">
        <f>O65</f>
        <v>30</v>
      </c>
      <c r="R65" s="21">
        <f t="shared" si="18"/>
        <v>30</v>
      </c>
      <c r="S65" s="10">
        <v>0</v>
      </c>
      <c r="T65" s="37">
        <v>12</v>
      </c>
      <c r="U65" s="21">
        <f>R65</f>
        <v>30</v>
      </c>
      <c r="V65" s="26">
        <f>U65</f>
        <v>30</v>
      </c>
      <c r="W65" s="10">
        <v>0</v>
      </c>
    </row>
  </sheetData>
  <mergeCells count="20">
    <mergeCell ref="I55:K55"/>
    <mergeCell ref="M55:O55"/>
    <mergeCell ref="Q55:S55"/>
    <mergeCell ref="U55:W55"/>
    <mergeCell ref="I29:K29"/>
    <mergeCell ref="M29:O29"/>
    <mergeCell ref="Q29:S29"/>
    <mergeCell ref="U29:W29"/>
    <mergeCell ref="I42:K42"/>
    <mergeCell ref="M42:O42"/>
    <mergeCell ref="Q42:S42"/>
    <mergeCell ref="U42:W42"/>
    <mergeCell ref="I3:K3"/>
    <mergeCell ref="M3:O3"/>
    <mergeCell ref="Q3:S3"/>
    <mergeCell ref="U3:W3"/>
    <mergeCell ref="I16:K16"/>
    <mergeCell ref="M16:O16"/>
    <mergeCell ref="Q16:S16"/>
    <mergeCell ref="U16:W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207"/>
  <sheetViews>
    <sheetView topLeftCell="Q42" zoomScale="99" zoomScaleNormal="100" workbookViewId="0">
      <selection activeCell="M12" sqref="M12"/>
    </sheetView>
  </sheetViews>
  <sheetFormatPr defaultColWidth="8.54296875" defaultRowHeight="14.5" x14ac:dyDescent="0.35"/>
  <cols>
    <col min="3" max="3" width="2.81640625" bestFit="1" customWidth="1"/>
    <col min="5" max="5" width="37.36328125" bestFit="1" customWidth="1"/>
    <col min="6" max="6" width="10.81640625" hidden="1" customWidth="1"/>
    <col min="7" max="7" width="10.81640625" customWidth="1"/>
    <col min="8" max="8" width="12.453125" customWidth="1"/>
    <col min="9" max="9" width="13.26953125" customWidth="1"/>
    <col min="10" max="10" width="12.26953125" customWidth="1"/>
    <col min="11" max="12" width="13.26953125" customWidth="1"/>
    <col min="13" max="13" width="20" bestFit="1" customWidth="1"/>
    <col min="14" max="14" width="13.26953125" customWidth="1"/>
    <col min="15" max="15" width="22.1796875" bestFit="1" customWidth="1"/>
    <col min="16" max="16" width="22.1796875" customWidth="1"/>
    <col min="17" max="17" width="24.6328125" bestFit="1" customWidth="1"/>
    <col min="18" max="19" width="24.6328125" customWidth="1"/>
    <col min="20" max="20" width="10" bestFit="1" customWidth="1"/>
    <col min="21" max="21" width="12.54296875" bestFit="1" customWidth="1"/>
    <col min="22" max="22" width="13.6328125" bestFit="1" customWidth="1"/>
    <col min="23" max="23" width="9.81640625" bestFit="1" customWidth="1"/>
    <col min="24" max="24" width="12.54296875" bestFit="1" customWidth="1"/>
    <col min="25" max="25" width="13.6328125" bestFit="1" customWidth="1"/>
    <col min="27" max="28" width="12.54296875" bestFit="1" customWidth="1"/>
    <col min="30" max="30" width="16.81640625" customWidth="1"/>
    <col min="31" max="31" width="13.6328125" bestFit="1" customWidth="1"/>
    <col min="32" max="32" width="8.1796875" bestFit="1" customWidth="1"/>
    <col min="35" max="35" width="2.81640625" bestFit="1" customWidth="1"/>
    <col min="37" max="37" width="37" bestFit="1" customWidth="1"/>
    <col min="38" max="38" width="10.1796875" bestFit="1" customWidth="1"/>
    <col min="39" max="39" width="8.1796875" bestFit="1" customWidth="1"/>
  </cols>
  <sheetData>
    <row r="1" spans="2:37" ht="15" thickBot="1" x14ac:dyDescent="0.4">
      <c r="AD1" s="1"/>
      <c r="AK1" s="1" t="s">
        <v>56</v>
      </c>
    </row>
    <row r="2" spans="2:37" x14ac:dyDescent="0.35">
      <c r="H2" s="1" t="s">
        <v>0</v>
      </c>
      <c r="I2" s="1" t="s">
        <v>54</v>
      </c>
      <c r="J2" s="17" t="s">
        <v>55</v>
      </c>
      <c r="K2" s="17" t="s">
        <v>56</v>
      </c>
      <c r="L2" s="17"/>
      <c r="M2" s="17"/>
      <c r="N2" s="17"/>
      <c r="O2" s="17"/>
      <c r="P2" s="17"/>
      <c r="U2" s="92" t="s">
        <v>0</v>
      </c>
      <c r="V2" s="93"/>
      <c r="W2" s="92" t="s">
        <v>54</v>
      </c>
      <c r="X2" s="93"/>
      <c r="Y2" s="94" t="s">
        <v>55</v>
      </c>
      <c r="Z2" s="95"/>
      <c r="AA2" s="94" t="s">
        <v>56</v>
      </c>
      <c r="AB2" s="95"/>
    </row>
    <row r="3" spans="2:37" ht="15" thickBot="1" x14ac:dyDescent="0.4">
      <c r="C3" s="2" t="s">
        <v>1</v>
      </c>
      <c r="D3" s="3"/>
      <c r="E3" s="4" t="s">
        <v>2</v>
      </c>
      <c r="F3" s="4" t="s">
        <v>3</v>
      </c>
      <c r="G3" s="4" t="s">
        <v>178</v>
      </c>
      <c r="H3" s="2" t="s">
        <v>4</v>
      </c>
      <c r="I3" s="2" t="s">
        <v>4</v>
      </c>
      <c r="J3" s="2" t="s">
        <v>4</v>
      </c>
      <c r="K3" s="2" t="s">
        <v>4</v>
      </c>
      <c r="L3" s="58" t="s">
        <v>167</v>
      </c>
      <c r="M3" s="58" t="s">
        <v>168</v>
      </c>
      <c r="N3" s="58" t="s">
        <v>128</v>
      </c>
      <c r="O3" s="58" t="s">
        <v>169</v>
      </c>
      <c r="P3" s="58"/>
      <c r="Q3" s="19" t="s">
        <v>123</v>
      </c>
      <c r="R3" s="20" t="s">
        <v>170</v>
      </c>
      <c r="S3" s="20" t="s">
        <v>171</v>
      </c>
      <c r="T3" s="20" t="s">
        <v>124</v>
      </c>
      <c r="U3" s="23" t="s">
        <v>125</v>
      </c>
      <c r="V3" s="23" t="s">
        <v>132</v>
      </c>
      <c r="W3" s="23" t="s">
        <v>125</v>
      </c>
      <c r="X3" s="23" t="s">
        <v>132</v>
      </c>
      <c r="Y3" s="23" t="s">
        <v>125</v>
      </c>
      <c r="Z3" s="23" t="s">
        <v>132</v>
      </c>
      <c r="AA3" s="23" t="s">
        <v>125</v>
      </c>
      <c r="AB3" s="23" t="s">
        <v>132</v>
      </c>
    </row>
    <row r="4" spans="2:37" x14ac:dyDescent="0.35">
      <c r="B4">
        <f>L4*T4</f>
        <v>225600</v>
      </c>
      <c r="C4" s="5">
        <v>1</v>
      </c>
      <c r="D4" s="6"/>
      <c r="E4" s="6" t="s">
        <v>5</v>
      </c>
      <c r="F4" s="14" t="s">
        <v>6</v>
      </c>
      <c r="G4" s="5">
        <v>1</v>
      </c>
      <c r="H4" s="7">
        <f>8*6</f>
        <v>48</v>
      </c>
      <c r="I4" s="7">
        <v>0</v>
      </c>
      <c r="J4" s="7">
        <v>0</v>
      </c>
      <c r="K4" s="7">
        <v>0</v>
      </c>
      <c r="L4" s="33">
        <f>H4+J4</f>
        <v>48</v>
      </c>
      <c r="M4" s="33">
        <f>L4+K4</f>
        <v>48</v>
      </c>
      <c r="N4" s="33">
        <f>H4+I4+J4</f>
        <v>48</v>
      </c>
      <c r="O4" s="33">
        <f>N4+K4</f>
        <v>48</v>
      </c>
      <c r="P4" s="33">
        <f>T4*L4</f>
        <v>225600</v>
      </c>
      <c r="Q4" s="9">
        <v>14500</v>
      </c>
      <c r="R4" s="9">
        <v>9000</v>
      </c>
      <c r="S4" s="9">
        <v>6000</v>
      </c>
      <c r="T4" s="9">
        <v>4700</v>
      </c>
      <c r="U4" s="21">
        <f>Q4*H4</f>
        <v>696000</v>
      </c>
      <c r="V4" s="10">
        <f>T4*H4</f>
        <v>225600</v>
      </c>
      <c r="W4" s="21">
        <f>Q4*I4</f>
        <v>0</v>
      </c>
      <c r="X4" s="10">
        <f>T4*I4</f>
        <v>0</v>
      </c>
      <c r="Y4" s="21">
        <f>Q4*J4</f>
        <v>0</v>
      </c>
      <c r="Z4" s="10">
        <f>T4*J4</f>
        <v>0</v>
      </c>
      <c r="AA4" s="21">
        <f>Q4*K4</f>
        <v>0</v>
      </c>
      <c r="AB4" s="10">
        <f>T4*K4</f>
        <v>0</v>
      </c>
    </row>
    <row r="5" spans="2:37" s="43" customFormat="1" x14ac:dyDescent="0.35">
      <c r="B5">
        <f t="shared" ref="B5:B45" si="0">L5*T5</f>
        <v>22270</v>
      </c>
      <c r="C5" s="42">
        <v>2</v>
      </c>
      <c r="E5" s="43" t="s">
        <v>7</v>
      </c>
      <c r="F5" s="44" t="s">
        <v>6</v>
      </c>
      <c r="G5" s="42">
        <v>2</v>
      </c>
      <c r="H5" s="45">
        <v>131</v>
      </c>
      <c r="I5" s="45">
        <v>0</v>
      </c>
      <c r="J5" s="45">
        <v>0</v>
      </c>
      <c r="K5" s="45">
        <v>0</v>
      </c>
      <c r="L5" s="33">
        <f>H5+J5</f>
        <v>131</v>
      </c>
      <c r="M5" s="33">
        <f t="shared" ref="M5:M45" si="1">L5+K5</f>
        <v>131</v>
      </c>
      <c r="N5" s="33">
        <f>H5+I5+J5</f>
        <v>131</v>
      </c>
      <c r="O5" s="33">
        <f t="shared" ref="O5:O45" si="2">N5+K5</f>
        <v>131</v>
      </c>
      <c r="P5" s="33">
        <f t="shared" ref="P5:P45" si="3">T5*L5</f>
        <v>22270</v>
      </c>
      <c r="Q5" s="43">
        <v>600</v>
      </c>
      <c r="R5" s="9">
        <v>350</v>
      </c>
      <c r="S5" s="9">
        <v>250</v>
      </c>
      <c r="T5" s="43">
        <v>170</v>
      </c>
      <c r="U5" s="42">
        <f t="shared" ref="U5:U44" si="4">Q5*H5</f>
        <v>78600</v>
      </c>
      <c r="V5" s="45">
        <f t="shared" ref="V5:V44" si="5">T5*H5</f>
        <v>22270</v>
      </c>
      <c r="W5" s="42">
        <f t="shared" ref="W5:W45" si="6">Q5*I5</f>
        <v>0</v>
      </c>
      <c r="X5" s="45">
        <f t="shared" ref="X5:X45" si="7">T5*I5</f>
        <v>0</v>
      </c>
      <c r="Y5" s="42">
        <f t="shared" ref="Y5:Y8" si="8">Q5*J5</f>
        <v>0</v>
      </c>
      <c r="Z5" s="45">
        <f t="shared" ref="Z5:Z45" si="9">T5*J5</f>
        <v>0</v>
      </c>
      <c r="AA5" s="42">
        <f t="shared" ref="AA5:AA17" si="10">Q5*K5</f>
        <v>0</v>
      </c>
      <c r="AB5" s="45">
        <f t="shared" ref="AB5:AB18" si="11">T5*K5</f>
        <v>0</v>
      </c>
    </row>
    <row r="6" spans="2:37" x14ac:dyDescent="0.35">
      <c r="B6">
        <f t="shared" si="0"/>
        <v>670</v>
      </c>
      <c r="C6" s="8">
        <v>3</v>
      </c>
      <c r="D6" s="9"/>
      <c r="E6" s="9" t="s">
        <v>8</v>
      </c>
      <c r="F6" s="15" t="s">
        <v>9</v>
      </c>
      <c r="G6" s="8">
        <v>3</v>
      </c>
      <c r="H6" s="10">
        <v>1</v>
      </c>
      <c r="I6" s="10">
        <v>1</v>
      </c>
      <c r="J6" s="10">
        <v>0</v>
      </c>
      <c r="K6" s="10">
        <v>0</v>
      </c>
      <c r="L6" s="33">
        <f t="shared" ref="L6:L45" si="12">H6+J6</f>
        <v>1</v>
      </c>
      <c r="M6" s="33">
        <f t="shared" si="1"/>
        <v>1</v>
      </c>
      <c r="N6" s="33">
        <f>H6+I6+J6</f>
        <v>2</v>
      </c>
      <c r="O6" s="33">
        <f t="shared" si="2"/>
        <v>2</v>
      </c>
      <c r="P6" s="33">
        <f t="shared" si="3"/>
        <v>670</v>
      </c>
      <c r="Q6" s="9">
        <v>1150</v>
      </c>
      <c r="R6" s="9">
        <v>910</v>
      </c>
      <c r="S6" s="9">
        <v>730</v>
      </c>
      <c r="T6" s="9">
        <v>670</v>
      </c>
      <c r="U6" s="21">
        <f t="shared" si="4"/>
        <v>1150</v>
      </c>
      <c r="V6" s="10">
        <f t="shared" si="5"/>
        <v>670</v>
      </c>
      <c r="W6" s="21">
        <f t="shared" si="6"/>
        <v>1150</v>
      </c>
      <c r="X6" s="10">
        <f t="shared" si="7"/>
        <v>670</v>
      </c>
      <c r="Y6" s="21">
        <f t="shared" si="8"/>
        <v>0</v>
      </c>
      <c r="Z6" s="10">
        <f t="shared" si="9"/>
        <v>0</v>
      </c>
      <c r="AA6" s="21">
        <f t="shared" si="10"/>
        <v>0</v>
      </c>
      <c r="AB6" s="10">
        <f t="shared" si="11"/>
        <v>0</v>
      </c>
    </row>
    <row r="7" spans="2:37" x14ac:dyDescent="0.35">
      <c r="B7">
        <f t="shared" si="0"/>
        <v>49000</v>
      </c>
      <c r="C7" s="8">
        <v>4</v>
      </c>
      <c r="D7" s="9"/>
      <c r="E7" s="9" t="s">
        <v>10</v>
      </c>
      <c r="F7" s="15" t="s">
        <v>11</v>
      </c>
      <c r="G7" s="8">
        <v>4</v>
      </c>
      <c r="H7" s="10">
        <f>4*7*0.125</f>
        <v>3.5</v>
      </c>
      <c r="I7" s="10">
        <v>0</v>
      </c>
      <c r="J7" s="10">
        <v>0</v>
      </c>
      <c r="K7" s="10">
        <v>0</v>
      </c>
      <c r="L7" s="33">
        <f t="shared" si="12"/>
        <v>3.5</v>
      </c>
      <c r="M7" s="33">
        <f t="shared" si="1"/>
        <v>3.5</v>
      </c>
      <c r="N7" s="33">
        <f t="shared" ref="N7:N45" si="13">H7+I7+J7</f>
        <v>3.5</v>
      </c>
      <c r="O7" s="33">
        <f t="shared" si="2"/>
        <v>3.5</v>
      </c>
      <c r="P7" s="33">
        <f t="shared" si="3"/>
        <v>49000</v>
      </c>
      <c r="Q7" s="9">
        <v>95000</v>
      </c>
      <c r="R7" s="9">
        <v>46000</v>
      </c>
      <c r="S7" s="9">
        <v>28000</v>
      </c>
      <c r="T7" s="9">
        <v>14000</v>
      </c>
      <c r="U7" s="21">
        <f t="shared" si="4"/>
        <v>332500</v>
      </c>
      <c r="V7" s="10">
        <f t="shared" si="5"/>
        <v>49000</v>
      </c>
      <c r="W7" s="21">
        <f t="shared" si="6"/>
        <v>0</v>
      </c>
      <c r="X7" s="10">
        <f t="shared" si="7"/>
        <v>0</v>
      </c>
      <c r="Y7" s="21">
        <f t="shared" si="8"/>
        <v>0</v>
      </c>
      <c r="Z7" s="10">
        <f t="shared" si="9"/>
        <v>0</v>
      </c>
      <c r="AA7" s="21">
        <f t="shared" si="10"/>
        <v>0</v>
      </c>
      <c r="AB7" s="10">
        <f t="shared" si="11"/>
        <v>0</v>
      </c>
    </row>
    <row r="8" spans="2:37" x14ac:dyDescent="0.35">
      <c r="B8">
        <f t="shared" si="0"/>
        <v>8750</v>
      </c>
      <c r="C8" s="8">
        <v>5</v>
      </c>
      <c r="D8" s="9"/>
      <c r="E8" s="9" t="s">
        <v>12</v>
      </c>
      <c r="F8" s="15" t="s">
        <v>9</v>
      </c>
      <c r="G8" s="8">
        <v>5</v>
      </c>
      <c r="H8" s="10">
        <v>6</v>
      </c>
      <c r="I8" s="10">
        <v>5</v>
      </c>
      <c r="J8" s="10">
        <v>1</v>
      </c>
      <c r="K8" s="10">
        <v>2</v>
      </c>
      <c r="L8" s="33">
        <f t="shared" si="12"/>
        <v>7</v>
      </c>
      <c r="M8" s="33">
        <f t="shared" si="1"/>
        <v>9</v>
      </c>
      <c r="N8" s="33">
        <f t="shared" si="13"/>
        <v>12</v>
      </c>
      <c r="O8" s="33">
        <f t="shared" si="2"/>
        <v>14</v>
      </c>
      <c r="P8" s="33">
        <f t="shared" si="3"/>
        <v>8750</v>
      </c>
      <c r="Q8" s="9">
        <v>1830</v>
      </c>
      <c r="R8" s="9">
        <v>1500</v>
      </c>
      <c r="S8" s="9">
        <v>1360</v>
      </c>
      <c r="T8" s="9">
        <v>1250</v>
      </c>
      <c r="U8" s="21">
        <f t="shared" si="4"/>
        <v>10980</v>
      </c>
      <c r="V8" s="10">
        <f t="shared" si="5"/>
        <v>7500</v>
      </c>
      <c r="W8" s="21">
        <f t="shared" si="6"/>
        <v>9150</v>
      </c>
      <c r="X8" s="10">
        <f t="shared" si="7"/>
        <v>6250</v>
      </c>
      <c r="Y8" s="21">
        <f t="shared" si="8"/>
        <v>1830</v>
      </c>
      <c r="Z8" s="10">
        <f t="shared" si="9"/>
        <v>1250</v>
      </c>
      <c r="AA8" s="21">
        <f t="shared" si="10"/>
        <v>3660</v>
      </c>
      <c r="AB8" s="10">
        <f t="shared" si="11"/>
        <v>2500</v>
      </c>
    </row>
    <row r="9" spans="2:37" x14ac:dyDescent="0.35">
      <c r="B9">
        <f t="shared" si="0"/>
        <v>1580</v>
      </c>
      <c r="C9" s="8">
        <v>6</v>
      </c>
      <c r="D9" s="9"/>
      <c r="E9" s="9" t="s">
        <v>13</v>
      </c>
      <c r="F9" s="15" t="s">
        <v>9</v>
      </c>
      <c r="G9" s="8">
        <v>6</v>
      </c>
      <c r="H9" s="10">
        <v>2</v>
      </c>
      <c r="I9" s="10">
        <v>3</v>
      </c>
      <c r="J9" s="10">
        <v>0</v>
      </c>
      <c r="K9" s="10">
        <v>0</v>
      </c>
      <c r="L9" s="33">
        <f t="shared" si="12"/>
        <v>2</v>
      </c>
      <c r="M9" s="33">
        <f t="shared" si="1"/>
        <v>2</v>
      </c>
      <c r="N9" s="33">
        <f t="shared" si="13"/>
        <v>5</v>
      </c>
      <c r="O9" s="33">
        <f t="shared" si="2"/>
        <v>5</v>
      </c>
      <c r="P9" s="33">
        <f t="shared" si="3"/>
        <v>1580</v>
      </c>
      <c r="Q9" s="9">
        <v>1200</v>
      </c>
      <c r="R9" s="9">
        <v>1010</v>
      </c>
      <c r="S9" s="9">
        <v>980</v>
      </c>
      <c r="T9" s="9">
        <v>790</v>
      </c>
      <c r="U9" s="21">
        <f t="shared" si="4"/>
        <v>2400</v>
      </c>
      <c r="V9" s="10">
        <f t="shared" si="5"/>
        <v>1580</v>
      </c>
      <c r="W9" s="21">
        <f t="shared" si="6"/>
        <v>3600</v>
      </c>
      <c r="X9" s="10">
        <f t="shared" si="7"/>
        <v>2370</v>
      </c>
      <c r="Y9" s="21">
        <f>Q9*J9</f>
        <v>0</v>
      </c>
      <c r="Z9" s="10">
        <f t="shared" si="9"/>
        <v>0</v>
      </c>
      <c r="AA9" s="21">
        <f t="shared" si="10"/>
        <v>0</v>
      </c>
      <c r="AB9" s="10">
        <f t="shared" si="11"/>
        <v>0</v>
      </c>
    </row>
    <row r="10" spans="2:37" x14ac:dyDescent="0.35">
      <c r="B10">
        <f t="shared" si="0"/>
        <v>13300</v>
      </c>
      <c r="C10" s="8">
        <v>7</v>
      </c>
      <c r="D10" s="9"/>
      <c r="E10" s="9" t="s">
        <v>14</v>
      </c>
      <c r="F10" s="15" t="s">
        <v>9</v>
      </c>
      <c r="G10" s="8">
        <v>7</v>
      </c>
      <c r="H10" s="10">
        <v>6</v>
      </c>
      <c r="I10" s="10">
        <f>I8</f>
        <v>5</v>
      </c>
      <c r="J10" s="10">
        <f>J8</f>
        <v>1</v>
      </c>
      <c r="K10" s="10">
        <f>K8</f>
        <v>2</v>
      </c>
      <c r="L10" s="33">
        <f t="shared" si="12"/>
        <v>7</v>
      </c>
      <c r="M10" s="33">
        <f t="shared" si="1"/>
        <v>9</v>
      </c>
      <c r="N10" s="33">
        <f t="shared" si="13"/>
        <v>12</v>
      </c>
      <c r="O10" s="33">
        <f t="shared" si="2"/>
        <v>14</v>
      </c>
      <c r="P10" s="33">
        <f t="shared" si="3"/>
        <v>13300</v>
      </c>
      <c r="Q10" s="9">
        <v>3170</v>
      </c>
      <c r="R10" s="9">
        <v>2700</v>
      </c>
      <c r="S10" s="9">
        <v>2360</v>
      </c>
      <c r="T10" s="9">
        <v>1900</v>
      </c>
      <c r="U10" s="21">
        <f t="shared" si="4"/>
        <v>19020</v>
      </c>
      <c r="V10" s="10">
        <f t="shared" si="5"/>
        <v>11400</v>
      </c>
      <c r="W10" s="21">
        <f t="shared" si="6"/>
        <v>15850</v>
      </c>
      <c r="X10" s="10">
        <f t="shared" si="7"/>
        <v>9500</v>
      </c>
      <c r="Y10" s="21">
        <f t="shared" ref="Y10:Y45" si="14">Q10*J10</f>
        <v>3170</v>
      </c>
      <c r="Z10" s="10">
        <f t="shared" si="9"/>
        <v>1900</v>
      </c>
      <c r="AA10" s="21">
        <f t="shared" si="10"/>
        <v>6340</v>
      </c>
      <c r="AB10" s="10">
        <f t="shared" si="11"/>
        <v>3800</v>
      </c>
    </row>
    <row r="11" spans="2:37" x14ac:dyDescent="0.35">
      <c r="B11">
        <f t="shared" si="0"/>
        <v>1500</v>
      </c>
      <c r="C11" s="8">
        <v>8</v>
      </c>
      <c r="D11" s="9"/>
      <c r="E11" s="9" t="s">
        <v>15</v>
      </c>
      <c r="F11" s="15" t="s">
        <v>9</v>
      </c>
      <c r="G11" s="8">
        <v>8</v>
      </c>
      <c r="H11" s="10">
        <v>1</v>
      </c>
      <c r="I11" s="10">
        <v>1</v>
      </c>
      <c r="J11" s="10">
        <v>0</v>
      </c>
      <c r="K11" s="10">
        <v>0</v>
      </c>
      <c r="L11" s="33">
        <f t="shared" si="12"/>
        <v>1</v>
      </c>
      <c r="M11" s="33">
        <f t="shared" si="1"/>
        <v>1</v>
      </c>
      <c r="N11" s="33">
        <f t="shared" si="13"/>
        <v>2</v>
      </c>
      <c r="O11" s="33">
        <f t="shared" si="2"/>
        <v>2</v>
      </c>
      <c r="P11" s="33">
        <f t="shared" si="3"/>
        <v>1500</v>
      </c>
      <c r="Q11" s="9">
        <v>9120</v>
      </c>
      <c r="R11" s="9">
        <v>6700</v>
      </c>
      <c r="S11" s="9">
        <v>3720</v>
      </c>
      <c r="T11" s="9">
        <v>1500</v>
      </c>
      <c r="U11" s="21">
        <f t="shared" si="4"/>
        <v>9120</v>
      </c>
      <c r="V11" s="10">
        <f t="shared" si="5"/>
        <v>1500</v>
      </c>
      <c r="W11" s="21">
        <f t="shared" si="6"/>
        <v>9120</v>
      </c>
      <c r="X11" s="10">
        <f t="shared" si="7"/>
        <v>1500</v>
      </c>
      <c r="Y11" s="21">
        <f t="shared" si="14"/>
        <v>0</v>
      </c>
      <c r="Z11" s="10">
        <f t="shared" si="9"/>
        <v>0</v>
      </c>
      <c r="AA11" s="21">
        <f t="shared" si="10"/>
        <v>0</v>
      </c>
      <c r="AB11" s="10">
        <f t="shared" si="11"/>
        <v>0</v>
      </c>
    </row>
    <row r="12" spans="2:37" x14ac:dyDescent="0.35">
      <c r="B12">
        <f t="shared" si="0"/>
        <v>5040</v>
      </c>
      <c r="C12" s="8">
        <v>9</v>
      </c>
      <c r="D12" s="9"/>
      <c r="E12" s="9" t="s">
        <v>16</v>
      </c>
      <c r="F12" s="15" t="s">
        <v>9</v>
      </c>
      <c r="G12" s="8">
        <v>9</v>
      </c>
      <c r="H12" s="10">
        <v>6</v>
      </c>
      <c r="I12" s="10">
        <f>I10</f>
        <v>5</v>
      </c>
      <c r="J12" s="10">
        <f>J10</f>
        <v>1</v>
      </c>
      <c r="K12" s="10">
        <v>1</v>
      </c>
      <c r="L12" s="33">
        <f t="shared" si="12"/>
        <v>7</v>
      </c>
      <c r="M12" s="33">
        <f t="shared" si="1"/>
        <v>8</v>
      </c>
      <c r="N12" s="33">
        <f t="shared" si="13"/>
        <v>12</v>
      </c>
      <c r="O12" s="33">
        <f t="shared" si="2"/>
        <v>13</v>
      </c>
      <c r="P12" s="33">
        <f t="shared" si="3"/>
        <v>5040</v>
      </c>
      <c r="Q12" s="9">
        <v>1240</v>
      </c>
      <c r="R12" s="9">
        <v>1160</v>
      </c>
      <c r="S12" s="9">
        <v>870</v>
      </c>
      <c r="T12" s="9">
        <v>720</v>
      </c>
      <c r="U12" s="21">
        <f t="shared" si="4"/>
        <v>7440</v>
      </c>
      <c r="V12" s="10">
        <f t="shared" si="5"/>
        <v>4320</v>
      </c>
      <c r="W12" s="21">
        <f t="shared" si="6"/>
        <v>6200</v>
      </c>
      <c r="X12" s="10">
        <f t="shared" si="7"/>
        <v>3600</v>
      </c>
      <c r="Y12" s="21">
        <f t="shared" si="14"/>
        <v>1240</v>
      </c>
      <c r="Z12" s="10">
        <f t="shared" si="9"/>
        <v>720</v>
      </c>
      <c r="AA12" s="21">
        <f t="shared" si="10"/>
        <v>1240</v>
      </c>
      <c r="AB12" s="10">
        <f t="shared" si="11"/>
        <v>720</v>
      </c>
    </row>
    <row r="13" spans="2:37" x14ac:dyDescent="0.35">
      <c r="B13">
        <f t="shared" si="0"/>
        <v>6720</v>
      </c>
      <c r="C13" s="8">
        <v>10</v>
      </c>
      <c r="D13" s="9"/>
      <c r="E13" s="9" t="s">
        <v>17</v>
      </c>
      <c r="F13" s="15" t="s">
        <v>9</v>
      </c>
      <c r="G13" s="8">
        <v>10</v>
      </c>
      <c r="H13" s="10">
        <v>6</v>
      </c>
      <c r="I13" s="10">
        <f>I12</f>
        <v>5</v>
      </c>
      <c r="J13" s="10">
        <f>J12</f>
        <v>1</v>
      </c>
      <c r="K13" s="10">
        <f>K12</f>
        <v>1</v>
      </c>
      <c r="L13" s="33">
        <f t="shared" si="12"/>
        <v>7</v>
      </c>
      <c r="M13" s="33">
        <f t="shared" si="1"/>
        <v>8</v>
      </c>
      <c r="N13" s="33">
        <f t="shared" si="13"/>
        <v>12</v>
      </c>
      <c r="O13" s="33">
        <f t="shared" si="2"/>
        <v>13</v>
      </c>
      <c r="P13" s="33">
        <f t="shared" si="3"/>
        <v>6720</v>
      </c>
      <c r="Q13" s="9">
        <v>1360</v>
      </c>
      <c r="R13" s="9">
        <v>1240</v>
      </c>
      <c r="S13" s="9">
        <v>1180</v>
      </c>
      <c r="T13" s="9">
        <v>960</v>
      </c>
      <c r="U13" s="21">
        <f t="shared" si="4"/>
        <v>8160</v>
      </c>
      <c r="V13" s="10">
        <f t="shared" si="5"/>
        <v>5760</v>
      </c>
      <c r="W13" s="21">
        <f t="shared" si="6"/>
        <v>6800</v>
      </c>
      <c r="X13" s="10">
        <f t="shared" si="7"/>
        <v>4800</v>
      </c>
      <c r="Y13" s="21">
        <f t="shared" si="14"/>
        <v>1360</v>
      </c>
      <c r="Z13" s="10">
        <f t="shared" si="9"/>
        <v>960</v>
      </c>
      <c r="AA13" s="21">
        <f t="shared" si="10"/>
        <v>1360</v>
      </c>
      <c r="AB13" s="10">
        <f t="shared" si="11"/>
        <v>960</v>
      </c>
    </row>
    <row r="14" spans="2:37" x14ac:dyDescent="0.35">
      <c r="B14">
        <f t="shared" si="0"/>
        <v>91875</v>
      </c>
      <c r="C14" s="8">
        <v>11</v>
      </c>
      <c r="D14" s="9"/>
      <c r="E14" s="9" t="s">
        <v>18</v>
      </c>
      <c r="F14" s="15" t="s">
        <v>11</v>
      </c>
      <c r="G14" s="8">
        <v>11</v>
      </c>
      <c r="H14" s="10">
        <f>2*2.5*7*0.125</f>
        <v>4.375</v>
      </c>
      <c r="I14" s="10">
        <f>3*2.5*7*0.125</f>
        <v>6.5625</v>
      </c>
      <c r="J14" s="10">
        <f>1*2.5*7*0.125</f>
        <v>2.1875</v>
      </c>
      <c r="K14" s="10">
        <f>1*2.5*7*0.125</f>
        <v>2.1875</v>
      </c>
      <c r="L14" s="33">
        <f t="shared" si="12"/>
        <v>6.5625</v>
      </c>
      <c r="M14" s="33">
        <f t="shared" si="1"/>
        <v>8.75</v>
      </c>
      <c r="N14" s="33">
        <f t="shared" si="13"/>
        <v>13.125</v>
      </c>
      <c r="O14" s="33">
        <f t="shared" si="2"/>
        <v>15.3125</v>
      </c>
      <c r="P14" s="33">
        <f t="shared" si="3"/>
        <v>91875</v>
      </c>
      <c r="Q14" s="9">
        <v>95000</v>
      </c>
      <c r="R14" s="9">
        <v>46000</v>
      </c>
      <c r="S14" s="9">
        <v>28000</v>
      </c>
      <c r="T14" s="9">
        <v>14000</v>
      </c>
      <c r="U14" s="21">
        <f t="shared" si="4"/>
        <v>415625</v>
      </c>
      <c r="V14" s="10">
        <f t="shared" si="5"/>
        <v>61250</v>
      </c>
      <c r="W14" s="21">
        <f t="shared" si="6"/>
        <v>623437.5</v>
      </c>
      <c r="X14" s="10">
        <f t="shared" si="7"/>
        <v>91875</v>
      </c>
      <c r="Y14" s="21">
        <f t="shared" si="14"/>
        <v>207812.5</v>
      </c>
      <c r="Z14" s="10">
        <f t="shared" si="9"/>
        <v>30625</v>
      </c>
      <c r="AA14" s="21">
        <f t="shared" si="10"/>
        <v>207812.5</v>
      </c>
      <c r="AB14" s="10">
        <f t="shared" si="11"/>
        <v>30625</v>
      </c>
    </row>
    <row r="15" spans="2:37" x14ac:dyDescent="0.35">
      <c r="B15">
        <f t="shared" si="0"/>
        <v>72900</v>
      </c>
      <c r="C15" s="8">
        <v>12</v>
      </c>
      <c r="D15" s="9"/>
      <c r="E15" s="9" t="s">
        <v>19</v>
      </c>
      <c r="F15" s="15" t="s">
        <v>6</v>
      </c>
      <c r="G15" s="8">
        <v>12</v>
      </c>
      <c r="H15" s="10">
        <v>57</v>
      </c>
      <c r="I15" s="10">
        <v>42</v>
      </c>
      <c r="J15" s="10">
        <f>4*6</f>
        <v>24</v>
      </c>
      <c r="K15" s="10">
        <f>5*6</f>
        <v>30</v>
      </c>
      <c r="L15" s="33">
        <f t="shared" si="12"/>
        <v>81</v>
      </c>
      <c r="M15" s="33">
        <f t="shared" si="1"/>
        <v>111</v>
      </c>
      <c r="N15" s="33">
        <f t="shared" si="13"/>
        <v>123</v>
      </c>
      <c r="O15" s="33">
        <f t="shared" si="2"/>
        <v>153</v>
      </c>
      <c r="P15" s="33">
        <f t="shared" si="3"/>
        <v>72900</v>
      </c>
      <c r="Q15" s="9">
        <v>1900</v>
      </c>
      <c r="R15" s="9">
        <v>1200</v>
      </c>
      <c r="S15" s="9">
        <v>900</v>
      </c>
      <c r="T15" s="9">
        <v>900</v>
      </c>
      <c r="U15" s="21">
        <f t="shared" si="4"/>
        <v>108300</v>
      </c>
      <c r="V15" s="10">
        <f t="shared" si="5"/>
        <v>51300</v>
      </c>
      <c r="W15" s="21">
        <f t="shared" si="6"/>
        <v>79800</v>
      </c>
      <c r="X15" s="10">
        <f t="shared" si="7"/>
        <v>37800</v>
      </c>
      <c r="Y15" s="21">
        <f t="shared" si="14"/>
        <v>45600</v>
      </c>
      <c r="Z15" s="10">
        <f t="shared" si="9"/>
        <v>21600</v>
      </c>
      <c r="AA15" s="21">
        <f t="shared" si="10"/>
        <v>57000</v>
      </c>
      <c r="AB15" s="10">
        <f t="shared" si="11"/>
        <v>27000</v>
      </c>
    </row>
    <row r="16" spans="2:37" ht="15" thickBot="1" x14ac:dyDescent="0.4">
      <c r="B16">
        <f t="shared" si="0"/>
        <v>66000</v>
      </c>
      <c r="C16" s="8">
        <v>13</v>
      </c>
      <c r="D16" s="9"/>
      <c r="E16" s="9" t="s">
        <v>20</v>
      </c>
      <c r="F16" s="15" t="s">
        <v>9</v>
      </c>
      <c r="G16" s="8">
        <v>13</v>
      </c>
      <c r="H16" s="10">
        <v>2</v>
      </c>
      <c r="I16" s="10">
        <v>2</v>
      </c>
      <c r="J16" s="10">
        <v>0</v>
      </c>
      <c r="K16" s="10">
        <v>1</v>
      </c>
      <c r="L16" s="33">
        <f t="shared" si="12"/>
        <v>2</v>
      </c>
      <c r="M16" s="33">
        <f t="shared" si="1"/>
        <v>3</v>
      </c>
      <c r="N16" s="33">
        <f t="shared" si="13"/>
        <v>4</v>
      </c>
      <c r="O16" s="33">
        <f t="shared" si="2"/>
        <v>5</v>
      </c>
      <c r="P16" s="33">
        <f t="shared" si="3"/>
        <v>66000</v>
      </c>
      <c r="Q16" s="9">
        <v>103500</v>
      </c>
      <c r="R16" s="9">
        <v>78000</v>
      </c>
      <c r="S16" s="9">
        <v>54000</v>
      </c>
      <c r="T16" s="12">
        <v>33000</v>
      </c>
      <c r="U16" s="21">
        <f t="shared" si="4"/>
        <v>207000</v>
      </c>
      <c r="V16" s="10">
        <f t="shared" si="5"/>
        <v>66000</v>
      </c>
      <c r="W16" s="21">
        <f t="shared" si="6"/>
        <v>207000</v>
      </c>
      <c r="X16" s="10">
        <f t="shared" si="7"/>
        <v>66000</v>
      </c>
      <c r="Y16" s="21">
        <f t="shared" si="14"/>
        <v>0</v>
      </c>
      <c r="Z16" s="10">
        <f t="shared" si="9"/>
        <v>0</v>
      </c>
      <c r="AA16" s="21">
        <f t="shared" si="10"/>
        <v>103500</v>
      </c>
      <c r="AB16" s="10">
        <f t="shared" si="11"/>
        <v>33000</v>
      </c>
    </row>
    <row r="17" spans="2:28" x14ac:dyDescent="0.35">
      <c r="B17">
        <f t="shared" si="0"/>
        <v>58100</v>
      </c>
      <c r="C17" s="8">
        <v>14</v>
      </c>
      <c r="D17" s="9"/>
      <c r="E17" s="9" t="s">
        <v>21</v>
      </c>
      <c r="F17" s="15" t="s">
        <v>9</v>
      </c>
      <c r="G17" s="8">
        <v>14</v>
      </c>
      <c r="H17" s="10">
        <f>H8</f>
        <v>6</v>
      </c>
      <c r="I17" s="10">
        <f>I8</f>
        <v>5</v>
      </c>
      <c r="J17" s="10">
        <f>J8</f>
        <v>1</v>
      </c>
      <c r="K17" s="10">
        <f>K8</f>
        <v>2</v>
      </c>
      <c r="L17" s="33">
        <f t="shared" si="12"/>
        <v>7</v>
      </c>
      <c r="M17" s="33">
        <f t="shared" si="1"/>
        <v>9</v>
      </c>
      <c r="N17" s="33">
        <f t="shared" si="13"/>
        <v>12</v>
      </c>
      <c r="O17" s="33">
        <f t="shared" si="2"/>
        <v>14</v>
      </c>
      <c r="P17" s="33">
        <f t="shared" si="3"/>
        <v>58100</v>
      </c>
      <c r="Q17" s="9">
        <v>14300</v>
      </c>
      <c r="R17" s="9">
        <v>11070</v>
      </c>
      <c r="S17" s="9">
        <v>9500</v>
      </c>
      <c r="T17" s="9">
        <v>8300</v>
      </c>
      <c r="U17" s="21">
        <f t="shared" si="4"/>
        <v>85800</v>
      </c>
      <c r="V17" s="10">
        <f t="shared" si="5"/>
        <v>49800</v>
      </c>
      <c r="W17" s="21">
        <f t="shared" si="6"/>
        <v>71500</v>
      </c>
      <c r="X17" s="10">
        <f t="shared" si="7"/>
        <v>41500</v>
      </c>
      <c r="Y17" s="21">
        <f t="shared" si="14"/>
        <v>14300</v>
      </c>
      <c r="Z17" s="10">
        <f t="shared" si="9"/>
        <v>8300</v>
      </c>
      <c r="AA17" s="21">
        <f t="shared" si="10"/>
        <v>28600</v>
      </c>
      <c r="AB17" s="10">
        <f t="shared" si="11"/>
        <v>16600</v>
      </c>
    </row>
    <row r="18" spans="2:28" x14ac:dyDescent="0.35">
      <c r="B18">
        <f t="shared" si="0"/>
        <v>27200</v>
      </c>
      <c r="C18" s="8">
        <v>15</v>
      </c>
      <c r="D18" s="9"/>
      <c r="E18" s="9" t="s">
        <v>22</v>
      </c>
      <c r="F18" s="15" t="s">
        <v>9</v>
      </c>
      <c r="G18" s="8">
        <v>15</v>
      </c>
      <c r="H18" s="10">
        <v>75</v>
      </c>
      <c r="I18" s="10">
        <v>64</v>
      </c>
      <c r="J18" s="10">
        <v>10</v>
      </c>
      <c r="K18" s="10">
        <v>26</v>
      </c>
      <c r="L18" s="33">
        <f t="shared" si="12"/>
        <v>85</v>
      </c>
      <c r="M18" s="33">
        <f t="shared" si="1"/>
        <v>111</v>
      </c>
      <c r="N18" s="33">
        <f t="shared" si="13"/>
        <v>149</v>
      </c>
      <c r="O18" s="33">
        <f t="shared" si="2"/>
        <v>175</v>
      </c>
      <c r="P18" s="33">
        <f t="shared" si="3"/>
        <v>27200</v>
      </c>
      <c r="Q18" s="9">
        <v>1270</v>
      </c>
      <c r="R18" s="9">
        <v>1100</v>
      </c>
      <c r="S18" s="9">
        <v>500</v>
      </c>
      <c r="T18" s="9">
        <v>320</v>
      </c>
      <c r="U18" s="21">
        <f t="shared" si="4"/>
        <v>95250</v>
      </c>
      <c r="V18" s="10">
        <f t="shared" si="5"/>
        <v>24000</v>
      </c>
      <c r="W18" s="21">
        <f t="shared" si="6"/>
        <v>81280</v>
      </c>
      <c r="X18" s="10">
        <f t="shared" si="7"/>
        <v>20480</v>
      </c>
      <c r="Y18" s="21">
        <f t="shared" si="14"/>
        <v>12700</v>
      </c>
      <c r="Z18" s="10">
        <f t="shared" si="9"/>
        <v>3200</v>
      </c>
      <c r="AA18" s="21">
        <f>Q18*K18</f>
        <v>33020</v>
      </c>
      <c r="AB18" s="10">
        <f t="shared" si="11"/>
        <v>8320</v>
      </c>
    </row>
    <row r="19" spans="2:28" x14ac:dyDescent="0.35">
      <c r="B19">
        <f t="shared" si="0"/>
        <v>22400</v>
      </c>
      <c r="C19" s="8">
        <v>16</v>
      </c>
      <c r="D19" s="9"/>
      <c r="E19" s="9" t="s">
        <v>23</v>
      </c>
      <c r="F19" s="15" t="s">
        <v>24</v>
      </c>
      <c r="G19" s="8">
        <v>16</v>
      </c>
      <c r="H19" s="10">
        <v>6</v>
      </c>
      <c r="I19" s="10">
        <v>5</v>
      </c>
      <c r="J19" s="10">
        <v>2</v>
      </c>
      <c r="K19" s="10">
        <v>5</v>
      </c>
      <c r="L19" s="33">
        <f t="shared" si="12"/>
        <v>8</v>
      </c>
      <c r="M19" s="33">
        <f t="shared" si="1"/>
        <v>13</v>
      </c>
      <c r="N19" s="33">
        <f t="shared" si="13"/>
        <v>13</v>
      </c>
      <c r="O19" s="33">
        <f t="shared" si="2"/>
        <v>18</v>
      </c>
      <c r="P19" s="33">
        <f t="shared" si="3"/>
        <v>22400</v>
      </c>
      <c r="Q19" s="9">
        <v>5000</v>
      </c>
      <c r="R19" s="9">
        <v>4700</v>
      </c>
      <c r="S19" s="9">
        <v>4500</v>
      </c>
      <c r="T19" s="9">
        <v>2800</v>
      </c>
      <c r="U19" s="21">
        <f t="shared" si="4"/>
        <v>30000</v>
      </c>
      <c r="V19" s="10">
        <f t="shared" si="5"/>
        <v>16800</v>
      </c>
      <c r="W19" s="21">
        <f t="shared" si="6"/>
        <v>25000</v>
      </c>
      <c r="X19" s="10">
        <f t="shared" si="7"/>
        <v>14000</v>
      </c>
      <c r="Y19" s="21">
        <f t="shared" si="14"/>
        <v>10000</v>
      </c>
      <c r="Z19" s="10">
        <f t="shared" si="9"/>
        <v>5600</v>
      </c>
      <c r="AA19" s="21">
        <f t="shared" ref="AA19:AA45" si="15">Q19*K19</f>
        <v>25000</v>
      </c>
      <c r="AB19" s="10">
        <f>T19*K19</f>
        <v>14000</v>
      </c>
    </row>
    <row r="20" spans="2:28" x14ac:dyDescent="0.35">
      <c r="B20">
        <f t="shared" si="0"/>
        <v>73500</v>
      </c>
      <c r="C20" s="8">
        <v>17</v>
      </c>
      <c r="D20" s="9"/>
      <c r="E20" s="9" t="s">
        <v>50</v>
      </c>
      <c r="F20" s="15" t="s">
        <v>11</v>
      </c>
      <c r="G20" s="8">
        <v>17</v>
      </c>
      <c r="H20" s="10">
        <f>3*2*7*0.125</f>
        <v>5.25</v>
      </c>
      <c r="I20" s="10">
        <f>2*2*7*0.125</f>
        <v>3.5</v>
      </c>
      <c r="J20" s="10">
        <v>0</v>
      </c>
      <c r="K20" s="10">
        <f>2*2*7*0.125</f>
        <v>3.5</v>
      </c>
      <c r="L20" s="33">
        <f t="shared" si="12"/>
        <v>5.25</v>
      </c>
      <c r="M20" s="33">
        <f t="shared" si="1"/>
        <v>8.75</v>
      </c>
      <c r="N20" s="33">
        <f t="shared" si="13"/>
        <v>8.75</v>
      </c>
      <c r="O20" s="33">
        <f t="shared" si="2"/>
        <v>12.25</v>
      </c>
      <c r="P20" s="33">
        <f t="shared" si="3"/>
        <v>73500</v>
      </c>
      <c r="Q20" s="9">
        <v>95000</v>
      </c>
      <c r="R20" s="9">
        <v>46000</v>
      </c>
      <c r="S20" s="9">
        <v>28000</v>
      </c>
      <c r="T20" s="9">
        <v>14000</v>
      </c>
      <c r="U20" s="21">
        <f t="shared" si="4"/>
        <v>498750</v>
      </c>
      <c r="V20" s="10">
        <f t="shared" si="5"/>
        <v>73500</v>
      </c>
      <c r="W20" s="21">
        <f t="shared" si="6"/>
        <v>332500</v>
      </c>
      <c r="X20" s="10">
        <f t="shared" si="7"/>
        <v>49000</v>
      </c>
      <c r="Y20" s="21">
        <f t="shared" si="14"/>
        <v>0</v>
      </c>
      <c r="Z20" s="10">
        <f t="shared" si="9"/>
        <v>0</v>
      </c>
      <c r="AA20" s="21">
        <f t="shared" si="15"/>
        <v>332500</v>
      </c>
      <c r="AB20" s="10">
        <f t="shared" ref="AB20:AB45" si="16">T20*K20</f>
        <v>49000</v>
      </c>
    </row>
    <row r="21" spans="2:28" x14ac:dyDescent="0.35">
      <c r="B21">
        <f t="shared" si="0"/>
        <v>2990</v>
      </c>
      <c r="C21" s="8">
        <v>18</v>
      </c>
      <c r="D21" s="9"/>
      <c r="E21" s="9" t="s">
        <v>25</v>
      </c>
      <c r="F21" s="15" t="s">
        <v>9</v>
      </c>
      <c r="G21" s="8">
        <v>18</v>
      </c>
      <c r="H21" s="10">
        <v>1</v>
      </c>
      <c r="I21" s="10">
        <v>2</v>
      </c>
      <c r="J21" s="10">
        <v>0</v>
      </c>
      <c r="K21" s="10">
        <v>1</v>
      </c>
      <c r="L21" s="33">
        <f t="shared" si="12"/>
        <v>1</v>
      </c>
      <c r="M21" s="33">
        <f t="shared" si="1"/>
        <v>2</v>
      </c>
      <c r="N21" s="33">
        <f t="shared" si="13"/>
        <v>3</v>
      </c>
      <c r="O21" s="33">
        <f t="shared" si="2"/>
        <v>4</v>
      </c>
      <c r="P21" s="33">
        <f t="shared" si="3"/>
        <v>2990</v>
      </c>
      <c r="Q21" s="9">
        <v>5370</v>
      </c>
      <c r="R21" s="9">
        <v>4590</v>
      </c>
      <c r="S21" s="9">
        <v>3790</v>
      </c>
      <c r="T21" s="9">
        <v>2990</v>
      </c>
      <c r="U21" s="21">
        <f t="shared" si="4"/>
        <v>5370</v>
      </c>
      <c r="V21" s="10">
        <f t="shared" si="5"/>
        <v>2990</v>
      </c>
      <c r="W21" s="21">
        <f t="shared" si="6"/>
        <v>10740</v>
      </c>
      <c r="X21" s="10">
        <f t="shared" si="7"/>
        <v>5980</v>
      </c>
      <c r="Y21" s="21">
        <f t="shared" si="14"/>
        <v>0</v>
      </c>
      <c r="Z21" s="10">
        <f t="shared" si="9"/>
        <v>0</v>
      </c>
      <c r="AA21" s="21">
        <f t="shared" si="15"/>
        <v>5370</v>
      </c>
      <c r="AB21" s="10">
        <f t="shared" si="16"/>
        <v>2990</v>
      </c>
    </row>
    <row r="22" spans="2:28" x14ac:dyDescent="0.35">
      <c r="B22">
        <f t="shared" si="0"/>
        <v>1400</v>
      </c>
      <c r="C22" s="8">
        <v>19</v>
      </c>
      <c r="D22" s="9"/>
      <c r="E22" s="9" t="s">
        <v>53</v>
      </c>
      <c r="F22" s="15" t="s">
        <v>26</v>
      </c>
      <c r="G22" s="8">
        <v>19</v>
      </c>
      <c r="H22" s="10">
        <v>4</v>
      </c>
      <c r="I22" s="10">
        <v>8</v>
      </c>
      <c r="J22" s="10">
        <v>0</v>
      </c>
      <c r="K22" s="10">
        <v>4</v>
      </c>
      <c r="L22" s="33">
        <f t="shared" si="12"/>
        <v>4</v>
      </c>
      <c r="M22" s="33">
        <f t="shared" si="1"/>
        <v>8</v>
      </c>
      <c r="N22" s="33">
        <f t="shared" si="13"/>
        <v>12</v>
      </c>
      <c r="O22" s="33">
        <f t="shared" si="2"/>
        <v>16</v>
      </c>
      <c r="P22" s="33">
        <f t="shared" si="3"/>
        <v>1400</v>
      </c>
      <c r="Q22" s="9">
        <v>1200</v>
      </c>
      <c r="R22" s="9">
        <v>800</v>
      </c>
      <c r="S22" s="9">
        <v>600</v>
      </c>
      <c r="T22" s="9">
        <v>350</v>
      </c>
      <c r="U22" s="21">
        <f t="shared" si="4"/>
        <v>4800</v>
      </c>
      <c r="V22" s="10">
        <f t="shared" si="5"/>
        <v>1400</v>
      </c>
      <c r="W22" s="21">
        <f t="shared" si="6"/>
        <v>9600</v>
      </c>
      <c r="X22" s="10">
        <f t="shared" si="7"/>
        <v>2800</v>
      </c>
      <c r="Y22" s="21">
        <f t="shared" si="14"/>
        <v>0</v>
      </c>
      <c r="Z22" s="10">
        <f t="shared" si="9"/>
        <v>0</v>
      </c>
      <c r="AA22" s="21">
        <f t="shared" si="15"/>
        <v>4800</v>
      </c>
      <c r="AB22" s="10">
        <f t="shared" si="16"/>
        <v>1400</v>
      </c>
    </row>
    <row r="23" spans="2:28" s="43" customFormat="1" x14ac:dyDescent="0.35">
      <c r="B23">
        <f t="shared" si="0"/>
        <v>13500</v>
      </c>
      <c r="C23" s="42">
        <v>20</v>
      </c>
      <c r="E23" s="43" t="s">
        <v>27</v>
      </c>
      <c r="F23" s="44" t="s">
        <v>26</v>
      </c>
      <c r="G23" s="42">
        <v>20</v>
      </c>
      <c r="H23" s="45">
        <v>45</v>
      </c>
      <c r="I23" s="45">
        <v>63</v>
      </c>
      <c r="J23" s="45">
        <v>0</v>
      </c>
      <c r="K23" s="45">
        <v>35</v>
      </c>
      <c r="L23" s="33">
        <f t="shared" si="12"/>
        <v>45</v>
      </c>
      <c r="M23" s="33">
        <f t="shared" si="1"/>
        <v>80</v>
      </c>
      <c r="N23" s="33">
        <f t="shared" si="13"/>
        <v>108</v>
      </c>
      <c r="O23" s="33">
        <f t="shared" si="2"/>
        <v>143</v>
      </c>
      <c r="P23" s="33">
        <f t="shared" si="3"/>
        <v>13500</v>
      </c>
      <c r="Q23" s="43">
        <v>950</v>
      </c>
      <c r="R23" s="9">
        <v>600</v>
      </c>
      <c r="S23" s="9">
        <v>400</v>
      </c>
      <c r="T23" s="43">
        <v>300</v>
      </c>
      <c r="U23" s="42">
        <f t="shared" si="4"/>
        <v>42750</v>
      </c>
      <c r="V23" s="45">
        <f t="shared" si="5"/>
        <v>13500</v>
      </c>
      <c r="W23" s="42">
        <f t="shared" si="6"/>
        <v>59850</v>
      </c>
      <c r="X23" s="45">
        <f t="shared" si="7"/>
        <v>18900</v>
      </c>
      <c r="Y23" s="42">
        <f t="shared" si="14"/>
        <v>0</v>
      </c>
      <c r="Z23" s="45">
        <f t="shared" si="9"/>
        <v>0</v>
      </c>
      <c r="AA23" s="42">
        <f t="shared" si="15"/>
        <v>33250</v>
      </c>
      <c r="AB23" s="45">
        <f t="shared" si="16"/>
        <v>10500</v>
      </c>
    </row>
    <row r="24" spans="2:28" s="43" customFormat="1" x14ac:dyDescent="0.35">
      <c r="B24">
        <f t="shared" si="0"/>
        <v>45000</v>
      </c>
      <c r="C24" s="42">
        <v>21</v>
      </c>
      <c r="E24" s="43" t="s">
        <v>28</v>
      </c>
      <c r="F24" s="44" t="s">
        <v>26</v>
      </c>
      <c r="G24" s="42">
        <v>21</v>
      </c>
      <c r="H24" s="45">
        <v>150</v>
      </c>
      <c r="I24" s="45">
        <v>186</v>
      </c>
      <c r="J24" s="45">
        <v>0</v>
      </c>
      <c r="K24" s="45">
        <v>150</v>
      </c>
      <c r="L24" s="33">
        <f t="shared" si="12"/>
        <v>150</v>
      </c>
      <c r="M24" s="33">
        <f t="shared" si="1"/>
        <v>300</v>
      </c>
      <c r="N24" s="33">
        <f t="shared" si="13"/>
        <v>336</v>
      </c>
      <c r="O24" s="33">
        <f t="shared" si="2"/>
        <v>486</v>
      </c>
      <c r="P24" s="33">
        <f t="shared" si="3"/>
        <v>45000</v>
      </c>
      <c r="Q24" s="43">
        <v>950</v>
      </c>
      <c r="R24" s="9">
        <v>600</v>
      </c>
      <c r="S24" s="9">
        <v>400</v>
      </c>
      <c r="T24" s="43">
        <v>300</v>
      </c>
      <c r="U24" s="42">
        <f t="shared" si="4"/>
        <v>142500</v>
      </c>
      <c r="V24" s="45">
        <f t="shared" si="5"/>
        <v>45000</v>
      </c>
      <c r="W24" s="42">
        <f t="shared" si="6"/>
        <v>176700</v>
      </c>
      <c r="X24" s="45">
        <f t="shared" si="7"/>
        <v>55800</v>
      </c>
      <c r="Y24" s="42">
        <f t="shared" si="14"/>
        <v>0</v>
      </c>
      <c r="Z24" s="45">
        <f t="shared" si="9"/>
        <v>0</v>
      </c>
      <c r="AA24" s="42">
        <f t="shared" si="15"/>
        <v>142500</v>
      </c>
      <c r="AB24" s="45">
        <f t="shared" si="16"/>
        <v>45000</v>
      </c>
    </row>
    <row r="25" spans="2:28" x14ac:dyDescent="0.35">
      <c r="B25">
        <f t="shared" si="0"/>
        <v>11430</v>
      </c>
      <c r="C25" s="8">
        <v>22</v>
      </c>
      <c r="D25" s="9"/>
      <c r="E25" s="9" t="s">
        <v>29</v>
      </c>
      <c r="F25" s="15" t="s">
        <v>9</v>
      </c>
      <c r="G25" s="8">
        <v>22</v>
      </c>
      <c r="H25" s="10">
        <f>H21</f>
        <v>1</v>
      </c>
      <c r="I25" s="10">
        <f>I21</f>
        <v>2</v>
      </c>
      <c r="J25" s="10">
        <f>J21</f>
        <v>0</v>
      </c>
      <c r="K25" s="10">
        <f>K21</f>
        <v>1</v>
      </c>
      <c r="L25" s="33">
        <f t="shared" si="12"/>
        <v>1</v>
      </c>
      <c r="M25" s="33">
        <f t="shared" si="1"/>
        <v>2</v>
      </c>
      <c r="N25" s="33">
        <f t="shared" si="13"/>
        <v>3</v>
      </c>
      <c r="O25" s="33">
        <f t="shared" si="2"/>
        <v>4</v>
      </c>
      <c r="P25" s="33">
        <f t="shared" si="3"/>
        <v>11430</v>
      </c>
      <c r="Q25" s="9">
        <f>1270*20</f>
        <v>25400</v>
      </c>
      <c r="R25" s="9">
        <f>1270*16</f>
        <v>20320</v>
      </c>
      <c r="S25" s="9">
        <f>1270*12</f>
        <v>15240</v>
      </c>
      <c r="T25" s="9">
        <f>1270*9</f>
        <v>11430</v>
      </c>
      <c r="U25" s="21">
        <f t="shared" si="4"/>
        <v>25400</v>
      </c>
      <c r="V25" s="10">
        <f t="shared" si="5"/>
        <v>11430</v>
      </c>
      <c r="W25" s="21">
        <f t="shared" si="6"/>
        <v>50800</v>
      </c>
      <c r="X25" s="10">
        <f t="shared" si="7"/>
        <v>22860</v>
      </c>
      <c r="Y25" s="21">
        <f t="shared" si="14"/>
        <v>0</v>
      </c>
      <c r="Z25" s="10">
        <f t="shared" si="9"/>
        <v>0</v>
      </c>
      <c r="AA25" s="21">
        <f t="shared" si="15"/>
        <v>25400</v>
      </c>
      <c r="AB25" s="10">
        <f t="shared" si="16"/>
        <v>11430</v>
      </c>
    </row>
    <row r="26" spans="2:28" x14ac:dyDescent="0.35">
      <c r="B26">
        <f t="shared" si="0"/>
        <v>2780</v>
      </c>
      <c r="C26" s="8">
        <v>23</v>
      </c>
      <c r="D26" s="9"/>
      <c r="E26" s="9" t="s">
        <v>30</v>
      </c>
      <c r="F26" s="15" t="s">
        <v>9</v>
      </c>
      <c r="G26" s="8">
        <v>23</v>
      </c>
      <c r="H26" s="10">
        <v>1</v>
      </c>
      <c r="I26" s="10">
        <f t="shared" ref="I26:K28" si="17">I25</f>
        <v>2</v>
      </c>
      <c r="J26" s="10">
        <f t="shared" si="17"/>
        <v>0</v>
      </c>
      <c r="K26" s="10">
        <f t="shared" si="17"/>
        <v>1</v>
      </c>
      <c r="L26" s="33">
        <f t="shared" si="12"/>
        <v>1</v>
      </c>
      <c r="M26" s="33">
        <f t="shared" si="1"/>
        <v>2</v>
      </c>
      <c r="N26" s="33">
        <f t="shared" si="13"/>
        <v>3</v>
      </c>
      <c r="O26" s="33">
        <f t="shared" si="2"/>
        <v>4</v>
      </c>
      <c r="P26" s="33">
        <f t="shared" si="3"/>
        <v>2780</v>
      </c>
      <c r="Q26" s="9">
        <v>17500</v>
      </c>
      <c r="R26" s="9">
        <v>13500</v>
      </c>
      <c r="S26" s="9">
        <v>8500</v>
      </c>
      <c r="T26" s="9">
        <v>2780</v>
      </c>
      <c r="U26" s="21">
        <f t="shared" si="4"/>
        <v>17500</v>
      </c>
      <c r="V26" s="10">
        <f t="shared" si="5"/>
        <v>2780</v>
      </c>
      <c r="W26" s="21">
        <f t="shared" si="6"/>
        <v>35000</v>
      </c>
      <c r="X26" s="10">
        <f t="shared" si="7"/>
        <v>5560</v>
      </c>
      <c r="Y26" s="21">
        <f t="shared" si="14"/>
        <v>0</v>
      </c>
      <c r="Z26" s="10">
        <f t="shared" si="9"/>
        <v>0</v>
      </c>
      <c r="AA26" s="21">
        <f t="shared" si="15"/>
        <v>17500</v>
      </c>
      <c r="AB26" s="10">
        <f t="shared" si="16"/>
        <v>2780</v>
      </c>
    </row>
    <row r="27" spans="2:28" x14ac:dyDescent="0.35">
      <c r="B27">
        <f t="shared" si="0"/>
        <v>1650</v>
      </c>
      <c r="C27" s="8">
        <v>24</v>
      </c>
      <c r="D27" s="9"/>
      <c r="E27" s="9" t="s">
        <v>31</v>
      </c>
      <c r="F27" s="15" t="s">
        <v>9</v>
      </c>
      <c r="G27" s="8">
        <v>24</v>
      </c>
      <c r="H27" s="10">
        <v>1</v>
      </c>
      <c r="I27" s="10">
        <f t="shared" si="17"/>
        <v>2</v>
      </c>
      <c r="J27" s="10">
        <f t="shared" si="17"/>
        <v>0</v>
      </c>
      <c r="K27" s="10">
        <f t="shared" si="17"/>
        <v>1</v>
      </c>
      <c r="L27" s="33">
        <f t="shared" si="12"/>
        <v>1</v>
      </c>
      <c r="M27" s="33">
        <f t="shared" si="1"/>
        <v>2</v>
      </c>
      <c r="N27" s="33">
        <f t="shared" si="13"/>
        <v>3</v>
      </c>
      <c r="O27" s="33">
        <f t="shared" si="2"/>
        <v>4</v>
      </c>
      <c r="P27" s="33">
        <f t="shared" si="3"/>
        <v>1650</v>
      </c>
      <c r="Q27" s="9">
        <v>3050</v>
      </c>
      <c r="R27" s="9">
        <v>2710</v>
      </c>
      <c r="S27" s="9">
        <v>1950</v>
      </c>
      <c r="T27" s="9">
        <v>1650</v>
      </c>
      <c r="U27" s="21">
        <f t="shared" si="4"/>
        <v>3050</v>
      </c>
      <c r="V27" s="10">
        <f t="shared" si="5"/>
        <v>1650</v>
      </c>
      <c r="W27" s="21">
        <f t="shared" si="6"/>
        <v>6100</v>
      </c>
      <c r="X27" s="10">
        <f t="shared" si="7"/>
        <v>3300</v>
      </c>
      <c r="Y27" s="21">
        <f t="shared" si="14"/>
        <v>0</v>
      </c>
      <c r="Z27" s="10">
        <f t="shared" si="9"/>
        <v>0</v>
      </c>
      <c r="AA27" s="21">
        <f t="shared" si="15"/>
        <v>3050</v>
      </c>
      <c r="AB27" s="10">
        <f t="shared" si="16"/>
        <v>1650</v>
      </c>
    </row>
    <row r="28" spans="2:28" x14ac:dyDescent="0.35">
      <c r="B28">
        <f t="shared" si="0"/>
        <v>16000</v>
      </c>
      <c r="C28" s="8">
        <v>25</v>
      </c>
      <c r="D28" s="9"/>
      <c r="E28" s="9" t="s">
        <v>32</v>
      </c>
      <c r="F28" s="15" t="s">
        <v>9</v>
      </c>
      <c r="G28" s="8">
        <v>25</v>
      </c>
      <c r="H28" s="10">
        <f>H27</f>
        <v>1</v>
      </c>
      <c r="I28" s="10">
        <f t="shared" si="17"/>
        <v>2</v>
      </c>
      <c r="J28" s="10">
        <f t="shared" si="17"/>
        <v>0</v>
      </c>
      <c r="K28" s="10">
        <f t="shared" si="17"/>
        <v>1</v>
      </c>
      <c r="L28" s="33">
        <f t="shared" si="12"/>
        <v>1</v>
      </c>
      <c r="M28" s="33">
        <f t="shared" si="1"/>
        <v>2</v>
      </c>
      <c r="N28" s="33">
        <f t="shared" si="13"/>
        <v>3</v>
      </c>
      <c r="O28" s="33">
        <f t="shared" si="2"/>
        <v>4</v>
      </c>
      <c r="P28" s="33">
        <f t="shared" si="3"/>
        <v>16000</v>
      </c>
      <c r="Q28" s="9">
        <v>45000</v>
      </c>
      <c r="R28" s="9">
        <v>28000</v>
      </c>
      <c r="S28" s="9">
        <v>18000</v>
      </c>
      <c r="T28" s="9">
        <v>16000</v>
      </c>
      <c r="U28" s="21">
        <f t="shared" si="4"/>
        <v>45000</v>
      </c>
      <c r="V28" s="10">
        <f t="shared" si="5"/>
        <v>16000</v>
      </c>
      <c r="W28" s="21">
        <f t="shared" si="6"/>
        <v>90000</v>
      </c>
      <c r="X28" s="10">
        <f t="shared" si="7"/>
        <v>32000</v>
      </c>
      <c r="Y28" s="21">
        <f t="shared" si="14"/>
        <v>0</v>
      </c>
      <c r="Z28" s="10">
        <f t="shared" si="9"/>
        <v>0</v>
      </c>
      <c r="AA28" s="21">
        <f t="shared" si="15"/>
        <v>45000</v>
      </c>
      <c r="AB28" s="10">
        <f t="shared" si="16"/>
        <v>16000</v>
      </c>
    </row>
    <row r="29" spans="2:28" x14ac:dyDescent="0.35">
      <c r="B29">
        <f t="shared" si="0"/>
        <v>11660</v>
      </c>
      <c r="C29" s="8">
        <v>26</v>
      </c>
      <c r="D29" s="9"/>
      <c r="E29" s="9" t="s">
        <v>33</v>
      </c>
      <c r="F29" s="15" t="s">
        <v>9</v>
      </c>
      <c r="G29" s="8">
        <v>26</v>
      </c>
      <c r="H29" s="10">
        <f>H27</f>
        <v>1</v>
      </c>
      <c r="I29" s="10">
        <f>I27</f>
        <v>2</v>
      </c>
      <c r="J29" s="10">
        <f>J27</f>
        <v>0</v>
      </c>
      <c r="K29" s="10">
        <f>K27</f>
        <v>1</v>
      </c>
      <c r="L29" s="33">
        <f t="shared" si="12"/>
        <v>1</v>
      </c>
      <c r="M29" s="33">
        <f t="shared" si="1"/>
        <v>2</v>
      </c>
      <c r="N29" s="33">
        <f t="shared" si="13"/>
        <v>3</v>
      </c>
      <c r="O29" s="33">
        <f t="shared" si="2"/>
        <v>4</v>
      </c>
      <c r="P29" s="33">
        <f t="shared" si="3"/>
        <v>11660</v>
      </c>
      <c r="Q29" s="9">
        <v>26600</v>
      </c>
      <c r="R29" s="9">
        <v>18400</v>
      </c>
      <c r="S29" s="9">
        <v>15600</v>
      </c>
      <c r="T29" s="9">
        <v>11660</v>
      </c>
      <c r="U29" s="21">
        <f t="shared" si="4"/>
        <v>26600</v>
      </c>
      <c r="V29" s="10">
        <f t="shared" si="5"/>
        <v>11660</v>
      </c>
      <c r="W29" s="21">
        <f t="shared" si="6"/>
        <v>53200</v>
      </c>
      <c r="X29" s="10">
        <f t="shared" si="7"/>
        <v>23320</v>
      </c>
      <c r="Y29" s="21">
        <f t="shared" si="14"/>
        <v>0</v>
      </c>
      <c r="Z29" s="10">
        <f t="shared" si="9"/>
        <v>0</v>
      </c>
      <c r="AA29" s="21">
        <f t="shared" si="15"/>
        <v>26600</v>
      </c>
      <c r="AB29" s="10">
        <f t="shared" si="16"/>
        <v>11660</v>
      </c>
    </row>
    <row r="30" spans="2:28" x14ac:dyDescent="0.35">
      <c r="B30">
        <f t="shared" si="0"/>
        <v>11000</v>
      </c>
      <c r="C30" s="8">
        <v>27</v>
      </c>
      <c r="D30" s="9"/>
      <c r="E30" s="9" t="s">
        <v>34</v>
      </c>
      <c r="F30" s="15" t="s">
        <v>9</v>
      </c>
      <c r="G30" s="8">
        <v>27</v>
      </c>
      <c r="H30" s="10">
        <f>H27</f>
        <v>1</v>
      </c>
      <c r="I30" s="10">
        <f>I27</f>
        <v>2</v>
      </c>
      <c r="J30" s="10">
        <f>J27</f>
        <v>0</v>
      </c>
      <c r="K30" s="10">
        <f>K27</f>
        <v>1</v>
      </c>
      <c r="L30" s="33">
        <f t="shared" si="12"/>
        <v>1</v>
      </c>
      <c r="M30" s="33">
        <f t="shared" si="1"/>
        <v>2</v>
      </c>
      <c r="N30" s="33">
        <f t="shared" si="13"/>
        <v>3</v>
      </c>
      <c r="O30" s="33">
        <f t="shared" si="2"/>
        <v>4</v>
      </c>
      <c r="P30" s="33">
        <f t="shared" si="3"/>
        <v>11000</v>
      </c>
      <c r="Q30" s="9">
        <v>35000</v>
      </c>
      <c r="R30" s="9">
        <v>19000</v>
      </c>
      <c r="S30" s="9">
        <v>15000</v>
      </c>
      <c r="T30" s="9">
        <v>11000</v>
      </c>
      <c r="U30" s="21">
        <f t="shared" si="4"/>
        <v>35000</v>
      </c>
      <c r="V30" s="10">
        <f t="shared" si="5"/>
        <v>11000</v>
      </c>
      <c r="W30" s="21">
        <f t="shared" si="6"/>
        <v>70000</v>
      </c>
      <c r="X30" s="10">
        <f t="shared" si="7"/>
        <v>22000</v>
      </c>
      <c r="Y30" s="21">
        <f t="shared" si="14"/>
        <v>0</v>
      </c>
      <c r="Z30" s="10">
        <f t="shared" si="9"/>
        <v>0</v>
      </c>
      <c r="AA30" s="21">
        <f t="shared" si="15"/>
        <v>35000</v>
      </c>
      <c r="AB30" s="10">
        <f t="shared" si="16"/>
        <v>11000</v>
      </c>
    </row>
    <row r="31" spans="2:28" x14ac:dyDescent="0.35">
      <c r="B31">
        <f t="shared" si="0"/>
        <v>108000</v>
      </c>
      <c r="C31" s="8">
        <v>28</v>
      </c>
      <c r="D31" s="9"/>
      <c r="E31" s="9" t="s">
        <v>35</v>
      </c>
      <c r="F31" s="15" t="s">
        <v>36</v>
      </c>
      <c r="G31" s="8">
        <v>28</v>
      </c>
      <c r="H31" s="10">
        <f>2*8*1.5</f>
        <v>24</v>
      </c>
      <c r="I31" s="10">
        <v>0</v>
      </c>
      <c r="J31" s="10">
        <v>0</v>
      </c>
      <c r="K31" s="10">
        <v>0</v>
      </c>
      <c r="L31" s="33">
        <f t="shared" si="12"/>
        <v>24</v>
      </c>
      <c r="M31" s="33">
        <f t="shared" si="1"/>
        <v>24</v>
      </c>
      <c r="N31" s="33">
        <f t="shared" si="13"/>
        <v>24</v>
      </c>
      <c r="O31" s="33">
        <f t="shared" si="2"/>
        <v>24</v>
      </c>
      <c r="P31" s="33">
        <f t="shared" si="3"/>
        <v>108000</v>
      </c>
      <c r="Q31" s="9">
        <v>12000</v>
      </c>
      <c r="R31" s="9">
        <v>10000</v>
      </c>
      <c r="S31" s="9">
        <v>8000</v>
      </c>
      <c r="T31" s="9">
        <v>4500</v>
      </c>
      <c r="U31" s="21">
        <f t="shared" si="4"/>
        <v>288000</v>
      </c>
      <c r="V31" s="10">
        <f t="shared" si="5"/>
        <v>108000</v>
      </c>
      <c r="W31" s="21">
        <f t="shared" si="6"/>
        <v>0</v>
      </c>
      <c r="X31" s="10">
        <f t="shared" si="7"/>
        <v>0</v>
      </c>
      <c r="Y31" s="21">
        <f t="shared" si="14"/>
        <v>0</v>
      </c>
      <c r="Z31" s="10">
        <f t="shared" si="9"/>
        <v>0</v>
      </c>
      <c r="AA31" s="21">
        <f t="shared" si="15"/>
        <v>0</v>
      </c>
      <c r="AB31" s="10">
        <f t="shared" si="16"/>
        <v>0</v>
      </c>
    </row>
    <row r="32" spans="2:28" x14ac:dyDescent="0.35">
      <c r="B32">
        <f t="shared" si="0"/>
        <v>2990</v>
      </c>
      <c r="C32" s="8">
        <v>29</v>
      </c>
      <c r="D32" s="9"/>
      <c r="E32" s="9" t="s">
        <v>37</v>
      </c>
      <c r="F32" s="15" t="s">
        <v>9</v>
      </c>
      <c r="G32" s="8">
        <v>29</v>
      </c>
      <c r="H32" s="10">
        <v>1</v>
      </c>
      <c r="I32" s="10">
        <v>0</v>
      </c>
      <c r="J32" s="10">
        <v>0</v>
      </c>
      <c r="K32" s="10">
        <v>0</v>
      </c>
      <c r="L32" s="33">
        <f t="shared" si="12"/>
        <v>1</v>
      </c>
      <c r="M32" s="33">
        <f t="shared" si="1"/>
        <v>1</v>
      </c>
      <c r="N32" s="33">
        <f t="shared" si="13"/>
        <v>1</v>
      </c>
      <c r="O32" s="33">
        <f t="shared" si="2"/>
        <v>1</v>
      </c>
      <c r="P32" s="33">
        <f t="shared" si="3"/>
        <v>2990</v>
      </c>
      <c r="Q32" s="9">
        <v>11400</v>
      </c>
      <c r="R32" s="9">
        <v>5510</v>
      </c>
      <c r="S32" s="9">
        <v>4390</v>
      </c>
      <c r="T32" s="9">
        <v>2990</v>
      </c>
      <c r="U32" s="21">
        <f t="shared" si="4"/>
        <v>11400</v>
      </c>
      <c r="V32" s="10">
        <f t="shared" si="5"/>
        <v>2990</v>
      </c>
      <c r="W32" s="21">
        <f t="shared" si="6"/>
        <v>0</v>
      </c>
      <c r="X32" s="10">
        <f t="shared" si="7"/>
        <v>0</v>
      </c>
      <c r="Y32" s="21">
        <f t="shared" si="14"/>
        <v>0</v>
      </c>
      <c r="Z32" s="10">
        <f t="shared" si="9"/>
        <v>0</v>
      </c>
      <c r="AA32" s="21">
        <f t="shared" si="15"/>
        <v>0</v>
      </c>
      <c r="AB32" s="10">
        <f t="shared" si="16"/>
        <v>0</v>
      </c>
    </row>
    <row r="33" spans="2:28" x14ac:dyDescent="0.35">
      <c r="B33">
        <f t="shared" si="0"/>
        <v>31250</v>
      </c>
      <c r="C33" s="8">
        <v>30</v>
      </c>
      <c r="D33" s="9"/>
      <c r="E33" s="9" t="s">
        <v>38</v>
      </c>
      <c r="F33" s="15" t="s">
        <v>9</v>
      </c>
      <c r="G33" s="8">
        <v>30</v>
      </c>
      <c r="H33" s="10">
        <v>1</v>
      </c>
      <c r="I33" s="10">
        <f>I32</f>
        <v>0</v>
      </c>
      <c r="J33" s="10">
        <f>J32</f>
        <v>0</v>
      </c>
      <c r="K33" s="10">
        <f>K32</f>
        <v>0</v>
      </c>
      <c r="L33" s="33">
        <f t="shared" si="12"/>
        <v>1</v>
      </c>
      <c r="M33" s="33">
        <f t="shared" si="1"/>
        <v>1</v>
      </c>
      <c r="N33" s="33">
        <f t="shared" si="13"/>
        <v>1</v>
      </c>
      <c r="O33" s="33">
        <f t="shared" si="2"/>
        <v>1</v>
      </c>
      <c r="P33" s="33">
        <f t="shared" si="3"/>
        <v>31250</v>
      </c>
      <c r="Q33" s="9">
        <v>64800</v>
      </c>
      <c r="R33" s="9">
        <v>56000</v>
      </c>
      <c r="S33" s="9">
        <v>33000</v>
      </c>
      <c r="T33" s="9">
        <v>31250</v>
      </c>
      <c r="U33" s="21">
        <f t="shared" si="4"/>
        <v>64800</v>
      </c>
      <c r="V33" s="10">
        <f t="shared" si="5"/>
        <v>31250</v>
      </c>
      <c r="W33" s="21">
        <f t="shared" si="6"/>
        <v>0</v>
      </c>
      <c r="X33" s="10">
        <f t="shared" si="7"/>
        <v>0</v>
      </c>
      <c r="Y33" s="21">
        <f t="shared" si="14"/>
        <v>0</v>
      </c>
      <c r="Z33" s="10">
        <f t="shared" si="9"/>
        <v>0</v>
      </c>
      <c r="AA33" s="21">
        <f t="shared" si="15"/>
        <v>0</v>
      </c>
      <c r="AB33" s="10">
        <f t="shared" si="16"/>
        <v>0</v>
      </c>
    </row>
    <row r="34" spans="2:28" x14ac:dyDescent="0.35">
      <c r="B34">
        <f t="shared" si="0"/>
        <v>11200</v>
      </c>
      <c r="C34" s="8">
        <v>31</v>
      </c>
      <c r="D34" s="9"/>
      <c r="E34" s="9" t="s">
        <v>39</v>
      </c>
      <c r="F34" s="15" t="s">
        <v>26</v>
      </c>
      <c r="G34" s="8">
        <v>31</v>
      </c>
      <c r="H34" s="10">
        <v>32</v>
      </c>
      <c r="I34" s="10">
        <v>0</v>
      </c>
      <c r="J34" s="10">
        <v>0</v>
      </c>
      <c r="K34" s="10">
        <v>0</v>
      </c>
      <c r="L34" s="33">
        <f t="shared" si="12"/>
        <v>32</v>
      </c>
      <c r="M34" s="33">
        <f t="shared" si="1"/>
        <v>32</v>
      </c>
      <c r="N34" s="33">
        <f t="shared" si="13"/>
        <v>32</v>
      </c>
      <c r="O34" s="33">
        <f t="shared" si="2"/>
        <v>32</v>
      </c>
      <c r="P34" s="33">
        <f t="shared" si="3"/>
        <v>11200</v>
      </c>
      <c r="Q34" s="9">
        <v>3000</v>
      </c>
      <c r="R34" s="9">
        <v>1200</v>
      </c>
      <c r="S34" s="9">
        <v>800</v>
      </c>
      <c r="T34" s="9">
        <v>350</v>
      </c>
      <c r="U34" s="21">
        <f t="shared" si="4"/>
        <v>96000</v>
      </c>
      <c r="V34" s="10">
        <f t="shared" si="5"/>
        <v>11200</v>
      </c>
      <c r="W34" s="21">
        <f t="shared" si="6"/>
        <v>0</v>
      </c>
      <c r="X34" s="10">
        <f t="shared" si="7"/>
        <v>0</v>
      </c>
      <c r="Y34" s="21">
        <f t="shared" si="14"/>
        <v>0</v>
      </c>
      <c r="Z34" s="10">
        <f t="shared" si="9"/>
        <v>0</v>
      </c>
      <c r="AA34" s="21">
        <f t="shared" si="15"/>
        <v>0</v>
      </c>
      <c r="AB34" s="10">
        <f t="shared" si="16"/>
        <v>0</v>
      </c>
    </row>
    <row r="35" spans="2:28" x14ac:dyDescent="0.35">
      <c r="B35">
        <f t="shared" si="0"/>
        <v>17100</v>
      </c>
      <c r="C35" s="8">
        <v>32</v>
      </c>
      <c r="D35" s="9"/>
      <c r="E35" s="9" t="s">
        <v>40</v>
      </c>
      <c r="F35" s="15" t="s">
        <v>9</v>
      </c>
      <c r="G35" s="8">
        <v>32</v>
      </c>
      <c r="H35" s="10">
        <v>1</v>
      </c>
      <c r="I35" s="10">
        <v>0</v>
      </c>
      <c r="J35" s="10">
        <v>0</v>
      </c>
      <c r="K35" s="10">
        <v>0</v>
      </c>
      <c r="L35" s="33">
        <f t="shared" si="12"/>
        <v>1</v>
      </c>
      <c r="M35" s="33">
        <f t="shared" si="1"/>
        <v>1</v>
      </c>
      <c r="N35" s="33">
        <f t="shared" si="13"/>
        <v>1</v>
      </c>
      <c r="O35" s="33">
        <f t="shared" si="2"/>
        <v>1</v>
      </c>
      <c r="P35" s="33">
        <f t="shared" si="3"/>
        <v>17100</v>
      </c>
      <c r="Q35" s="9">
        <v>81400</v>
      </c>
      <c r="R35" s="9">
        <v>76200</v>
      </c>
      <c r="S35" s="9">
        <v>24000</v>
      </c>
      <c r="T35" s="9">
        <v>17100</v>
      </c>
      <c r="U35" s="21">
        <f t="shared" si="4"/>
        <v>81400</v>
      </c>
      <c r="V35" s="10">
        <f t="shared" si="5"/>
        <v>17100</v>
      </c>
      <c r="W35" s="21">
        <f t="shared" si="6"/>
        <v>0</v>
      </c>
      <c r="X35" s="10">
        <f t="shared" si="7"/>
        <v>0</v>
      </c>
      <c r="Y35" s="21">
        <f t="shared" si="14"/>
        <v>0</v>
      </c>
      <c r="Z35" s="10">
        <f t="shared" si="9"/>
        <v>0</v>
      </c>
      <c r="AA35" s="21">
        <f t="shared" si="15"/>
        <v>0</v>
      </c>
      <c r="AB35" s="10">
        <f t="shared" si="16"/>
        <v>0</v>
      </c>
    </row>
    <row r="36" spans="2:28" s="43" customFormat="1" x14ac:dyDescent="0.35">
      <c r="B36">
        <f t="shared" si="0"/>
        <v>63000</v>
      </c>
      <c r="C36" s="42">
        <v>33</v>
      </c>
      <c r="E36" s="43" t="s">
        <v>52</v>
      </c>
      <c r="F36" s="44" t="s">
        <v>26</v>
      </c>
      <c r="G36" s="42">
        <v>33</v>
      </c>
      <c r="H36" s="45">
        <v>126</v>
      </c>
      <c r="I36" s="45">
        <v>0</v>
      </c>
      <c r="J36" s="45">
        <v>0</v>
      </c>
      <c r="K36" s="45">
        <v>0</v>
      </c>
      <c r="L36" s="33">
        <f t="shared" si="12"/>
        <v>126</v>
      </c>
      <c r="M36" s="33">
        <f t="shared" si="1"/>
        <v>126</v>
      </c>
      <c r="N36" s="33">
        <f t="shared" si="13"/>
        <v>126</v>
      </c>
      <c r="O36" s="33">
        <f t="shared" si="2"/>
        <v>126</v>
      </c>
      <c r="P36" s="33">
        <f t="shared" si="3"/>
        <v>63000</v>
      </c>
      <c r="Q36" s="43">
        <v>1400</v>
      </c>
      <c r="R36" s="9">
        <v>1050</v>
      </c>
      <c r="S36" s="9">
        <v>800</v>
      </c>
      <c r="T36" s="43">
        <v>500</v>
      </c>
      <c r="U36" s="42">
        <f t="shared" si="4"/>
        <v>176400</v>
      </c>
      <c r="V36" s="45">
        <f t="shared" si="5"/>
        <v>63000</v>
      </c>
      <c r="W36" s="42">
        <f t="shared" si="6"/>
        <v>0</v>
      </c>
      <c r="X36" s="45">
        <f t="shared" si="7"/>
        <v>0</v>
      </c>
      <c r="Y36" s="42">
        <f t="shared" si="14"/>
        <v>0</v>
      </c>
      <c r="Z36" s="45">
        <f t="shared" si="9"/>
        <v>0</v>
      </c>
      <c r="AA36" s="42">
        <f t="shared" si="15"/>
        <v>0</v>
      </c>
      <c r="AB36" s="45">
        <f t="shared" si="16"/>
        <v>0</v>
      </c>
    </row>
    <row r="37" spans="2:28" x14ac:dyDescent="0.35">
      <c r="B37">
        <f t="shared" si="0"/>
        <v>16000</v>
      </c>
      <c r="C37" s="8">
        <v>34</v>
      </c>
      <c r="D37" s="9"/>
      <c r="E37" s="9" t="s">
        <v>41</v>
      </c>
      <c r="F37" s="15" t="s">
        <v>9</v>
      </c>
      <c r="G37" s="8">
        <v>34</v>
      </c>
      <c r="H37" s="10">
        <v>1</v>
      </c>
      <c r="I37" s="10">
        <v>0</v>
      </c>
      <c r="J37" s="10">
        <v>0</v>
      </c>
      <c r="K37" s="10">
        <v>0</v>
      </c>
      <c r="L37" s="33">
        <f t="shared" si="12"/>
        <v>1</v>
      </c>
      <c r="M37" s="33">
        <f t="shared" si="1"/>
        <v>1</v>
      </c>
      <c r="N37" s="33">
        <f t="shared" si="13"/>
        <v>1</v>
      </c>
      <c r="O37" s="33">
        <f t="shared" si="2"/>
        <v>1</v>
      </c>
      <c r="P37" s="33">
        <f t="shared" si="3"/>
        <v>16000</v>
      </c>
      <c r="Q37" s="9">
        <v>33120</v>
      </c>
      <c r="R37" s="9">
        <v>23500</v>
      </c>
      <c r="S37" s="9">
        <v>22250</v>
      </c>
      <c r="T37" s="9">
        <v>16000</v>
      </c>
      <c r="U37" s="21">
        <f t="shared" si="4"/>
        <v>33120</v>
      </c>
      <c r="V37" s="10">
        <f t="shared" si="5"/>
        <v>16000</v>
      </c>
      <c r="W37" s="21">
        <f t="shared" si="6"/>
        <v>0</v>
      </c>
      <c r="X37" s="10">
        <f t="shared" si="7"/>
        <v>0</v>
      </c>
      <c r="Y37" s="21">
        <f t="shared" si="14"/>
        <v>0</v>
      </c>
      <c r="Z37" s="10">
        <f t="shared" si="9"/>
        <v>0</v>
      </c>
      <c r="AA37" s="21">
        <f t="shared" si="15"/>
        <v>0</v>
      </c>
      <c r="AB37" s="10">
        <f t="shared" si="16"/>
        <v>0</v>
      </c>
    </row>
    <row r="38" spans="2:28" x14ac:dyDescent="0.35">
      <c r="B38">
        <f t="shared" si="0"/>
        <v>18000</v>
      </c>
      <c r="C38" s="8">
        <v>35</v>
      </c>
      <c r="D38" s="9"/>
      <c r="E38" s="9" t="s">
        <v>42</v>
      </c>
      <c r="F38" s="15" t="s">
        <v>6</v>
      </c>
      <c r="G38" s="8">
        <v>35</v>
      </c>
      <c r="H38" s="10">
        <f>4*5</f>
        <v>20</v>
      </c>
      <c r="I38" s="10">
        <v>0</v>
      </c>
      <c r="J38" s="10">
        <v>0</v>
      </c>
      <c r="K38" s="10">
        <v>0</v>
      </c>
      <c r="L38" s="33">
        <f t="shared" si="12"/>
        <v>20</v>
      </c>
      <c r="M38" s="33">
        <f t="shared" si="1"/>
        <v>20</v>
      </c>
      <c r="N38" s="33">
        <f t="shared" si="13"/>
        <v>20</v>
      </c>
      <c r="O38" s="33">
        <f t="shared" si="2"/>
        <v>20</v>
      </c>
      <c r="P38" s="33">
        <f t="shared" si="3"/>
        <v>18000</v>
      </c>
      <c r="Q38" s="9">
        <v>1900</v>
      </c>
      <c r="R38" s="9">
        <v>1200</v>
      </c>
      <c r="S38" s="9">
        <v>900</v>
      </c>
      <c r="T38" s="9">
        <v>900</v>
      </c>
      <c r="U38" s="21">
        <f t="shared" si="4"/>
        <v>38000</v>
      </c>
      <c r="V38" s="10">
        <f t="shared" si="5"/>
        <v>18000</v>
      </c>
      <c r="W38" s="21">
        <f t="shared" si="6"/>
        <v>0</v>
      </c>
      <c r="X38" s="10">
        <f t="shared" si="7"/>
        <v>0</v>
      </c>
      <c r="Y38" s="21">
        <f t="shared" si="14"/>
        <v>0</v>
      </c>
      <c r="Z38" s="10">
        <f t="shared" si="9"/>
        <v>0</v>
      </c>
      <c r="AA38" s="21">
        <f t="shared" si="15"/>
        <v>0</v>
      </c>
      <c r="AB38" s="10">
        <f t="shared" si="16"/>
        <v>0</v>
      </c>
    </row>
    <row r="39" spans="2:28" s="43" customFormat="1" x14ac:dyDescent="0.35">
      <c r="B39">
        <f t="shared" si="0"/>
        <v>190500</v>
      </c>
      <c r="C39" s="42">
        <v>36</v>
      </c>
      <c r="E39" s="43" t="s">
        <v>43</v>
      </c>
      <c r="F39" s="44" t="s">
        <v>26</v>
      </c>
      <c r="G39" s="42">
        <v>36</v>
      </c>
      <c r="H39" s="45">
        <v>554</v>
      </c>
      <c r="I39" s="45">
        <v>372</v>
      </c>
      <c r="J39" s="45">
        <v>81</v>
      </c>
      <c r="K39" s="45">
        <v>450</v>
      </c>
      <c r="L39" s="33">
        <f t="shared" si="12"/>
        <v>635</v>
      </c>
      <c r="M39" s="33">
        <f t="shared" si="1"/>
        <v>1085</v>
      </c>
      <c r="N39" s="33">
        <f t="shared" si="13"/>
        <v>1007</v>
      </c>
      <c r="O39" s="33">
        <f t="shared" si="2"/>
        <v>1457</v>
      </c>
      <c r="P39" s="33">
        <f t="shared" si="3"/>
        <v>190500</v>
      </c>
      <c r="Q39" s="43">
        <v>1300</v>
      </c>
      <c r="R39" s="9">
        <v>700</v>
      </c>
      <c r="S39" s="9">
        <v>550</v>
      </c>
      <c r="T39" s="43">
        <v>300</v>
      </c>
      <c r="U39" s="42">
        <f t="shared" si="4"/>
        <v>720200</v>
      </c>
      <c r="V39" s="45">
        <f t="shared" si="5"/>
        <v>166200</v>
      </c>
      <c r="W39" s="42">
        <f t="shared" si="6"/>
        <v>483600</v>
      </c>
      <c r="X39" s="45">
        <f t="shared" si="7"/>
        <v>111600</v>
      </c>
      <c r="Y39" s="42">
        <f t="shared" si="14"/>
        <v>105300</v>
      </c>
      <c r="Z39" s="45">
        <f t="shared" si="9"/>
        <v>24300</v>
      </c>
      <c r="AA39" s="42">
        <f t="shared" si="15"/>
        <v>585000</v>
      </c>
      <c r="AB39" s="45">
        <f t="shared" si="16"/>
        <v>135000</v>
      </c>
    </row>
    <row r="40" spans="2:28" x14ac:dyDescent="0.35">
      <c r="B40">
        <f t="shared" si="0"/>
        <v>16800</v>
      </c>
      <c r="C40" s="8">
        <v>37</v>
      </c>
      <c r="D40" s="9"/>
      <c r="E40" s="9" t="s">
        <v>44</v>
      </c>
      <c r="F40" s="15" t="s">
        <v>51</v>
      </c>
      <c r="G40" s="8">
        <v>37</v>
      </c>
      <c r="H40" s="10">
        <v>14</v>
      </c>
      <c r="I40" s="10">
        <v>14</v>
      </c>
      <c r="J40" s="10">
        <v>0</v>
      </c>
      <c r="K40" s="10">
        <v>14</v>
      </c>
      <c r="L40" s="33">
        <f t="shared" si="12"/>
        <v>14</v>
      </c>
      <c r="M40" s="33">
        <f t="shared" si="1"/>
        <v>28</v>
      </c>
      <c r="N40" s="33">
        <f t="shared" si="13"/>
        <v>28</v>
      </c>
      <c r="O40" s="33">
        <f t="shared" si="2"/>
        <v>42</v>
      </c>
      <c r="P40" s="33">
        <f t="shared" si="3"/>
        <v>16800</v>
      </c>
      <c r="Q40" s="9">
        <v>3000</v>
      </c>
      <c r="R40" s="9">
        <v>2500</v>
      </c>
      <c r="S40" s="9">
        <v>1500</v>
      </c>
      <c r="T40" s="9">
        <v>1200</v>
      </c>
      <c r="U40" s="21">
        <f t="shared" si="4"/>
        <v>42000</v>
      </c>
      <c r="V40" s="10">
        <f t="shared" si="5"/>
        <v>16800</v>
      </c>
      <c r="W40" s="21">
        <f t="shared" si="6"/>
        <v>42000</v>
      </c>
      <c r="X40" s="10">
        <f t="shared" si="7"/>
        <v>16800</v>
      </c>
      <c r="Y40" s="21">
        <f t="shared" si="14"/>
        <v>0</v>
      </c>
      <c r="Z40" s="10">
        <f t="shared" si="9"/>
        <v>0</v>
      </c>
      <c r="AA40" s="21">
        <f t="shared" si="15"/>
        <v>42000</v>
      </c>
      <c r="AB40" s="10">
        <f t="shared" si="16"/>
        <v>16800</v>
      </c>
    </row>
    <row r="41" spans="2:28" s="43" customFormat="1" x14ac:dyDescent="0.35">
      <c r="B41">
        <f t="shared" si="0"/>
        <v>13800</v>
      </c>
      <c r="C41" s="42">
        <v>38</v>
      </c>
      <c r="E41" s="43" t="s">
        <v>45</v>
      </c>
      <c r="F41" s="44" t="s">
        <v>6</v>
      </c>
      <c r="G41" s="42">
        <v>38</v>
      </c>
      <c r="H41" s="45">
        <v>92</v>
      </c>
      <c r="I41" s="45">
        <v>92</v>
      </c>
      <c r="J41" s="45">
        <v>0</v>
      </c>
      <c r="K41" s="45">
        <v>92</v>
      </c>
      <c r="L41" s="33">
        <f t="shared" si="12"/>
        <v>92</v>
      </c>
      <c r="M41" s="33">
        <f t="shared" si="1"/>
        <v>184</v>
      </c>
      <c r="N41" s="33">
        <f t="shared" si="13"/>
        <v>184</v>
      </c>
      <c r="O41" s="33">
        <f t="shared" si="2"/>
        <v>276</v>
      </c>
      <c r="P41" s="33">
        <f t="shared" si="3"/>
        <v>13800</v>
      </c>
      <c r="Q41" s="43">
        <v>800</v>
      </c>
      <c r="R41" s="9">
        <v>550</v>
      </c>
      <c r="S41" s="9">
        <v>350</v>
      </c>
      <c r="T41" s="43">
        <v>150</v>
      </c>
      <c r="U41" s="42">
        <f t="shared" si="4"/>
        <v>73600</v>
      </c>
      <c r="V41" s="45">
        <f t="shared" si="5"/>
        <v>13800</v>
      </c>
      <c r="W41" s="42">
        <f t="shared" si="6"/>
        <v>73600</v>
      </c>
      <c r="X41" s="45">
        <f t="shared" si="7"/>
        <v>13800</v>
      </c>
      <c r="Y41" s="42">
        <f t="shared" si="14"/>
        <v>0</v>
      </c>
      <c r="Z41" s="45">
        <f t="shared" si="9"/>
        <v>0</v>
      </c>
      <c r="AA41" s="42">
        <f t="shared" si="15"/>
        <v>73600</v>
      </c>
      <c r="AB41" s="45">
        <f t="shared" si="16"/>
        <v>13800</v>
      </c>
    </row>
    <row r="42" spans="2:28" x14ac:dyDescent="0.35">
      <c r="B42">
        <f t="shared" si="0"/>
        <v>0</v>
      </c>
      <c r="C42" s="8">
        <v>39</v>
      </c>
      <c r="D42" s="9"/>
      <c r="E42" s="9" t="s">
        <v>46</v>
      </c>
      <c r="F42" s="15" t="s">
        <v>9</v>
      </c>
      <c r="G42" s="8">
        <v>39</v>
      </c>
      <c r="H42" s="10">
        <v>1</v>
      </c>
      <c r="I42" s="10">
        <v>1</v>
      </c>
      <c r="J42" s="10">
        <v>0</v>
      </c>
      <c r="K42" s="10">
        <v>1</v>
      </c>
      <c r="L42" s="33">
        <f t="shared" si="12"/>
        <v>1</v>
      </c>
      <c r="M42" s="33">
        <f t="shared" si="1"/>
        <v>2</v>
      </c>
      <c r="N42" s="33">
        <f t="shared" si="13"/>
        <v>2</v>
      </c>
      <c r="O42" s="33">
        <f t="shared" si="2"/>
        <v>3</v>
      </c>
      <c r="P42" s="33">
        <f t="shared" si="3"/>
        <v>0</v>
      </c>
      <c r="Q42" s="9">
        <v>560000</v>
      </c>
      <c r="R42" s="9">
        <v>280000</v>
      </c>
      <c r="S42" s="9">
        <v>0</v>
      </c>
      <c r="T42" s="9">
        <v>0</v>
      </c>
      <c r="U42" s="21">
        <f t="shared" si="4"/>
        <v>560000</v>
      </c>
      <c r="V42" s="10">
        <f>T42*H42</f>
        <v>0</v>
      </c>
      <c r="W42" s="21">
        <f t="shared" si="6"/>
        <v>560000</v>
      </c>
      <c r="X42" s="10">
        <f t="shared" si="7"/>
        <v>0</v>
      </c>
      <c r="Y42" s="21">
        <f t="shared" si="14"/>
        <v>0</v>
      </c>
      <c r="Z42" s="10">
        <f t="shared" si="9"/>
        <v>0</v>
      </c>
      <c r="AA42" s="21">
        <f t="shared" si="15"/>
        <v>560000</v>
      </c>
      <c r="AB42" s="10">
        <f t="shared" si="16"/>
        <v>0</v>
      </c>
    </row>
    <row r="43" spans="2:28" x14ac:dyDescent="0.35">
      <c r="B43">
        <f t="shared" si="0"/>
        <v>66700</v>
      </c>
      <c r="C43" s="8">
        <v>40</v>
      </c>
      <c r="D43" s="9"/>
      <c r="E43" s="9" t="s">
        <v>47</v>
      </c>
      <c r="F43" s="15" t="s">
        <v>6</v>
      </c>
      <c r="G43" s="8">
        <v>40</v>
      </c>
      <c r="H43" s="10">
        <v>586</v>
      </c>
      <c r="I43" s="10">
        <v>586</v>
      </c>
      <c r="J43" s="10">
        <v>81</v>
      </c>
      <c r="K43" s="10">
        <v>401</v>
      </c>
      <c r="L43" s="33">
        <f t="shared" si="12"/>
        <v>667</v>
      </c>
      <c r="M43" s="33">
        <f t="shared" si="1"/>
        <v>1068</v>
      </c>
      <c r="N43" s="33">
        <f t="shared" si="13"/>
        <v>1253</v>
      </c>
      <c r="O43" s="33">
        <f t="shared" si="2"/>
        <v>1654</v>
      </c>
      <c r="P43" s="33">
        <f t="shared" si="3"/>
        <v>66700</v>
      </c>
      <c r="Q43" s="9">
        <v>150</v>
      </c>
      <c r="R43" s="9">
        <v>120</v>
      </c>
      <c r="S43" s="9">
        <v>100</v>
      </c>
      <c r="T43" s="9">
        <v>100</v>
      </c>
      <c r="U43" s="21">
        <f t="shared" si="4"/>
        <v>87900</v>
      </c>
      <c r="V43" s="10">
        <f t="shared" si="5"/>
        <v>58600</v>
      </c>
      <c r="W43" s="21">
        <f t="shared" si="6"/>
        <v>87900</v>
      </c>
      <c r="X43" s="10">
        <f t="shared" si="7"/>
        <v>58600</v>
      </c>
      <c r="Y43" s="21">
        <f t="shared" si="14"/>
        <v>12150</v>
      </c>
      <c r="Z43" s="10">
        <f t="shared" si="9"/>
        <v>8100</v>
      </c>
      <c r="AA43" s="21">
        <f t="shared" si="15"/>
        <v>60150</v>
      </c>
      <c r="AB43" s="10">
        <f t="shared" si="16"/>
        <v>40100</v>
      </c>
    </row>
    <row r="44" spans="2:28" x14ac:dyDescent="0.35">
      <c r="B44">
        <f t="shared" si="0"/>
        <v>219000</v>
      </c>
      <c r="C44" s="8">
        <v>41</v>
      </c>
      <c r="D44" s="9"/>
      <c r="E44" s="9" t="s">
        <v>48</v>
      </c>
      <c r="F44" s="15" t="s">
        <v>6</v>
      </c>
      <c r="G44" s="8">
        <v>41</v>
      </c>
      <c r="H44" s="10">
        <v>148</v>
      </c>
      <c r="I44" s="10">
        <v>115</v>
      </c>
      <c r="J44" s="10">
        <v>71</v>
      </c>
      <c r="K44" s="10">
        <v>55</v>
      </c>
      <c r="L44" s="33">
        <f t="shared" si="12"/>
        <v>219</v>
      </c>
      <c r="M44" s="33">
        <f t="shared" si="1"/>
        <v>274</v>
      </c>
      <c r="N44" s="33">
        <f t="shared" si="13"/>
        <v>334</v>
      </c>
      <c r="O44" s="33">
        <f t="shared" si="2"/>
        <v>389</v>
      </c>
      <c r="P44" s="33">
        <f t="shared" si="3"/>
        <v>219000</v>
      </c>
      <c r="Q44" s="9">
        <v>2500</v>
      </c>
      <c r="R44" s="9">
        <v>1800</v>
      </c>
      <c r="S44" s="9">
        <v>1500</v>
      </c>
      <c r="T44" s="9">
        <v>1000</v>
      </c>
      <c r="U44" s="21">
        <f t="shared" si="4"/>
        <v>370000</v>
      </c>
      <c r="V44" s="10">
        <f t="shared" si="5"/>
        <v>148000</v>
      </c>
      <c r="W44" s="21">
        <f t="shared" si="6"/>
        <v>287500</v>
      </c>
      <c r="X44" s="10">
        <f t="shared" si="7"/>
        <v>115000</v>
      </c>
      <c r="Y44" s="21">
        <f t="shared" si="14"/>
        <v>177500</v>
      </c>
      <c r="Z44" s="10">
        <f t="shared" si="9"/>
        <v>71000</v>
      </c>
      <c r="AA44" s="21">
        <f t="shared" si="15"/>
        <v>137500</v>
      </c>
      <c r="AB44" s="10">
        <f t="shared" si="16"/>
        <v>55000</v>
      </c>
    </row>
    <row r="45" spans="2:28" ht="15" thickBot="1" x14ac:dyDescent="0.4">
      <c r="B45">
        <f t="shared" si="0"/>
        <v>41250</v>
      </c>
      <c r="C45" s="11">
        <v>42</v>
      </c>
      <c r="D45" s="12"/>
      <c r="E45" s="12" t="s">
        <v>49</v>
      </c>
      <c r="F45" s="16" t="s">
        <v>9</v>
      </c>
      <c r="G45" s="11">
        <v>42</v>
      </c>
      <c r="H45" s="13">
        <v>1</v>
      </c>
      <c r="I45" s="13">
        <v>0</v>
      </c>
      <c r="J45" s="13">
        <v>0</v>
      </c>
      <c r="K45" s="13">
        <v>0</v>
      </c>
      <c r="L45" s="33">
        <f t="shared" si="12"/>
        <v>1</v>
      </c>
      <c r="M45" s="33">
        <f t="shared" si="1"/>
        <v>1</v>
      </c>
      <c r="N45" s="33">
        <f t="shared" si="13"/>
        <v>1</v>
      </c>
      <c r="O45" s="33">
        <f t="shared" si="2"/>
        <v>1</v>
      </c>
      <c r="P45" s="33">
        <f t="shared" si="3"/>
        <v>41250</v>
      </c>
      <c r="Q45" s="9">
        <v>55500</v>
      </c>
      <c r="R45" s="9">
        <v>49800</v>
      </c>
      <c r="S45" s="9">
        <v>49800</v>
      </c>
      <c r="T45" s="9">
        <v>41250</v>
      </c>
      <c r="U45" s="21">
        <f>Q45*H45</f>
        <v>55500</v>
      </c>
      <c r="V45" s="10">
        <f>T45*H45</f>
        <v>41250</v>
      </c>
      <c r="W45" s="22">
        <f t="shared" si="6"/>
        <v>0</v>
      </c>
      <c r="X45" s="13">
        <f t="shared" si="7"/>
        <v>0</v>
      </c>
      <c r="Y45" s="22">
        <f t="shared" si="14"/>
        <v>0</v>
      </c>
      <c r="Z45" s="13">
        <f t="shared" si="9"/>
        <v>0</v>
      </c>
      <c r="AA45" s="22">
        <f t="shared" si="15"/>
        <v>0</v>
      </c>
      <c r="AB45" s="13">
        <f t="shared" si="16"/>
        <v>0</v>
      </c>
    </row>
    <row r="46" spans="2:28" x14ac:dyDescent="0.35">
      <c r="B46">
        <f>SUM(B4:B45)</f>
        <v>1679405</v>
      </c>
      <c r="P46" s="26">
        <f>SUM(P4:P45)</f>
        <v>1679405</v>
      </c>
      <c r="U46" s="24">
        <f>SUM(U4:U45)</f>
        <v>5652385</v>
      </c>
      <c r="V46" s="24">
        <f>SUM(V4:V45)</f>
        <v>1501850</v>
      </c>
      <c r="W46" s="24">
        <f>SUM(W4:W45)</f>
        <v>3568977.5</v>
      </c>
      <c r="X46" s="24">
        <f>SUM(X4:X45)</f>
        <v>857665</v>
      </c>
      <c r="Y46" s="25">
        <f t="shared" ref="Y46" si="18">SUM(Y4:Y45)</f>
        <v>592962.5</v>
      </c>
      <c r="Z46" s="24">
        <f>SUM(Z4:Z45)</f>
        <v>177555</v>
      </c>
      <c r="AA46" s="24">
        <f>SUM(AA4:AA45)</f>
        <v>2596752.5</v>
      </c>
      <c r="AB46" s="24">
        <f>SUM(AB4:AB45)</f>
        <v>561635</v>
      </c>
    </row>
    <row r="47" spans="2:28" x14ac:dyDescent="0.35">
      <c r="U47" s="26"/>
      <c r="V47" s="26"/>
      <c r="W47" s="26"/>
      <c r="X47" s="26"/>
      <c r="Y47" s="27"/>
      <c r="Z47" s="26"/>
      <c r="AA47" s="26"/>
      <c r="AB47" s="26"/>
    </row>
    <row r="48" spans="2:28" x14ac:dyDescent="0.35">
      <c r="U48" s="29" t="s">
        <v>131</v>
      </c>
      <c r="V48" s="17" t="s">
        <v>130</v>
      </c>
      <c r="W48" s="26"/>
      <c r="X48" s="26"/>
      <c r="Y48" s="27"/>
      <c r="Z48" s="26"/>
      <c r="AA48" s="26"/>
      <c r="AB48" s="26"/>
    </row>
    <row r="49" spans="3:31" x14ac:dyDescent="0.35">
      <c r="Q49" t="s">
        <v>126</v>
      </c>
      <c r="U49" s="28">
        <f>V46+Z46</f>
        <v>1679405</v>
      </c>
      <c r="V49" s="28">
        <f>U46+Y46</f>
        <v>6245347.5</v>
      </c>
      <c r="W49" s="30"/>
      <c r="X49" s="30">
        <v>1671615</v>
      </c>
      <c r="Y49" s="30">
        <v>6154292.5</v>
      </c>
      <c r="Z49" s="30"/>
      <c r="AA49" s="30">
        <v>1717755</v>
      </c>
      <c r="AB49" s="30">
        <v>6163467.5</v>
      </c>
      <c r="AC49" s="28"/>
      <c r="AD49" s="28">
        <v>2023605</v>
      </c>
      <c r="AE49" s="28">
        <v>7578497.5</v>
      </c>
    </row>
    <row r="50" spans="3:31" x14ac:dyDescent="0.35">
      <c r="Q50" t="s">
        <v>127</v>
      </c>
      <c r="U50" s="28">
        <f>V46+Z46+AB46</f>
        <v>2241040</v>
      </c>
      <c r="V50" s="28">
        <f>U46+Y46+AA46</f>
        <v>8842100</v>
      </c>
      <c r="W50" s="28"/>
      <c r="X50" s="28">
        <v>2073015</v>
      </c>
      <c r="Y50" s="28">
        <v>7481762.5</v>
      </c>
      <c r="Z50" s="28"/>
      <c r="AA50" s="28"/>
      <c r="AB50" s="28"/>
      <c r="AC50" s="28"/>
      <c r="AD50" s="28"/>
      <c r="AE50" s="28"/>
    </row>
    <row r="51" spans="3:31" x14ac:dyDescent="0.35">
      <c r="Q51" t="s">
        <v>128</v>
      </c>
      <c r="U51" s="28">
        <f>V46+X46+Z46</f>
        <v>2537070</v>
      </c>
      <c r="V51" s="28">
        <f>U46+W46+Y46</f>
        <v>9814325</v>
      </c>
      <c r="W51" s="28"/>
      <c r="X51" s="28">
        <v>2423300</v>
      </c>
      <c r="Y51" s="28">
        <v>9537935</v>
      </c>
      <c r="Z51" s="28"/>
      <c r="AA51" s="28">
        <v>2603735</v>
      </c>
      <c r="AB51" s="28">
        <v>9751202.5</v>
      </c>
      <c r="AC51" s="28"/>
      <c r="AD51" s="28">
        <v>3018025</v>
      </c>
      <c r="AE51" s="28">
        <v>11763757.5</v>
      </c>
    </row>
    <row r="52" spans="3:31" x14ac:dyDescent="0.35">
      <c r="Q52" t="s">
        <v>129</v>
      </c>
      <c r="U52" s="28">
        <f>V46+X46+Z46+AB46</f>
        <v>3098705</v>
      </c>
      <c r="V52" s="28">
        <f>U46+W46+Y46+AA46</f>
        <v>12411077.5</v>
      </c>
      <c r="W52" s="28"/>
      <c r="X52" s="28">
        <v>2824700</v>
      </c>
      <c r="Y52" s="28">
        <v>10865405</v>
      </c>
      <c r="Z52" s="28"/>
      <c r="AA52" s="28"/>
      <c r="AB52" s="28"/>
      <c r="AC52" s="28"/>
      <c r="AD52" s="28"/>
      <c r="AE52" s="28"/>
    </row>
    <row r="53" spans="3:31" ht="15" thickBot="1" x14ac:dyDescent="0.4">
      <c r="U53" s="28"/>
      <c r="V53" s="28"/>
    </row>
    <row r="54" spans="3:31" x14ac:dyDescent="0.35">
      <c r="H54" s="1" t="s">
        <v>66</v>
      </c>
      <c r="I54" s="1" t="s">
        <v>67</v>
      </c>
      <c r="J54" s="17" t="s">
        <v>68</v>
      </c>
      <c r="K54" s="17" t="s">
        <v>69</v>
      </c>
      <c r="L54" s="17"/>
      <c r="M54" s="17"/>
      <c r="N54" s="17"/>
      <c r="O54" s="17"/>
      <c r="P54" s="17"/>
      <c r="U54" s="92" t="s">
        <v>66</v>
      </c>
      <c r="V54" s="93"/>
      <c r="W54" s="92" t="s">
        <v>67</v>
      </c>
      <c r="X54" s="93"/>
      <c r="Y54" s="94" t="s">
        <v>68</v>
      </c>
      <c r="Z54" s="95"/>
      <c r="AA54" s="94" t="s">
        <v>69</v>
      </c>
      <c r="AB54" s="95"/>
    </row>
    <row r="55" spans="3:31" ht="15" thickBot="1" x14ac:dyDescent="0.4">
      <c r="C55" s="2" t="s">
        <v>1</v>
      </c>
      <c r="D55" s="3"/>
      <c r="E55" s="4" t="s">
        <v>2</v>
      </c>
      <c r="F55" s="4" t="s">
        <v>3</v>
      </c>
      <c r="G55" s="4"/>
      <c r="H55" s="2" t="s">
        <v>4</v>
      </c>
      <c r="I55" s="2" t="s">
        <v>4</v>
      </c>
      <c r="J55" s="2" t="s">
        <v>4</v>
      </c>
      <c r="K55" s="2" t="s">
        <v>4</v>
      </c>
      <c r="L55" s="58" t="s">
        <v>167</v>
      </c>
      <c r="M55" s="58" t="s">
        <v>168</v>
      </c>
      <c r="N55" s="58" t="s">
        <v>128</v>
      </c>
      <c r="O55" s="58" t="s">
        <v>169</v>
      </c>
      <c r="P55" s="58"/>
      <c r="Q55" s="19" t="s">
        <v>123</v>
      </c>
      <c r="R55" s="20" t="s">
        <v>170</v>
      </c>
      <c r="S55" s="20" t="s">
        <v>171</v>
      </c>
      <c r="T55" s="20" t="s">
        <v>124</v>
      </c>
      <c r="U55" s="23" t="s">
        <v>125</v>
      </c>
      <c r="V55" s="23" t="s">
        <v>132</v>
      </c>
      <c r="W55" s="23" t="s">
        <v>125</v>
      </c>
      <c r="X55" s="23" t="s">
        <v>132</v>
      </c>
      <c r="Y55" s="23" t="s">
        <v>125</v>
      </c>
      <c r="Z55" s="23" t="s">
        <v>132</v>
      </c>
      <c r="AA55" s="23" t="s">
        <v>125</v>
      </c>
      <c r="AB55" s="23" t="s">
        <v>132</v>
      </c>
    </row>
    <row r="56" spans="3:31" x14ac:dyDescent="0.35">
      <c r="C56" s="5">
        <v>1</v>
      </c>
      <c r="D56" s="6"/>
      <c r="E56" s="6" t="s">
        <v>5</v>
      </c>
      <c r="F56" s="14" t="s">
        <v>6</v>
      </c>
      <c r="G56" s="72"/>
      <c r="H56" s="7">
        <f>8*6</f>
        <v>48</v>
      </c>
      <c r="I56" s="7">
        <v>0</v>
      </c>
      <c r="J56" s="7">
        <v>0</v>
      </c>
      <c r="K56" s="7">
        <v>0</v>
      </c>
      <c r="L56" s="33">
        <f>H56+J56</f>
        <v>48</v>
      </c>
      <c r="M56" s="33">
        <f>L56+K56</f>
        <v>48</v>
      </c>
      <c r="N56" s="33">
        <f>H56+I56+J56</f>
        <v>48</v>
      </c>
      <c r="O56" s="33">
        <f>N56+K56</f>
        <v>48</v>
      </c>
      <c r="P56" s="33"/>
      <c r="Q56" s="9">
        <v>14500</v>
      </c>
      <c r="R56" s="9">
        <v>9000</v>
      </c>
      <c r="S56" s="9">
        <v>6000</v>
      </c>
      <c r="T56" s="9">
        <v>4700</v>
      </c>
      <c r="U56" s="21">
        <f>Q56*H56</f>
        <v>696000</v>
      </c>
      <c r="V56" s="10">
        <f>T56*H56</f>
        <v>225600</v>
      </c>
      <c r="W56" s="21">
        <f>Q56*I56</f>
        <v>0</v>
      </c>
      <c r="X56" s="10">
        <f>T56*I56</f>
        <v>0</v>
      </c>
      <c r="Y56" s="21">
        <f>Q56*J56</f>
        <v>0</v>
      </c>
      <c r="Z56" s="10">
        <f>T56*J56</f>
        <v>0</v>
      </c>
      <c r="AA56" s="21">
        <f>Q56*K56</f>
        <v>0</v>
      </c>
      <c r="AB56" s="10">
        <f>T56*K56</f>
        <v>0</v>
      </c>
    </row>
    <row r="57" spans="3:31" s="43" customFormat="1" x14ac:dyDescent="0.35">
      <c r="C57" s="42">
        <v>2</v>
      </c>
      <c r="E57" s="43" t="s">
        <v>7</v>
      </c>
      <c r="F57" s="44" t="s">
        <v>6</v>
      </c>
      <c r="G57" s="73"/>
      <c r="H57" s="45">
        <v>140</v>
      </c>
      <c r="I57" s="45">
        <v>0</v>
      </c>
      <c r="J57" s="45">
        <v>0</v>
      </c>
      <c r="K57" s="45">
        <v>0</v>
      </c>
      <c r="L57" s="33">
        <f t="shared" ref="L57:L97" si="19">H57+J57</f>
        <v>140</v>
      </c>
      <c r="M57" s="33">
        <f t="shared" ref="M57:M97" si="20">L57+K57</f>
        <v>140</v>
      </c>
      <c r="N57" s="33">
        <f t="shared" ref="N57:N97" si="21">H57+I57+J57</f>
        <v>140</v>
      </c>
      <c r="O57" s="33">
        <f t="shared" ref="O57:O97" si="22">N57+K57</f>
        <v>140</v>
      </c>
      <c r="P57" s="33"/>
      <c r="Q57" s="43">
        <v>600</v>
      </c>
      <c r="R57" s="9">
        <v>350</v>
      </c>
      <c r="S57" s="9">
        <v>250</v>
      </c>
      <c r="T57" s="43">
        <v>170</v>
      </c>
      <c r="U57" s="42">
        <f t="shared" ref="U57:U96" si="23">Q57*H57</f>
        <v>84000</v>
      </c>
      <c r="V57" s="45">
        <f t="shared" ref="V57:V93" si="24">T57*H57</f>
        <v>23800</v>
      </c>
      <c r="W57" s="42">
        <f t="shared" ref="W57:W97" si="25">Q57*I57</f>
        <v>0</v>
      </c>
      <c r="X57" s="45">
        <f t="shared" ref="X57:X97" si="26">T57*I57</f>
        <v>0</v>
      </c>
      <c r="Y57" s="42">
        <f t="shared" ref="Y57:Y60" si="27">Q57*J57</f>
        <v>0</v>
      </c>
      <c r="Z57" s="45">
        <f t="shared" ref="Z57:Z97" si="28">T57*J57</f>
        <v>0</v>
      </c>
      <c r="AA57" s="42">
        <f t="shared" ref="AA57:AA69" si="29">Q57*K57</f>
        <v>0</v>
      </c>
      <c r="AB57" s="45">
        <f t="shared" ref="AB57:AB70" si="30">T57*K57</f>
        <v>0</v>
      </c>
    </row>
    <row r="58" spans="3:31" x14ac:dyDescent="0.35">
      <c r="C58" s="8">
        <v>3</v>
      </c>
      <c r="D58" s="9"/>
      <c r="E58" s="9" t="s">
        <v>8</v>
      </c>
      <c r="F58" s="15" t="s">
        <v>9</v>
      </c>
      <c r="G58" s="74"/>
      <c r="H58" s="10">
        <v>1</v>
      </c>
      <c r="I58" s="10">
        <v>1</v>
      </c>
      <c r="J58" s="10">
        <v>0</v>
      </c>
      <c r="K58" s="10">
        <v>0</v>
      </c>
      <c r="L58" s="33">
        <f t="shared" si="19"/>
        <v>1</v>
      </c>
      <c r="M58" s="33">
        <f t="shared" si="20"/>
        <v>1</v>
      </c>
      <c r="N58" s="33">
        <f t="shared" si="21"/>
        <v>2</v>
      </c>
      <c r="O58" s="33">
        <f t="shared" si="22"/>
        <v>2</v>
      </c>
      <c r="P58" s="33"/>
      <c r="Q58" s="9">
        <v>1150</v>
      </c>
      <c r="R58" s="9">
        <v>910</v>
      </c>
      <c r="S58" s="9">
        <v>730</v>
      </c>
      <c r="T58" s="9">
        <v>670</v>
      </c>
      <c r="U58" s="21">
        <f t="shared" si="23"/>
        <v>1150</v>
      </c>
      <c r="V58" s="10">
        <f t="shared" si="24"/>
        <v>670</v>
      </c>
      <c r="W58" s="21">
        <f t="shared" si="25"/>
        <v>1150</v>
      </c>
      <c r="X58" s="10">
        <f t="shared" si="26"/>
        <v>670</v>
      </c>
      <c r="Y58" s="21">
        <f t="shared" si="27"/>
        <v>0</v>
      </c>
      <c r="Z58" s="10">
        <f t="shared" si="28"/>
        <v>0</v>
      </c>
      <c r="AA58" s="21">
        <f t="shared" si="29"/>
        <v>0</v>
      </c>
      <c r="AB58" s="10">
        <f t="shared" si="30"/>
        <v>0</v>
      </c>
    </row>
    <row r="59" spans="3:31" x14ac:dyDescent="0.35">
      <c r="C59" s="8">
        <v>4</v>
      </c>
      <c r="D59" s="9"/>
      <c r="E59" s="9" t="s">
        <v>10</v>
      </c>
      <c r="F59" s="15" t="s">
        <v>11</v>
      </c>
      <c r="G59" s="74"/>
      <c r="H59" s="10">
        <f>4*7*0.125</f>
        <v>3.5</v>
      </c>
      <c r="I59" s="10">
        <v>0</v>
      </c>
      <c r="J59" s="10">
        <v>0</v>
      </c>
      <c r="K59" s="10">
        <v>0</v>
      </c>
      <c r="L59" s="33">
        <f t="shared" si="19"/>
        <v>3.5</v>
      </c>
      <c r="M59" s="33">
        <f t="shared" si="20"/>
        <v>3.5</v>
      </c>
      <c r="N59" s="33">
        <f t="shared" si="21"/>
        <v>3.5</v>
      </c>
      <c r="O59" s="33">
        <f t="shared" si="22"/>
        <v>3.5</v>
      </c>
      <c r="P59" s="33"/>
      <c r="Q59" s="9">
        <v>95000</v>
      </c>
      <c r="R59" s="9">
        <v>46000</v>
      </c>
      <c r="S59" s="9">
        <v>28000</v>
      </c>
      <c r="T59" s="9">
        <v>14000</v>
      </c>
      <c r="U59" s="21">
        <f t="shared" si="23"/>
        <v>332500</v>
      </c>
      <c r="V59" s="10">
        <f t="shared" si="24"/>
        <v>49000</v>
      </c>
      <c r="W59" s="21">
        <f t="shared" si="25"/>
        <v>0</v>
      </c>
      <c r="X59" s="10">
        <f t="shared" si="26"/>
        <v>0</v>
      </c>
      <c r="Y59" s="21">
        <f t="shared" si="27"/>
        <v>0</v>
      </c>
      <c r="Z59" s="10">
        <f t="shared" si="28"/>
        <v>0</v>
      </c>
      <c r="AA59" s="21">
        <f t="shared" si="29"/>
        <v>0</v>
      </c>
      <c r="AB59" s="10">
        <f t="shared" si="30"/>
        <v>0</v>
      </c>
    </row>
    <row r="60" spans="3:31" x14ac:dyDescent="0.35">
      <c r="C60" s="8">
        <v>5</v>
      </c>
      <c r="D60" s="9"/>
      <c r="E60" s="9" t="s">
        <v>12</v>
      </c>
      <c r="F60" s="15" t="s">
        <v>9</v>
      </c>
      <c r="G60" s="74"/>
      <c r="H60" s="10">
        <v>5</v>
      </c>
      <c r="I60" s="10">
        <v>4</v>
      </c>
      <c r="J60" s="10">
        <v>1</v>
      </c>
      <c r="K60" s="10">
        <v>2</v>
      </c>
      <c r="L60" s="33">
        <f t="shared" si="19"/>
        <v>6</v>
      </c>
      <c r="M60" s="33">
        <f t="shared" si="20"/>
        <v>8</v>
      </c>
      <c r="N60" s="33">
        <f t="shared" si="21"/>
        <v>10</v>
      </c>
      <c r="O60" s="33">
        <f t="shared" si="22"/>
        <v>12</v>
      </c>
      <c r="P60" s="33"/>
      <c r="Q60" s="9">
        <v>1830</v>
      </c>
      <c r="R60" s="9">
        <v>1500</v>
      </c>
      <c r="S60" s="9">
        <v>1360</v>
      </c>
      <c r="T60" s="9">
        <v>1250</v>
      </c>
      <c r="U60" s="21">
        <f t="shared" si="23"/>
        <v>9150</v>
      </c>
      <c r="V60" s="10">
        <f t="shared" si="24"/>
        <v>6250</v>
      </c>
      <c r="W60" s="21">
        <f t="shared" si="25"/>
        <v>7320</v>
      </c>
      <c r="X60" s="10">
        <f t="shared" si="26"/>
        <v>5000</v>
      </c>
      <c r="Y60" s="21">
        <f t="shared" si="27"/>
        <v>1830</v>
      </c>
      <c r="Z60" s="10">
        <f t="shared" si="28"/>
        <v>1250</v>
      </c>
      <c r="AA60" s="21">
        <f t="shared" si="29"/>
        <v>3660</v>
      </c>
      <c r="AB60" s="10">
        <f t="shared" si="30"/>
        <v>2500</v>
      </c>
    </row>
    <row r="61" spans="3:31" x14ac:dyDescent="0.35">
      <c r="C61" s="8">
        <v>6</v>
      </c>
      <c r="D61" s="9"/>
      <c r="E61" s="9" t="s">
        <v>13</v>
      </c>
      <c r="F61" s="15" t="s">
        <v>9</v>
      </c>
      <c r="G61" s="74"/>
      <c r="H61" s="10">
        <v>2</v>
      </c>
      <c r="I61" s="10">
        <v>3</v>
      </c>
      <c r="J61" s="10">
        <v>0</v>
      </c>
      <c r="K61" s="10">
        <v>0</v>
      </c>
      <c r="L61" s="33">
        <f t="shared" si="19"/>
        <v>2</v>
      </c>
      <c r="M61" s="33">
        <f t="shared" si="20"/>
        <v>2</v>
      </c>
      <c r="N61" s="33">
        <f t="shared" si="21"/>
        <v>5</v>
      </c>
      <c r="O61" s="33">
        <f t="shared" si="22"/>
        <v>5</v>
      </c>
      <c r="P61" s="33"/>
      <c r="Q61" s="9">
        <v>1200</v>
      </c>
      <c r="R61" s="9">
        <v>1010</v>
      </c>
      <c r="S61" s="9">
        <v>980</v>
      </c>
      <c r="T61" s="9">
        <v>790</v>
      </c>
      <c r="U61" s="21">
        <f t="shared" si="23"/>
        <v>2400</v>
      </c>
      <c r="V61" s="10">
        <f t="shared" si="24"/>
        <v>1580</v>
      </c>
      <c r="W61" s="21">
        <f t="shared" si="25"/>
        <v>3600</v>
      </c>
      <c r="X61" s="10">
        <f t="shared" si="26"/>
        <v>2370</v>
      </c>
      <c r="Y61" s="21">
        <f>Q61*J61</f>
        <v>0</v>
      </c>
      <c r="Z61" s="10">
        <f t="shared" si="28"/>
        <v>0</v>
      </c>
      <c r="AA61" s="21">
        <f t="shared" si="29"/>
        <v>0</v>
      </c>
      <c r="AB61" s="10">
        <f t="shared" si="30"/>
        <v>0</v>
      </c>
    </row>
    <row r="62" spans="3:31" x14ac:dyDescent="0.35">
      <c r="C62" s="8">
        <v>7</v>
      </c>
      <c r="D62" s="9"/>
      <c r="E62" s="9" t="s">
        <v>14</v>
      </c>
      <c r="F62" s="15" t="s">
        <v>9</v>
      </c>
      <c r="G62" s="74"/>
      <c r="H62" s="10">
        <v>5</v>
      </c>
      <c r="I62" s="10">
        <f>I60</f>
        <v>4</v>
      </c>
      <c r="J62" s="10">
        <f>J60</f>
        <v>1</v>
      </c>
      <c r="K62" s="10">
        <f>K60</f>
        <v>2</v>
      </c>
      <c r="L62" s="33">
        <f t="shared" si="19"/>
        <v>6</v>
      </c>
      <c r="M62" s="33">
        <f t="shared" si="20"/>
        <v>8</v>
      </c>
      <c r="N62" s="33">
        <f t="shared" si="21"/>
        <v>10</v>
      </c>
      <c r="O62" s="33">
        <f t="shared" si="22"/>
        <v>12</v>
      </c>
      <c r="P62" s="33"/>
      <c r="Q62" s="9">
        <v>3170</v>
      </c>
      <c r="R62" s="9">
        <v>2700</v>
      </c>
      <c r="S62" s="9">
        <v>2360</v>
      </c>
      <c r="T62" s="9">
        <v>1900</v>
      </c>
      <c r="U62" s="21">
        <f t="shared" si="23"/>
        <v>15850</v>
      </c>
      <c r="V62" s="10">
        <f t="shared" si="24"/>
        <v>9500</v>
      </c>
      <c r="W62" s="21">
        <f t="shared" si="25"/>
        <v>12680</v>
      </c>
      <c r="X62" s="10">
        <f t="shared" si="26"/>
        <v>7600</v>
      </c>
      <c r="Y62" s="21">
        <f t="shared" ref="Y62:Y97" si="31">Q62*J62</f>
        <v>3170</v>
      </c>
      <c r="Z62" s="10">
        <f t="shared" si="28"/>
        <v>1900</v>
      </c>
      <c r="AA62" s="21">
        <f t="shared" si="29"/>
        <v>6340</v>
      </c>
      <c r="AB62" s="10">
        <f t="shared" si="30"/>
        <v>3800</v>
      </c>
    </row>
    <row r="63" spans="3:31" x14ac:dyDescent="0.35">
      <c r="C63" s="8">
        <v>8</v>
      </c>
      <c r="D63" s="9"/>
      <c r="E63" s="9" t="s">
        <v>15</v>
      </c>
      <c r="F63" s="15" t="s">
        <v>9</v>
      </c>
      <c r="G63" s="74"/>
      <c r="H63" s="10">
        <v>1</v>
      </c>
      <c r="I63" s="10">
        <v>1</v>
      </c>
      <c r="J63" s="10">
        <v>0</v>
      </c>
      <c r="K63" s="10">
        <v>0</v>
      </c>
      <c r="L63" s="33">
        <f t="shared" si="19"/>
        <v>1</v>
      </c>
      <c r="M63" s="33">
        <f t="shared" si="20"/>
        <v>1</v>
      </c>
      <c r="N63" s="33">
        <f t="shared" si="21"/>
        <v>2</v>
      </c>
      <c r="O63" s="33">
        <f t="shared" si="22"/>
        <v>2</v>
      </c>
      <c r="P63" s="33"/>
      <c r="Q63" s="9">
        <v>9120</v>
      </c>
      <c r="R63" s="9">
        <v>6700</v>
      </c>
      <c r="S63" s="9">
        <v>3720</v>
      </c>
      <c r="T63" s="9">
        <v>1500</v>
      </c>
      <c r="U63" s="21">
        <f t="shared" si="23"/>
        <v>9120</v>
      </c>
      <c r="V63" s="10">
        <f t="shared" si="24"/>
        <v>1500</v>
      </c>
      <c r="W63" s="21">
        <f t="shared" si="25"/>
        <v>9120</v>
      </c>
      <c r="X63" s="10">
        <f t="shared" si="26"/>
        <v>1500</v>
      </c>
      <c r="Y63" s="21">
        <f t="shared" si="31"/>
        <v>0</v>
      </c>
      <c r="Z63" s="10">
        <f t="shared" si="28"/>
        <v>0</v>
      </c>
      <c r="AA63" s="21">
        <f t="shared" si="29"/>
        <v>0</v>
      </c>
      <c r="AB63" s="10">
        <f t="shared" si="30"/>
        <v>0</v>
      </c>
    </row>
    <row r="64" spans="3:31" x14ac:dyDescent="0.35">
      <c r="C64" s="8">
        <v>9</v>
      </c>
      <c r="D64" s="9"/>
      <c r="E64" s="9" t="s">
        <v>16</v>
      </c>
      <c r="F64" s="15" t="s">
        <v>9</v>
      </c>
      <c r="G64" s="74"/>
      <c r="H64" s="10">
        <v>5</v>
      </c>
      <c r="I64" s="10">
        <f>I62</f>
        <v>4</v>
      </c>
      <c r="J64" s="10">
        <f>J62</f>
        <v>1</v>
      </c>
      <c r="K64" s="10">
        <v>1</v>
      </c>
      <c r="L64" s="33">
        <f t="shared" si="19"/>
        <v>6</v>
      </c>
      <c r="M64" s="33">
        <f t="shared" si="20"/>
        <v>7</v>
      </c>
      <c r="N64" s="33">
        <f t="shared" si="21"/>
        <v>10</v>
      </c>
      <c r="O64" s="33">
        <f t="shared" si="22"/>
        <v>11</v>
      </c>
      <c r="P64" s="33"/>
      <c r="Q64" s="9">
        <v>1240</v>
      </c>
      <c r="R64" s="9">
        <v>1160</v>
      </c>
      <c r="S64" s="9">
        <v>870</v>
      </c>
      <c r="T64" s="9">
        <v>720</v>
      </c>
      <c r="U64" s="21">
        <f t="shared" si="23"/>
        <v>6200</v>
      </c>
      <c r="V64" s="10">
        <f t="shared" si="24"/>
        <v>3600</v>
      </c>
      <c r="W64" s="21">
        <f t="shared" si="25"/>
        <v>4960</v>
      </c>
      <c r="X64" s="10">
        <f t="shared" si="26"/>
        <v>2880</v>
      </c>
      <c r="Y64" s="21">
        <f t="shared" si="31"/>
        <v>1240</v>
      </c>
      <c r="Z64" s="10">
        <f t="shared" si="28"/>
        <v>720</v>
      </c>
      <c r="AA64" s="21">
        <f t="shared" si="29"/>
        <v>1240</v>
      </c>
      <c r="AB64" s="10">
        <f t="shared" si="30"/>
        <v>720</v>
      </c>
    </row>
    <row r="65" spans="3:28" x14ac:dyDescent="0.35">
      <c r="C65" s="8">
        <v>10</v>
      </c>
      <c r="D65" s="9"/>
      <c r="E65" s="9" t="s">
        <v>17</v>
      </c>
      <c r="F65" s="15" t="s">
        <v>9</v>
      </c>
      <c r="G65" s="74"/>
      <c r="H65" s="10">
        <v>5</v>
      </c>
      <c r="I65" s="10">
        <f>I64</f>
        <v>4</v>
      </c>
      <c r="J65" s="10">
        <f>J64</f>
        <v>1</v>
      </c>
      <c r="K65" s="10">
        <f>K64</f>
        <v>1</v>
      </c>
      <c r="L65" s="33">
        <f t="shared" si="19"/>
        <v>6</v>
      </c>
      <c r="M65" s="33">
        <f t="shared" si="20"/>
        <v>7</v>
      </c>
      <c r="N65" s="33">
        <f t="shared" si="21"/>
        <v>10</v>
      </c>
      <c r="O65" s="33">
        <f t="shared" si="22"/>
        <v>11</v>
      </c>
      <c r="P65" s="33"/>
      <c r="Q65" s="9">
        <v>1360</v>
      </c>
      <c r="R65" s="9">
        <v>1240</v>
      </c>
      <c r="S65" s="9">
        <v>1180</v>
      </c>
      <c r="T65" s="9">
        <v>960</v>
      </c>
      <c r="U65" s="21">
        <f t="shared" si="23"/>
        <v>6800</v>
      </c>
      <c r="V65" s="10">
        <f t="shared" si="24"/>
        <v>4800</v>
      </c>
      <c r="W65" s="21">
        <f t="shared" si="25"/>
        <v>5440</v>
      </c>
      <c r="X65" s="10">
        <f t="shared" si="26"/>
        <v>3840</v>
      </c>
      <c r="Y65" s="21">
        <f t="shared" si="31"/>
        <v>1360</v>
      </c>
      <c r="Z65" s="10">
        <f t="shared" si="28"/>
        <v>960</v>
      </c>
      <c r="AA65" s="21">
        <f t="shared" si="29"/>
        <v>1360</v>
      </c>
      <c r="AB65" s="10">
        <f t="shared" si="30"/>
        <v>960</v>
      </c>
    </row>
    <row r="66" spans="3:28" x14ac:dyDescent="0.35">
      <c r="C66" s="8">
        <v>11</v>
      </c>
      <c r="D66" s="9"/>
      <c r="E66" s="9" t="s">
        <v>18</v>
      </c>
      <c r="F66" s="15" t="s">
        <v>11</v>
      </c>
      <c r="G66" s="74"/>
      <c r="H66" s="10">
        <f>4*2.5*7*0.125</f>
        <v>8.75</v>
      </c>
      <c r="I66" s="10">
        <f>1*2.5*7*0.125</f>
        <v>2.1875</v>
      </c>
      <c r="J66" s="10">
        <f>1*2.5*7*0.125</f>
        <v>2.1875</v>
      </c>
      <c r="K66" s="10">
        <f>0*2.5*7*0.125</f>
        <v>0</v>
      </c>
      <c r="L66" s="33">
        <f t="shared" si="19"/>
        <v>10.9375</v>
      </c>
      <c r="M66" s="33">
        <f t="shared" si="20"/>
        <v>10.9375</v>
      </c>
      <c r="N66" s="33">
        <f t="shared" si="21"/>
        <v>13.125</v>
      </c>
      <c r="O66" s="33">
        <f t="shared" si="22"/>
        <v>13.125</v>
      </c>
      <c r="P66" s="33"/>
      <c r="Q66" s="9">
        <v>95000</v>
      </c>
      <c r="R66" s="9">
        <v>46000</v>
      </c>
      <c r="S66" s="9">
        <v>28000</v>
      </c>
      <c r="T66" s="9">
        <v>14000</v>
      </c>
      <c r="U66" s="21">
        <f t="shared" si="23"/>
        <v>831250</v>
      </c>
      <c r="V66" s="10">
        <f t="shared" si="24"/>
        <v>122500</v>
      </c>
      <c r="W66" s="21">
        <f t="shared" si="25"/>
        <v>207812.5</v>
      </c>
      <c r="X66" s="10">
        <f t="shared" si="26"/>
        <v>30625</v>
      </c>
      <c r="Y66" s="21">
        <f t="shared" si="31"/>
        <v>207812.5</v>
      </c>
      <c r="Z66" s="10">
        <f t="shared" si="28"/>
        <v>30625</v>
      </c>
      <c r="AA66" s="21">
        <f t="shared" si="29"/>
        <v>0</v>
      </c>
      <c r="AB66" s="10">
        <f t="shared" si="30"/>
        <v>0</v>
      </c>
    </row>
    <row r="67" spans="3:28" x14ac:dyDescent="0.35">
      <c r="C67" s="8">
        <v>12</v>
      </c>
      <c r="D67" s="9"/>
      <c r="E67" s="9" t="s">
        <v>19</v>
      </c>
      <c r="F67" s="15" t="s">
        <v>6</v>
      </c>
      <c r="G67" s="74"/>
      <c r="H67" s="10">
        <v>81</v>
      </c>
      <c r="I67" s="10">
        <v>54</v>
      </c>
      <c r="J67" s="10">
        <v>36</v>
      </c>
      <c r="K67" s="10">
        <f>5*6*0</f>
        <v>0</v>
      </c>
      <c r="L67" s="33">
        <f t="shared" si="19"/>
        <v>117</v>
      </c>
      <c r="M67" s="33">
        <f t="shared" si="20"/>
        <v>117</v>
      </c>
      <c r="N67" s="33">
        <f t="shared" si="21"/>
        <v>171</v>
      </c>
      <c r="O67" s="33">
        <f t="shared" si="22"/>
        <v>171</v>
      </c>
      <c r="P67" s="33"/>
      <c r="Q67" s="9">
        <v>1900</v>
      </c>
      <c r="R67" s="9">
        <v>1200</v>
      </c>
      <c r="S67" s="9">
        <v>900</v>
      </c>
      <c r="T67" s="9">
        <v>900</v>
      </c>
      <c r="U67" s="21">
        <f t="shared" si="23"/>
        <v>153900</v>
      </c>
      <c r="V67" s="10">
        <f t="shared" si="24"/>
        <v>72900</v>
      </c>
      <c r="W67" s="21">
        <f t="shared" si="25"/>
        <v>102600</v>
      </c>
      <c r="X67" s="10">
        <f t="shared" si="26"/>
        <v>48600</v>
      </c>
      <c r="Y67" s="21">
        <f t="shared" si="31"/>
        <v>68400</v>
      </c>
      <c r="Z67" s="10">
        <f t="shared" si="28"/>
        <v>32400</v>
      </c>
      <c r="AA67" s="21">
        <f t="shared" si="29"/>
        <v>0</v>
      </c>
      <c r="AB67" s="10">
        <f t="shared" si="30"/>
        <v>0</v>
      </c>
    </row>
    <row r="68" spans="3:28" ht="15" thickBot="1" x14ac:dyDescent="0.4">
      <c r="C68" s="8">
        <v>13</v>
      </c>
      <c r="D68" s="9"/>
      <c r="E68" s="9" t="s">
        <v>20</v>
      </c>
      <c r="F68" s="15" t="s">
        <v>9</v>
      </c>
      <c r="G68" s="74"/>
      <c r="H68" s="10">
        <v>1</v>
      </c>
      <c r="I68" s="10">
        <v>2</v>
      </c>
      <c r="J68" s="10">
        <v>0</v>
      </c>
      <c r="K68" s="10">
        <v>0</v>
      </c>
      <c r="L68" s="33">
        <f t="shared" si="19"/>
        <v>1</v>
      </c>
      <c r="M68" s="33">
        <f t="shared" si="20"/>
        <v>1</v>
      </c>
      <c r="N68" s="33">
        <f t="shared" si="21"/>
        <v>3</v>
      </c>
      <c r="O68" s="33">
        <f t="shared" si="22"/>
        <v>3</v>
      </c>
      <c r="P68" s="33"/>
      <c r="Q68" s="9">
        <v>103500</v>
      </c>
      <c r="R68" s="9">
        <v>78000</v>
      </c>
      <c r="S68" s="9">
        <v>54000</v>
      </c>
      <c r="T68" s="12">
        <v>33000</v>
      </c>
      <c r="U68" s="21">
        <f t="shared" si="23"/>
        <v>103500</v>
      </c>
      <c r="V68" s="10">
        <f t="shared" si="24"/>
        <v>33000</v>
      </c>
      <c r="W68" s="21">
        <f t="shared" si="25"/>
        <v>207000</v>
      </c>
      <c r="X68" s="10">
        <f t="shared" si="26"/>
        <v>66000</v>
      </c>
      <c r="Y68" s="21">
        <f t="shared" si="31"/>
        <v>0</v>
      </c>
      <c r="Z68" s="10">
        <f t="shared" si="28"/>
        <v>0</v>
      </c>
      <c r="AA68" s="21">
        <f t="shared" si="29"/>
        <v>0</v>
      </c>
      <c r="AB68" s="10">
        <f t="shared" si="30"/>
        <v>0</v>
      </c>
    </row>
    <row r="69" spans="3:28" x14ac:dyDescent="0.35">
      <c r="C69" s="8">
        <v>14</v>
      </c>
      <c r="D69" s="9"/>
      <c r="E69" s="9" t="s">
        <v>21</v>
      </c>
      <c r="F69" s="15" t="s">
        <v>9</v>
      </c>
      <c r="G69" s="74"/>
      <c r="H69" s="10">
        <f>H60</f>
        <v>5</v>
      </c>
      <c r="I69" s="10">
        <f>I60</f>
        <v>4</v>
      </c>
      <c r="J69" s="10">
        <f>J60</f>
        <v>1</v>
      </c>
      <c r="K69" s="18">
        <v>2</v>
      </c>
      <c r="L69" s="33">
        <f t="shared" si="19"/>
        <v>6</v>
      </c>
      <c r="M69" s="33">
        <f t="shared" si="20"/>
        <v>8</v>
      </c>
      <c r="N69" s="33">
        <f t="shared" si="21"/>
        <v>10</v>
      </c>
      <c r="O69" s="33">
        <f t="shared" si="22"/>
        <v>12</v>
      </c>
      <c r="P69" s="33"/>
      <c r="Q69" s="9">
        <v>14300</v>
      </c>
      <c r="R69" s="9">
        <v>11070</v>
      </c>
      <c r="S69" s="9">
        <v>9500</v>
      </c>
      <c r="T69" s="9">
        <v>8300</v>
      </c>
      <c r="U69" s="21">
        <f t="shared" si="23"/>
        <v>71500</v>
      </c>
      <c r="V69" s="10">
        <f t="shared" si="24"/>
        <v>41500</v>
      </c>
      <c r="W69" s="21">
        <f t="shared" si="25"/>
        <v>57200</v>
      </c>
      <c r="X69" s="10">
        <f t="shared" si="26"/>
        <v>33200</v>
      </c>
      <c r="Y69" s="21">
        <f t="shared" si="31"/>
        <v>14300</v>
      </c>
      <c r="Z69" s="10">
        <f t="shared" si="28"/>
        <v>8300</v>
      </c>
      <c r="AA69" s="21">
        <f t="shared" si="29"/>
        <v>28600</v>
      </c>
      <c r="AB69" s="10">
        <f t="shared" si="30"/>
        <v>16600</v>
      </c>
    </row>
    <row r="70" spans="3:28" x14ac:dyDescent="0.35">
      <c r="C70" s="8">
        <v>15</v>
      </c>
      <c r="D70" s="9"/>
      <c r="E70" s="9" t="s">
        <v>22</v>
      </c>
      <c r="F70" s="15" t="s">
        <v>9</v>
      </c>
      <c r="G70" s="74"/>
      <c r="H70" s="10">
        <v>80</v>
      </c>
      <c r="I70" s="10">
        <v>72</v>
      </c>
      <c r="J70" s="10">
        <v>10</v>
      </c>
      <c r="K70" s="10">
        <v>26</v>
      </c>
      <c r="L70" s="33">
        <f t="shared" si="19"/>
        <v>90</v>
      </c>
      <c r="M70" s="33">
        <f t="shared" si="20"/>
        <v>116</v>
      </c>
      <c r="N70" s="33">
        <f t="shared" si="21"/>
        <v>162</v>
      </c>
      <c r="O70" s="33">
        <f t="shared" si="22"/>
        <v>188</v>
      </c>
      <c r="P70" s="33"/>
      <c r="Q70" s="9">
        <v>1270</v>
      </c>
      <c r="R70" s="9">
        <v>1100</v>
      </c>
      <c r="S70" s="9">
        <v>500</v>
      </c>
      <c r="T70" s="9">
        <v>320</v>
      </c>
      <c r="U70" s="21">
        <f t="shared" si="23"/>
        <v>101600</v>
      </c>
      <c r="V70" s="10">
        <f t="shared" si="24"/>
        <v>25600</v>
      </c>
      <c r="W70" s="21">
        <f t="shared" si="25"/>
        <v>91440</v>
      </c>
      <c r="X70" s="10">
        <f t="shared" si="26"/>
        <v>23040</v>
      </c>
      <c r="Y70" s="21">
        <f t="shared" si="31"/>
        <v>12700</v>
      </c>
      <c r="Z70" s="10">
        <f t="shared" si="28"/>
        <v>3200</v>
      </c>
      <c r="AA70" s="21">
        <f>Q70*K70</f>
        <v>33020</v>
      </c>
      <c r="AB70" s="10">
        <f t="shared" si="30"/>
        <v>8320</v>
      </c>
    </row>
    <row r="71" spans="3:28" x14ac:dyDescent="0.35">
      <c r="C71" s="8">
        <v>16</v>
      </c>
      <c r="D71" s="9"/>
      <c r="E71" s="9" t="s">
        <v>23</v>
      </c>
      <c r="F71" s="15" t="s">
        <v>24</v>
      </c>
      <c r="G71" s="74"/>
      <c r="H71" s="10">
        <v>6</v>
      </c>
      <c r="I71" s="10">
        <v>5</v>
      </c>
      <c r="J71" s="10">
        <v>2</v>
      </c>
      <c r="K71" s="10">
        <v>5</v>
      </c>
      <c r="L71" s="33">
        <f t="shared" si="19"/>
        <v>8</v>
      </c>
      <c r="M71" s="33">
        <f t="shared" si="20"/>
        <v>13</v>
      </c>
      <c r="N71" s="33">
        <f t="shared" si="21"/>
        <v>13</v>
      </c>
      <c r="O71" s="33">
        <f t="shared" si="22"/>
        <v>18</v>
      </c>
      <c r="P71" s="33"/>
      <c r="Q71" s="9">
        <v>5000</v>
      </c>
      <c r="R71" s="9">
        <v>4700</v>
      </c>
      <c r="S71" s="9">
        <v>4500</v>
      </c>
      <c r="T71" s="9">
        <v>2800</v>
      </c>
      <c r="U71" s="21">
        <f t="shared" si="23"/>
        <v>30000</v>
      </c>
      <c r="V71" s="10">
        <f t="shared" si="24"/>
        <v>16800</v>
      </c>
      <c r="W71" s="21">
        <f t="shared" si="25"/>
        <v>25000</v>
      </c>
      <c r="X71" s="10">
        <f t="shared" si="26"/>
        <v>14000</v>
      </c>
      <c r="Y71" s="21">
        <f t="shared" si="31"/>
        <v>10000</v>
      </c>
      <c r="Z71" s="10">
        <f t="shared" si="28"/>
        <v>5600</v>
      </c>
      <c r="AA71" s="21">
        <f t="shared" ref="AA71:AA97" si="32">Q71*K71</f>
        <v>25000</v>
      </c>
      <c r="AB71" s="10">
        <f>T71*K71</f>
        <v>14000</v>
      </c>
    </row>
    <row r="72" spans="3:28" x14ac:dyDescent="0.35">
      <c r="C72" s="8">
        <v>17</v>
      </c>
      <c r="D72" s="9"/>
      <c r="E72" s="9" t="s">
        <v>50</v>
      </c>
      <c r="F72" s="15" t="s">
        <v>11</v>
      </c>
      <c r="G72" s="74"/>
      <c r="H72" s="10">
        <f>1*2*7*0.125</f>
        <v>1.75</v>
      </c>
      <c r="I72" s="10">
        <f>5*2*7*0.125</f>
        <v>8.75</v>
      </c>
      <c r="J72" s="10">
        <v>0</v>
      </c>
      <c r="K72" s="10">
        <f>0*2*7*0.125</f>
        <v>0</v>
      </c>
      <c r="L72" s="33">
        <f t="shared" si="19"/>
        <v>1.75</v>
      </c>
      <c r="M72" s="33">
        <f t="shared" si="20"/>
        <v>1.75</v>
      </c>
      <c r="N72" s="33">
        <f t="shared" si="21"/>
        <v>10.5</v>
      </c>
      <c r="O72" s="33">
        <f t="shared" si="22"/>
        <v>10.5</v>
      </c>
      <c r="P72" s="33"/>
      <c r="Q72" s="9">
        <v>95000</v>
      </c>
      <c r="R72" s="9">
        <v>46000</v>
      </c>
      <c r="S72" s="9">
        <v>28000</v>
      </c>
      <c r="T72" s="9">
        <v>14000</v>
      </c>
      <c r="U72" s="21">
        <f t="shared" si="23"/>
        <v>166250</v>
      </c>
      <c r="V72" s="10">
        <f t="shared" si="24"/>
        <v>24500</v>
      </c>
      <c r="W72" s="21">
        <f t="shared" si="25"/>
        <v>831250</v>
      </c>
      <c r="X72" s="10">
        <f t="shared" si="26"/>
        <v>122500</v>
      </c>
      <c r="Y72" s="21">
        <f t="shared" si="31"/>
        <v>0</v>
      </c>
      <c r="Z72" s="10">
        <f t="shared" si="28"/>
        <v>0</v>
      </c>
      <c r="AA72" s="21">
        <f t="shared" si="32"/>
        <v>0</v>
      </c>
      <c r="AB72" s="10">
        <f t="shared" ref="AB72:AB97" si="33">T72*K72</f>
        <v>0</v>
      </c>
    </row>
    <row r="73" spans="3:28" x14ac:dyDescent="0.35">
      <c r="C73" s="8">
        <v>18</v>
      </c>
      <c r="D73" s="9"/>
      <c r="E73" s="9" t="s">
        <v>25</v>
      </c>
      <c r="F73" s="15" t="s">
        <v>9</v>
      </c>
      <c r="G73" s="74"/>
      <c r="H73" s="10">
        <v>1</v>
      </c>
      <c r="I73" s="10">
        <v>1</v>
      </c>
      <c r="J73" s="10">
        <v>0</v>
      </c>
      <c r="K73" s="10">
        <v>0</v>
      </c>
      <c r="L73" s="33">
        <f t="shared" si="19"/>
        <v>1</v>
      </c>
      <c r="M73" s="33">
        <f t="shared" si="20"/>
        <v>1</v>
      </c>
      <c r="N73" s="33">
        <f t="shared" si="21"/>
        <v>2</v>
      </c>
      <c r="O73" s="33">
        <f t="shared" si="22"/>
        <v>2</v>
      </c>
      <c r="P73" s="33"/>
      <c r="Q73" s="9">
        <v>5370</v>
      </c>
      <c r="R73" s="9">
        <v>4590</v>
      </c>
      <c r="S73" s="9">
        <v>3790</v>
      </c>
      <c r="T73" s="9">
        <v>2990</v>
      </c>
      <c r="U73" s="21">
        <f t="shared" si="23"/>
        <v>5370</v>
      </c>
      <c r="V73" s="10">
        <f t="shared" si="24"/>
        <v>2990</v>
      </c>
      <c r="W73" s="21">
        <f t="shared" si="25"/>
        <v>5370</v>
      </c>
      <c r="X73" s="10">
        <f t="shared" si="26"/>
        <v>2990</v>
      </c>
      <c r="Y73" s="21">
        <f t="shared" si="31"/>
        <v>0</v>
      </c>
      <c r="Z73" s="10">
        <f t="shared" si="28"/>
        <v>0</v>
      </c>
      <c r="AA73" s="21">
        <f t="shared" si="32"/>
        <v>0</v>
      </c>
      <c r="AB73" s="10">
        <f t="shared" si="33"/>
        <v>0</v>
      </c>
    </row>
    <row r="74" spans="3:28" x14ac:dyDescent="0.35">
      <c r="C74" s="8">
        <v>19</v>
      </c>
      <c r="D74" s="9"/>
      <c r="E74" s="9" t="s">
        <v>53</v>
      </c>
      <c r="F74" s="15" t="s">
        <v>26</v>
      </c>
      <c r="G74" s="74"/>
      <c r="H74" s="10">
        <v>4</v>
      </c>
      <c r="I74" s="10">
        <v>4</v>
      </c>
      <c r="J74" s="10">
        <v>0</v>
      </c>
      <c r="K74" s="10">
        <v>0</v>
      </c>
      <c r="L74" s="33">
        <f t="shared" si="19"/>
        <v>4</v>
      </c>
      <c r="M74" s="33">
        <f t="shared" si="20"/>
        <v>4</v>
      </c>
      <c r="N74" s="33">
        <f t="shared" si="21"/>
        <v>8</v>
      </c>
      <c r="O74" s="33">
        <f t="shared" si="22"/>
        <v>8</v>
      </c>
      <c r="P74" s="33"/>
      <c r="Q74" s="9">
        <v>1200</v>
      </c>
      <c r="R74" s="9">
        <v>800</v>
      </c>
      <c r="S74" s="9">
        <v>600</v>
      </c>
      <c r="T74" s="9">
        <v>350</v>
      </c>
      <c r="U74" s="21">
        <f t="shared" si="23"/>
        <v>4800</v>
      </c>
      <c r="V74" s="10">
        <f t="shared" si="24"/>
        <v>1400</v>
      </c>
      <c r="W74" s="21">
        <f t="shared" si="25"/>
        <v>4800</v>
      </c>
      <c r="X74" s="10">
        <f t="shared" si="26"/>
        <v>1400</v>
      </c>
      <c r="Y74" s="21">
        <f t="shared" si="31"/>
        <v>0</v>
      </c>
      <c r="Z74" s="10">
        <f t="shared" si="28"/>
        <v>0</v>
      </c>
      <c r="AA74" s="21">
        <f t="shared" si="32"/>
        <v>0</v>
      </c>
      <c r="AB74" s="10">
        <f t="shared" si="33"/>
        <v>0</v>
      </c>
    </row>
    <row r="75" spans="3:28" s="43" customFormat="1" x14ac:dyDescent="0.35">
      <c r="C75" s="42">
        <v>20</v>
      </c>
      <c r="E75" s="43" t="s">
        <v>27</v>
      </c>
      <c r="F75" s="44" t="s">
        <v>26</v>
      </c>
      <c r="G75" s="73"/>
      <c r="H75" s="45">
        <v>27.5</v>
      </c>
      <c r="I75" s="45">
        <v>36</v>
      </c>
      <c r="J75" s="45">
        <v>0</v>
      </c>
      <c r="K75" s="45">
        <v>0</v>
      </c>
      <c r="L75" s="33">
        <f t="shared" si="19"/>
        <v>27.5</v>
      </c>
      <c r="M75" s="33">
        <f t="shared" si="20"/>
        <v>27.5</v>
      </c>
      <c r="N75" s="33">
        <f t="shared" si="21"/>
        <v>63.5</v>
      </c>
      <c r="O75" s="33">
        <f t="shared" si="22"/>
        <v>63.5</v>
      </c>
      <c r="P75" s="33"/>
      <c r="Q75" s="43">
        <v>950</v>
      </c>
      <c r="R75" s="9">
        <v>600</v>
      </c>
      <c r="S75" s="9">
        <v>400</v>
      </c>
      <c r="T75" s="43">
        <v>300</v>
      </c>
      <c r="U75" s="42">
        <f t="shared" si="23"/>
        <v>26125</v>
      </c>
      <c r="V75" s="45">
        <f t="shared" si="24"/>
        <v>8250</v>
      </c>
      <c r="W75" s="42">
        <f t="shared" si="25"/>
        <v>34200</v>
      </c>
      <c r="X75" s="45">
        <f t="shared" si="26"/>
        <v>10800</v>
      </c>
      <c r="Y75" s="42">
        <f t="shared" si="31"/>
        <v>0</v>
      </c>
      <c r="Z75" s="45">
        <f t="shared" si="28"/>
        <v>0</v>
      </c>
      <c r="AA75" s="42">
        <f t="shared" si="32"/>
        <v>0</v>
      </c>
      <c r="AB75" s="45">
        <f t="shared" si="33"/>
        <v>0</v>
      </c>
    </row>
    <row r="76" spans="3:28" s="43" customFormat="1" x14ac:dyDescent="0.35">
      <c r="C76" s="42">
        <v>21</v>
      </c>
      <c r="E76" s="43" t="s">
        <v>28</v>
      </c>
      <c r="F76" s="44" t="s">
        <v>26</v>
      </c>
      <c r="G76" s="73"/>
      <c r="H76" s="45">
        <v>111</v>
      </c>
      <c r="I76" s="45">
        <v>130</v>
      </c>
      <c r="J76" s="45">
        <v>0</v>
      </c>
      <c r="K76" s="45">
        <v>0</v>
      </c>
      <c r="L76" s="33">
        <f t="shared" si="19"/>
        <v>111</v>
      </c>
      <c r="M76" s="33">
        <f t="shared" si="20"/>
        <v>111</v>
      </c>
      <c r="N76" s="33">
        <f t="shared" si="21"/>
        <v>241</v>
      </c>
      <c r="O76" s="33">
        <f t="shared" si="22"/>
        <v>241</v>
      </c>
      <c r="P76" s="33"/>
      <c r="Q76" s="43">
        <v>950</v>
      </c>
      <c r="R76" s="9">
        <v>600</v>
      </c>
      <c r="S76" s="9">
        <v>400</v>
      </c>
      <c r="T76" s="43">
        <v>300</v>
      </c>
      <c r="U76" s="42">
        <f t="shared" si="23"/>
        <v>105450</v>
      </c>
      <c r="V76" s="45">
        <f t="shared" si="24"/>
        <v>33300</v>
      </c>
      <c r="W76" s="42">
        <f t="shared" si="25"/>
        <v>123500</v>
      </c>
      <c r="X76" s="45">
        <f t="shared" si="26"/>
        <v>39000</v>
      </c>
      <c r="Y76" s="42">
        <f t="shared" si="31"/>
        <v>0</v>
      </c>
      <c r="Z76" s="45">
        <f t="shared" si="28"/>
        <v>0</v>
      </c>
      <c r="AA76" s="42">
        <f t="shared" si="32"/>
        <v>0</v>
      </c>
      <c r="AB76" s="45">
        <f t="shared" si="33"/>
        <v>0</v>
      </c>
    </row>
    <row r="77" spans="3:28" x14ac:dyDescent="0.35">
      <c r="C77" s="8">
        <v>22</v>
      </c>
      <c r="D77" s="9"/>
      <c r="E77" s="9" t="s">
        <v>29</v>
      </c>
      <c r="F77" s="15" t="s">
        <v>9</v>
      </c>
      <c r="G77" s="74"/>
      <c r="H77" s="10">
        <f>H73</f>
        <v>1</v>
      </c>
      <c r="I77" s="10">
        <f>I73</f>
        <v>1</v>
      </c>
      <c r="J77" s="10">
        <f>J73</f>
        <v>0</v>
      </c>
      <c r="K77" s="10">
        <v>0</v>
      </c>
      <c r="L77" s="33">
        <f t="shared" si="19"/>
        <v>1</v>
      </c>
      <c r="M77" s="33">
        <f t="shared" si="20"/>
        <v>1</v>
      </c>
      <c r="N77" s="33">
        <f t="shared" si="21"/>
        <v>2</v>
      </c>
      <c r="O77" s="33">
        <f t="shared" si="22"/>
        <v>2</v>
      </c>
      <c r="P77" s="33"/>
      <c r="Q77" s="9">
        <f>1270*20</f>
        <v>25400</v>
      </c>
      <c r="R77" s="9">
        <f>1270*16</f>
        <v>20320</v>
      </c>
      <c r="S77" s="9">
        <f>1270*12</f>
        <v>15240</v>
      </c>
      <c r="T77" s="9">
        <f>1270*9</f>
        <v>11430</v>
      </c>
      <c r="U77" s="21">
        <f t="shared" si="23"/>
        <v>25400</v>
      </c>
      <c r="V77" s="10">
        <f t="shared" si="24"/>
        <v>11430</v>
      </c>
      <c r="W77" s="21">
        <f t="shared" si="25"/>
        <v>25400</v>
      </c>
      <c r="X77" s="10">
        <f t="shared" si="26"/>
        <v>11430</v>
      </c>
      <c r="Y77" s="21">
        <f t="shared" si="31"/>
        <v>0</v>
      </c>
      <c r="Z77" s="10">
        <f t="shared" si="28"/>
        <v>0</v>
      </c>
      <c r="AA77" s="21">
        <f t="shared" si="32"/>
        <v>0</v>
      </c>
      <c r="AB77" s="10">
        <f t="shared" si="33"/>
        <v>0</v>
      </c>
    </row>
    <row r="78" spans="3:28" x14ac:dyDescent="0.35">
      <c r="C78" s="8">
        <v>23</v>
      </c>
      <c r="D78" s="9"/>
      <c r="E78" s="9" t="s">
        <v>30</v>
      </c>
      <c r="F78" s="15" t="s">
        <v>9</v>
      </c>
      <c r="G78" s="74"/>
      <c r="H78" s="10">
        <v>1</v>
      </c>
      <c r="I78" s="10">
        <f t="shared" ref="I78:J78" si="34">I77</f>
        <v>1</v>
      </c>
      <c r="J78" s="10">
        <f t="shared" si="34"/>
        <v>0</v>
      </c>
      <c r="K78" s="10">
        <v>0</v>
      </c>
      <c r="L78" s="33">
        <f t="shared" si="19"/>
        <v>1</v>
      </c>
      <c r="M78" s="33">
        <f t="shared" si="20"/>
        <v>1</v>
      </c>
      <c r="N78" s="33">
        <f t="shared" si="21"/>
        <v>2</v>
      </c>
      <c r="O78" s="33">
        <f t="shared" si="22"/>
        <v>2</v>
      </c>
      <c r="P78" s="33"/>
      <c r="Q78" s="9">
        <v>17500</v>
      </c>
      <c r="R78" s="9">
        <v>13500</v>
      </c>
      <c r="S78" s="9">
        <v>8500</v>
      </c>
      <c r="T78" s="9">
        <v>2780</v>
      </c>
      <c r="U78" s="21">
        <f t="shared" si="23"/>
        <v>17500</v>
      </c>
      <c r="V78" s="10">
        <f t="shared" si="24"/>
        <v>2780</v>
      </c>
      <c r="W78" s="21">
        <f t="shared" si="25"/>
        <v>17500</v>
      </c>
      <c r="X78" s="10">
        <f t="shared" si="26"/>
        <v>2780</v>
      </c>
      <c r="Y78" s="21">
        <f t="shared" si="31"/>
        <v>0</v>
      </c>
      <c r="Z78" s="10">
        <f t="shared" si="28"/>
        <v>0</v>
      </c>
      <c r="AA78" s="21">
        <f t="shared" si="32"/>
        <v>0</v>
      </c>
      <c r="AB78" s="10">
        <f t="shared" si="33"/>
        <v>0</v>
      </c>
    </row>
    <row r="79" spans="3:28" x14ac:dyDescent="0.35">
      <c r="C79" s="8">
        <v>24</v>
      </c>
      <c r="D79" s="9"/>
      <c r="E79" s="9" t="s">
        <v>31</v>
      </c>
      <c r="F79" s="15" t="s">
        <v>9</v>
      </c>
      <c r="G79" s="74"/>
      <c r="H79" s="10">
        <v>1</v>
      </c>
      <c r="I79" s="10">
        <f t="shared" ref="I79:K79" si="35">I78</f>
        <v>1</v>
      </c>
      <c r="J79" s="10">
        <f t="shared" si="35"/>
        <v>0</v>
      </c>
      <c r="K79" s="10">
        <f t="shared" si="35"/>
        <v>0</v>
      </c>
      <c r="L79" s="33">
        <f t="shared" si="19"/>
        <v>1</v>
      </c>
      <c r="M79" s="33">
        <f t="shared" si="20"/>
        <v>1</v>
      </c>
      <c r="N79" s="33">
        <f t="shared" si="21"/>
        <v>2</v>
      </c>
      <c r="O79" s="33">
        <f t="shared" si="22"/>
        <v>2</v>
      </c>
      <c r="P79" s="33"/>
      <c r="Q79" s="9">
        <v>3050</v>
      </c>
      <c r="R79" s="9">
        <v>2710</v>
      </c>
      <c r="S79" s="9">
        <v>1950</v>
      </c>
      <c r="T79" s="9">
        <v>1650</v>
      </c>
      <c r="U79" s="21">
        <f t="shared" si="23"/>
        <v>3050</v>
      </c>
      <c r="V79" s="10">
        <f t="shared" si="24"/>
        <v>1650</v>
      </c>
      <c r="W79" s="21">
        <f t="shared" si="25"/>
        <v>3050</v>
      </c>
      <c r="X79" s="10">
        <f t="shared" si="26"/>
        <v>1650</v>
      </c>
      <c r="Y79" s="21">
        <f t="shared" si="31"/>
        <v>0</v>
      </c>
      <c r="Z79" s="10">
        <f t="shared" si="28"/>
        <v>0</v>
      </c>
      <c r="AA79" s="21">
        <f t="shared" si="32"/>
        <v>0</v>
      </c>
      <c r="AB79" s="10">
        <f t="shared" si="33"/>
        <v>0</v>
      </c>
    </row>
    <row r="80" spans="3:28" x14ac:dyDescent="0.35">
      <c r="C80" s="8">
        <v>25</v>
      </c>
      <c r="D80" s="9"/>
      <c r="E80" s="9" t="s">
        <v>32</v>
      </c>
      <c r="F80" s="15" t="s">
        <v>9</v>
      </c>
      <c r="G80" s="74"/>
      <c r="H80" s="10">
        <f>H79</f>
        <v>1</v>
      </c>
      <c r="I80" s="10">
        <f t="shared" ref="I80:K80" si="36">I79</f>
        <v>1</v>
      </c>
      <c r="J80" s="10">
        <f t="shared" si="36"/>
        <v>0</v>
      </c>
      <c r="K80" s="10">
        <f t="shared" si="36"/>
        <v>0</v>
      </c>
      <c r="L80" s="33">
        <f t="shared" si="19"/>
        <v>1</v>
      </c>
      <c r="M80" s="33">
        <f t="shared" si="20"/>
        <v>1</v>
      </c>
      <c r="N80" s="33">
        <f t="shared" si="21"/>
        <v>2</v>
      </c>
      <c r="O80" s="33">
        <f t="shared" si="22"/>
        <v>2</v>
      </c>
      <c r="P80" s="33"/>
      <c r="Q80" s="9">
        <v>45000</v>
      </c>
      <c r="R80" s="9">
        <v>28000</v>
      </c>
      <c r="S80" s="9">
        <v>18000</v>
      </c>
      <c r="T80" s="9">
        <v>16000</v>
      </c>
      <c r="U80" s="21">
        <f t="shared" si="23"/>
        <v>45000</v>
      </c>
      <c r="V80" s="10">
        <f t="shared" si="24"/>
        <v>16000</v>
      </c>
      <c r="W80" s="21">
        <f t="shared" si="25"/>
        <v>45000</v>
      </c>
      <c r="X80" s="10">
        <f t="shared" si="26"/>
        <v>16000</v>
      </c>
      <c r="Y80" s="21">
        <f t="shared" si="31"/>
        <v>0</v>
      </c>
      <c r="Z80" s="10">
        <f t="shared" si="28"/>
        <v>0</v>
      </c>
      <c r="AA80" s="21">
        <f t="shared" si="32"/>
        <v>0</v>
      </c>
      <c r="AB80" s="10">
        <f t="shared" si="33"/>
        <v>0</v>
      </c>
    </row>
    <row r="81" spans="3:28" x14ac:dyDescent="0.35">
      <c r="C81" s="8">
        <v>26</v>
      </c>
      <c r="D81" s="9"/>
      <c r="E81" s="9" t="s">
        <v>33</v>
      </c>
      <c r="F81" s="15" t="s">
        <v>9</v>
      </c>
      <c r="G81" s="74"/>
      <c r="H81" s="10">
        <f>H79</f>
        <v>1</v>
      </c>
      <c r="I81" s="10">
        <f>I79</f>
        <v>1</v>
      </c>
      <c r="J81" s="10">
        <f>J79</f>
        <v>0</v>
      </c>
      <c r="K81" s="10">
        <f>K79</f>
        <v>0</v>
      </c>
      <c r="L81" s="33">
        <f t="shared" si="19"/>
        <v>1</v>
      </c>
      <c r="M81" s="33">
        <f t="shared" si="20"/>
        <v>1</v>
      </c>
      <c r="N81" s="33">
        <f t="shared" si="21"/>
        <v>2</v>
      </c>
      <c r="O81" s="33">
        <f t="shared" si="22"/>
        <v>2</v>
      </c>
      <c r="P81" s="33"/>
      <c r="Q81" s="9">
        <v>26600</v>
      </c>
      <c r="R81" s="9">
        <v>18400</v>
      </c>
      <c r="S81" s="9">
        <v>15600</v>
      </c>
      <c r="T81" s="9">
        <v>11660</v>
      </c>
      <c r="U81" s="21">
        <f t="shared" si="23"/>
        <v>26600</v>
      </c>
      <c r="V81" s="10">
        <f t="shared" si="24"/>
        <v>11660</v>
      </c>
      <c r="W81" s="21">
        <f t="shared" si="25"/>
        <v>26600</v>
      </c>
      <c r="X81" s="10">
        <f t="shared" si="26"/>
        <v>11660</v>
      </c>
      <c r="Y81" s="21">
        <f t="shared" si="31"/>
        <v>0</v>
      </c>
      <c r="Z81" s="10">
        <f t="shared" si="28"/>
        <v>0</v>
      </c>
      <c r="AA81" s="21">
        <f t="shared" si="32"/>
        <v>0</v>
      </c>
      <c r="AB81" s="10">
        <f t="shared" si="33"/>
        <v>0</v>
      </c>
    </row>
    <row r="82" spans="3:28" x14ac:dyDescent="0.35">
      <c r="C82" s="8">
        <v>27</v>
      </c>
      <c r="D82" s="9"/>
      <c r="E82" s="9" t="s">
        <v>34</v>
      </c>
      <c r="F82" s="15" t="s">
        <v>9</v>
      </c>
      <c r="G82" s="74"/>
      <c r="H82" s="10">
        <f>H79</f>
        <v>1</v>
      </c>
      <c r="I82" s="10">
        <f>I79</f>
        <v>1</v>
      </c>
      <c r="J82" s="10">
        <f>J79</f>
        <v>0</v>
      </c>
      <c r="K82" s="10">
        <f>K79</f>
        <v>0</v>
      </c>
      <c r="L82" s="33">
        <f t="shared" si="19"/>
        <v>1</v>
      </c>
      <c r="M82" s="33">
        <f t="shared" si="20"/>
        <v>1</v>
      </c>
      <c r="N82" s="33">
        <f t="shared" si="21"/>
        <v>2</v>
      </c>
      <c r="O82" s="33">
        <f t="shared" si="22"/>
        <v>2</v>
      </c>
      <c r="P82" s="33"/>
      <c r="Q82" s="9">
        <v>35000</v>
      </c>
      <c r="R82" s="9">
        <v>19000</v>
      </c>
      <c r="S82" s="9">
        <v>15000</v>
      </c>
      <c r="T82" s="9">
        <v>11000</v>
      </c>
      <c r="U82" s="21">
        <f t="shared" si="23"/>
        <v>35000</v>
      </c>
      <c r="V82" s="10">
        <f t="shared" si="24"/>
        <v>11000</v>
      </c>
      <c r="W82" s="21">
        <f t="shared" si="25"/>
        <v>35000</v>
      </c>
      <c r="X82" s="10">
        <f t="shared" si="26"/>
        <v>11000</v>
      </c>
      <c r="Y82" s="21">
        <f t="shared" si="31"/>
        <v>0</v>
      </c>
      <c r="Z82" s="10">
        <f t="shared" si="28"/>
        <v>0</v>
      </c>
      <c r="AA82" s="21">
        <f t="shared" si="32"/>
        <v>0</v>
      </c>
      <c r="AB82" s="10">
        <f t="shared" si="33"/>
        <v>0</v>
      </c>
    </row>
    <row r="83" spans="3:28" x14ac:dyDescent="0.35">
      <c r="C83" s="8">
        <v>28</v>
      </c>
      <c r="D83" s="9"/>
      <c r="E83" s="9" t="s">
        <v>35</v>
      </c>
      <c r="F83" s="15" t="s">
        <v>36</v>
      </c>
      <c r="G83" s="74"/>
      <c r="H83" s="10">
        <v>42</v>
      </c>
      <c r="I83" s="10">
        <v>0</v>
      </c>
      <c r="J83" s="10">
        <v>0</v>
      </c>
      <c r="K83" s="10">
        <v>0</v>
      </c>
      <c r="L83" s="33">
        <f t="shared" si="19"/>
        <v>42</v>
      </c>
      <c r="M83" s="33">
        <f t="shared" si="20"/>
        <v>42</v>
      </c>
      <c r="N83" s="33">
        <f t="shared" si="21"/>
        <v>42</v>
      </c>
      <c r="O83" s="33">
        <f t="shared" si="22"/>
        <v>42</v>
      </c>
      <c r="P83" s="33"/>
      <c r="Q83" s="9">
        <v>12000</v>
      </c>
      <c r="R83" s="9">
        <v>10000</v>
      </c>
      <c r="S83" s="9">
        <v>8000</v>
      </c>
      <c r="T83" s="9">
        <v>4500</v>
      </c>
      <c r="U83" s="21">
        <f t="shared" si="23"/>
        <v>504000</v>
      </c>
      <c r="V83" s="10">
        <f t="shared" si="24"/>
        <v>189000</v>
      </c>
      <c r="W83" s="21">
        <f t="shared" si="25"/>
        <v>0</v>
      </c>
      <c r="X83" s="10">
        <f t="shared" si="26"/>
        <v>0</v>
      </c>
      <c r="Y83" s="21">
        <f t="shared" si="31"/>
        <v>0</v>
      </c>
      <c r="Z83" s="10">
        <f t="shared" si="28"/>
        <v>0</v>
      </c>
      <c r="AA83" s="21">
        <f t="shared" si="32"/>
        <v>0</v>
      </c>
      <c r="AB83" s="10">
        <f t="shared" si="33"/>
        <v>0</v>
      </c>
    </row>
    <row r="84" spans="3:28" x14ac:dyDescent="0.35">
      <c r="C84" s="8">
        <v>29</v>
      </c>
      <c r="D84" s="9"/>
      <c r="E84" s="9" t="s">
        <v>37</v>
      </c>
      <c r="F84" s="15" t="s">
        <v>9</v>
      </c>
      <c r="G84" s="74"/>
      <c r="H84" s="10">
        <v>1</v>
      </c>
      <c r="I84" s="10">
        <v>0</v>
      </c>
      <c r="J84" s="10">
        <v>0</v>
      </c>
      <c r="K84" s="10">
        <v>0</v>
      </c>
      <c r="L84" s="33">
        <f t="shared" si="19"/>
        <v>1</v>
      </c>
      <c r="M84" s="33">
        <f t="shared" si="20"/>
        <v>1</v>
      </c>
      <c r="N84" s="33">
        <f t="shared" si="21"/>
        <v>1</v>
      </c>
      <c r="O84" s="33">
        <f t="shared" si="22"/>
        <v>1</v>
      </c>
      <c r="P84" s="33"/>
      <c r="Q84" s="9">
        <v>11400</v>
      </c>
      <c r="R84" s="9">
        <v>5510</v>
      </c>
      <c r="S84" s="9">
        <v>4390</v>
      </c>
      <c r="T84" s="9">
        <v>2990</v>
      </c>
      <c r="U84" s="21">
        <f t="shared" si="23"/>
        <v>11400</v>
      </c>
      <c r="V84" s="10">
        <f t="shared" si="24"/>
        <v>2990</v>
      </c>
      <c r="W84" s="21">
        <f t="shared" si="25"/>
        <v>0</v>
      </c>
      <c r="X84" s="10">
        <f t="shared" si="26"/>
        <v>0</v>
      </c>
      <c r="Y84" s="21">
        <f t="shared" si="31"/>
        <v>0</v>
      </c>
      <c r="Z84" s="10">
        <f t="shared" si="28"/>
        <v>0</v>
      </c>
      <c r="AA84" s="21">
        <f t="shared" si="32"/>
        <v>0</v>
      </c>
      <c r="AB84" s="10">
        <f t="shared" si="33"/>
        <v>0</v>
      </c>
    </row>
    <row r="85" spans="3:28" x14ac:dyDescent="0.35">
      <c r="C85" s="8">
        <v>30</v>
      </c>
      <c r="D85" s="9"/>
      <c r="E85" s="9" t="s">
        <v>38</v>
      </c>
      <c r="F85" s="15" t="s">
        <v>9</v>
      </c>
      <c r="G85" s="74"/>
      <c r="H85" s="10">
        <v>1</v>
      </c>
      <c r="I85" s="10">
        <f>I84</f>
        <v>0</v>
      </c>
      <c r="J85" s="10">
        <f>J84</f>
        <v>0</v>
      </c>
      <c r="K85" s="10">
        <f>K84</f>
        <v>0</v>
      </c>
      <c r="L85" s="33">
        <f t="shared" si="19"/>
        <v>1</v>
      </c>
      <c r="M85" s="33">
        <f t="shared" si="20"/>
        <v>1</v>
      </c>
      <c r="N85" s="33">
        <f t="shared" si="21"/>
        <v>1</v>
      </c>
      <c r="O85" s="33">
        <f t="shared" si="22"/>
        <v>1</v>
      </c>
      <c r="P85" s="33"/>
      <c r="Q85" s="9">
        <v>64800</v>
      </c>
      <c r="R85" s="9">
        <v>56000</v>
      </c>
      <c r="S85" s="9">
        <v>33000</v>
      </c>
      <c r="T85" s="9">
        <v>31250</v>
      </c>
      <c r="U85" s="21">
        <f t="shared" si="23"/>
        <v>64800</v>
      </c>
      <c r="V85" s="10">
        <f t="shared" si="24"/>
        <v>31250</v>
      </c>
      <c r="W85" s="21">
        <f t="shared" si="25"/>
        <v>0</v>
      </c>
      <c r="X85" s="10">
        <f t="shared" si="26"/>
        <v>0</v>
      </c>
      <c r="Y85" s="21">
        <f t="shared" si="31"/>
        <v>0</v>
      </c>
      <c r="Z85" s="10">
        <f t="shared" si="28"/>
        <v>0</v>
      </c>
      <c r="AA85" s="21">
        <f t="shared" si="32"/>
        <v>0</v>
      </c>
      <c r="AB85" s="10">
        <f t="shared" si="33"/>
        <v>0</v>
      </c>
    </row>
    <row r="86" spans="3:28" x14ac:dyDescent="0.35">
      <c r="C86" s="8">
        <v>31</v>
      </c>
      <c r="D86" s="9"/>
      <c r="E86" s="9" t="s">
        <v>39</v>
      </c>
      <c r="F86" s="15" t="s">
        <v>26</v>
      </c>
      <c r="G86" s="74"/>
      <c r="H86" s="10">
        <v>31.5</v>
      </c>
      <c r="I86" s="10">
        <v>0</v>
      </c>
      <c r="J86" s="10">
        <v>0</v>
      </c>
      <c r="K86" s="10">
        <v>0</v>
      </c>
      <c r="L86" s="33">
        <f t="shared" si="19"/>
        <v>31.5</v>
      </c>
      <c r="M86" s="33">
        <f t="shared" si="20"/>
        <v>31.5</v>
      </c>
      <c r="N86" s="33">
        <f t="shared" si="21"/>
        <v>31.5</v>
      </c>
      <c r="O86" s="33">
        <f t="shared" si="22"/>
        <v>31.5</v>
      </c>
      <c r="P86" s="33"/>
      <c r="Q86" s="9">
        <v>3000</v>
      </c>
      <c r="R86" s="9">
        <v>1200</v>
      </c>
      <c r="S86" s="9">
        <v>800</v>
      </c>
      <c r="T86" s="9">
        <v>350</v>
      </c>
      <c r="U86" s="21">
        <f t="shared" si="23"/>
        <v>94500</v>
      </c>
      <c r="V86" s="10">
        <f t="shared" si="24"/>
        <v>11025</v>
      </c>
      <c r="W86" s="21">
        <f t="shared" si="25"/>
        <v>0</v>
      </c>
      <c r="X86" s="10">
        <f t="shared" si="26"/>
        <v>0</v>
      </c>
      <c r="Y86" s="21">
        <f t="shared" si="31"/>
        <v>0</v>
      </c>
      <c r="Z86" s="10">
        <f t="shared" si="28"/>
        <v>0</v>
      </c>
      <c r="AA86" s="21">
        <f t="shared" si="32"/>
        <v>0</v>
      </c>
      <c r="AB86" s="10">
        <f t="shared" si="33"/>
        <v>0</v>
      </c>
    </row>
    <row r="87" spans="3:28" x14ac:dyDescent="0.35">
      <c r="C87" s="8">
        <v>32</v>
      </c>
      <c r="D87" s="9"/>
      <c r="E87" s="9" t="s">
        <v>40</v>
      </c>
      <c r="F87" s="15" t="s">
        <v>9</v>
      </c>
      <c r="G87" s="74"/>
      <c r="H87" s="10">
        <v>1</v>
      </c>
      <c r="I87" s="10">
        <v>0</v>
      </c>
      <c r="J87" s="10">
        <v>0</v>
      </c>
      <c r="K87" s="10">
        <v>0</v>
      </c>
      <c r="L87" s="33">
        <f t="shared" si="19"/>
        <v>1</v>
      </c>
      <c r="M87" s="33">
        <f t="shared" si="20"/>
        <v>1</v>
      </c>
      <c r="N87" s="33">
        <f t="shared" si="21"/>
        <v>1</v>
      </c>
      <c r="O87" s="33">
        <f t="shared" si="22"/>
        <v>1</v>
      </c>
      <c r="P87" s="33"/>
      <c r="Q87" s="9">
        <v>81400</v>
      </c>
      <c r="R87" s="9">
        <v>76200</v>
      </c>
      <c r="S87" s="9">
        <v>24000</v>
      </c>
      <c r="T87" s="9">
        <v>17100</v>
      </c>
      <c r="U87" s="21">
        <f t="shared" si="23"/>
        <v>81400</v>
      </c>
      <c r="V87" s="10">
        <f t="shared" si="24"/>
        <v>17100</v>
      </c>
      <c r="W87" s="21">
        <f t="shared" si="25"/>
        <v>0</v>
      </c>
      <c r="X87" s="10">
        <f t="shared" si="26"/>
        <v>0</v>
      </c>
      <c r="Y87" s="21">
        <f t="shared" si="31"/>
        <v>0</v>
      </c>
      <c r="Z87" s="10">
        <f t="shared" si="28"/>
        <v>0</v>
      </c>
      <c r="AA87" s="21">
        <f t="shared" si="32"/>
        <v>0</v>
      </c>
      <c r="AB87" s="10">
        <f t="shared" si="33"/>
        <v>0</v>
      </c>
    </row>
    <row r="88" spans="3:28" s="43" customFormat="1" x14ac:dyDescent="0.35">
      <c r="C88" s="42">
        <v>33</v>
      </c>
      <c r="E88" s="43" t="s">
        <v>52</v>
      </c>
      <c r="F88" s="44" t="s">
        <v>26</v>
      </c>
      <c r="G88" s="73"/>
      <c r="H88" s="45">
        <v>162</v>
      </c>
      <c r="I88" s="45">
        <v>0</v>
      </c>
      <c r="J88" s="45">
        <v>0</v>
      </c>
      <c r="K88" s="45">
        <v>0</v>
      </c>
      <c r="L88" s="33">
        <f t="shared" si="19"/>
        <v>162</v>
      </c>
      <c r="M88" s="33">
        <f t="shared" si="20"/>
        <v>162</v>
      </c>
      <c r="N88" s="33">
        <f t="shared" si="21"/>
        <v>162</v>
      </c>
      <c r="O88" s="33">
        <f t="shared" si="22"/>
        <v>162</v>
      </c>
      <c r="P88" s="33"/>
      <c r="Q88" s="43">
        <v>1400</v>
      </c>
      <c r="R88" s="9">
        <v>1050</v>
      </c>
      <c r="S88" s="9">
        <v>800</v>
      </c>
      <c r="T88" s="43">
        <v>500</v>
      </c>
      <c r="U88" s="42">
        <f t="shared" si="23"/>
        <v>226800</v>
      </c>
      <c r="V88" s="45">
        <f t="shared" si="24"/>
        <v>81000</v>
      </c>
      <c r="W88" s="42">
        <f t="shared" si="25"/>
        <v>0</v>
      </c>
      <c r="X88" s="45">
        <f t="shared" si="26"/>
        <v>0</v>
      </c>
      <c r="Y88" s="42">
        <f t="shared" si="31"/>
        <v>0</v>
      </c>
      <c r="Z88" s="45">
        <f t="shared" si="28"/>
        <v>0</v>
      </c>
      <c r="AA88" s="42">
        <f t="shared" si="32"/>
        <v>0</v>
      </c>
      <c r="AB88" s="45">
        <f t="shared" si="33"/>
        <v>0</v>
      </c>
    </row>
    <row r="89" spans="3:28" x14ac:dyDescent="0.35">
      <c r="C89" s="8">
        <v>34</v>
      </c>
      <c r="D89" s="9"/>
      <c r="E89" s="9" t="s">
        <v>41</v>
      </c>
      <c r="F89" s="15" t="s">
        <v>9</v>
      </c>
      <c r="G89" s="74"/>
      <c r="H89" s="10">
        <v>1</v>
      </c>
      <c r="I89" s="10">
        <v>0</v>
      </c>
      <c r="J89" s="10">
        <v>0</v>
      </c>
      <c r="K89" s="10">
        <v>0</v>
      </c>
      <c r="L89" s="33">
        <f t="shared" si="19"/>
        <v>1</v>
      </c>
      <c r="M89" s="33">
        <f t="shared" si="20"/>
        <v>1</v>
      </c>
      <c r="N89" s="33">
        <f t="shared" si="21"/>
        <v>1</v>
      </c>
      <c r="O89" s="33">
        <f t="shared" si="22"/>
        <v>1</v>
      </c>
      <c r="P89" s="33"/>
      <c r="Q89" s="9">
        <v>33120</v>
      </c>
      <c r="R89" s="9">
        <v>23500</v>
      </c>
      <c r="S89" s="9">
        <v>22250</v>
      </c>
      <c r="T89" s="9">
        <v>16000</v>
      </c>
      <c r="U89" s="21">
        <f t="shared" si="23"/>
        <v>33120</v>
      </c>
      <c r="V89" s="10">
        <f t="shared" si="24"/>
        <v>16000</v>
      </c>
      <c r="W89" s="21">
        <f t="shared" si="25"/>
        <v>0</v>
      </c>
      <c r="X89" s="10">
        <f t="shared" si="26"/>
        <v>0</v>
      </c>
      <c r="Y89" s="21">
        <f t="shared" si="31"/>
        <v>0</v>
      </c>
      <c r="Z89" s="10">
        <f t="shared" si="28"/>
        <v>0</v>
      </c>
      <c r="AA89" s="21">
        <f t="shared" si="32"/>
        <v>0</v>
      </c>
      <c r="AB89" s="10">
        <f t="shared" si="33"/>
        <v>0</v>
      </c>
    </row>
    <row r="90" spans="3:28" x14ac:dyDescent="0.35">
      <c r="C90" s="8">
        <v>35</v>
      </c>
      <c r="D90" s="9"/>
      <c r="E90" s="9" t="s">
        <v>42</v>
      </c>
      <c r="F90" s="15" t="s">
        <v>6</v>
      </c>
      <c r="G90" s="74"/>
      <c r="H90" s="10">
        <f>4*5</f>
        <v>20</v>
      </c>
      <c r="I90" s="10">
        <v>0</v>
      </c>
      <c r="J90" s="10">
        <v>0</v>
      </c>
      <c r="K90" s="10">
        <v>0</v>
      </c>
      <c r="L90" s="33">
        <f t="shared" si="19"/>
        <v>20</v>
      </c>
      <c r="M90" s="33">
        <f t="shared" si="20"/>
        <v>20</v>
      </c>
      <c r="N90" s="33">
        <f t="shared" si="21"/>
        <v>20</v>
      </c>
      <c r="O90" s="33">
        <f t="shared" si="22"/>
        <v>20</v>
      </c>
      <c r="P90" s="33"/>
      <c r="Q90" s="9">
        <v>1900</v>
      </c>
      <c r="R90" s="9">
        <v>1200</v>
      </c>
      <c r="S90" s="9">
        <v>900</v>
      </c>
      <c r="T90" s="9">
        <v>900</v>
      </c>
      <c r="U90" s="21">
        <f t="shared" si="23"/>
        <v>38000</v>
      </c>
      <c r="V90" s="10">
        <f t="shared" si="24"/>
        <v>18000</v>
      </c>
      <c r="W90" s="21">
        <f t="shared" si="25"/>
        <v>0</v>
      </c>
      <c r="X90" s="10">
        <f t="shared" si="26"/>
        <v>0</v>
      </c>
      <c r="Y90" s="21">
        <f t="shared" si="31"/>
        <v>0</v>
      </c>
      <c r="Z90" s="10">
        <f t="shared" si="28"/>
        <v>0</v>
      </c>
      <c r="AA90" s="21">
        <f t="shared" si="32"/>
        <v>0</v>
      </c>
      <c r="AB90" s="10">
        <f t="shared" si="33"/>
        <v>0</v>
      </c>
    </row>
    <row r="91" spans="3:28" s="43" customFormat="1" x14ac:dyDescent="0.35">
      <c r="C91" s="42">
        <v>36</v>
      </c>
      <c r="E91" s="43" t="s">
        <v>43</v>
      </c>
      <c r="F91" s="44" t="s">
        <v>26</v>
      </c>
      <c r="G91" s="73"/>
      <c r="H91" s="45">
        <v>352.75</v>
      </c>
      <c r="I91" s="45">
        <v>416</v>
      </c>
      <c r="J91" s="45">
        <v>81</v>
      </c>
      <c r="K91" s="45">
        <v>675</v>
      </c>
      <c r="L91" s="33">
        <f t="shared" si="19"/>
        <v>433.75</v>
      </c>
      <c r="M91" s="33">
        <f t="shared" si="20"/>
        <v>1108.75</v>
      </c>
      <c r="N91" s="33">
        <f t="shared" si="21"/>
        <v>849.75</v>
      </c>
      <c r="O91" s="33">
        <f t="shared" si="22"/>
        <v>1524.75</v>
      </c>
      <c r="P91" s="33"/>
      <c r="Q91" s="43">
        <v>1300</v>
      </c>
      <c r="R91" s="9">
        <v>700</v>
      </c>
      <c r="S91" s="9">
        <v>550</v>
      </c>
      <c r="T91" s="43">
        <v>300</v>
      </c>
      <c r="U91" s="42">
        <f t="shared" si="23"/>
        <v>458575</v>
      </c>
      <c r="V91" s="45">
        <f t="shared" si="24"/>
        <v>105825</v>
      </c>
      <c r="W91" s="42">
        <f t="shared" si="25"/>
        <v>540800</v>
      </c>
      <c r="X91" s="45">
        <f t="shared" si="26"/>
        <v>124800</v>
      </c>
      <c r="Y91" s="42">
        <f t="shared" si="31"/>
        <v>105300</v>
      </c>
      <c r="Z91" s="45">
        <f t="shared" si="28"/>
        <v>24300</v>
      </c>
      <c r="AA91" s="42">
        <f t="shared" si="32"/>
        <v>877500</v>
      </c>
      <c r="AB91" s="45">
        <f t="shared" si="33"/>
        <v>202500</v>
      </c>
    </row>
    <row r="92" spans="3:28" x14ac:dyDescent="0.35">
      <c r="C92" s="8">
        <v>37</v>
      </c>
      <c r="D92" s="9"/>
      <c r="E92" s="9" t="s">
        <v>44</v>
      </c>
      <c r="F92" s="15" t="s">
        <v>51</v>
      </c>
      <c r="G92" s="74"/>
      <c r="H92" s="10">
        <v>15</v>
      </c>
      <c r="I92" s="10">
        <v>15</v>
      </c>
      <c r="J92" s="10">
        <v>0</v>
      </c>
      <c r="K92" s="10">
        <v>15</v>
      </c>
      <c r="L92" s="33">
        <f t="shared" si="19"/>
        <v>15</v>
      </c>
      <c r="M92" s="33">
        <f t="shared" si="20"/>
        <v>30</v>
      </c>
      <c r="N92" s="33">
        <f t="shared" si="21"/>
        <v>30</v>
      </c>
      <c r="O92" s="33">
        <f t="shared" si="22"/>
        <v>45</v>
      </c>
      <c r="P92" s="33"/>
      <c r="Q92" s="9">
        <v>3000</v>
      </c>
      <c r="R92" s="9">
        <v>2500</v>
      </c>
      <c r="S92" s="9">
        <v>1500</v>
      </c>
      <c r="T92" s="9">
        <v>1200</v>
      </c>
      <c r="U92" s="21">
        <f t="shared" si="23"/>
        <v>45000</v>
      </c>
      <c r="V92" s="10">
        <f t="shared" si="24"/>
        <v>18000</v>
      </c>
      <c r="W92" s="21">
        <f t="shared" si="25"/>
        <v>45000</v>
      </c>
      <c r="X92" s="10">
        <f t="shared" si="26"/>
        <v>18000</v>
      </c>
      <c r="Y92" s="21">
        <f t="shared" si="31"/>
        <v>0</v>
      </c>
      <c r="Z92" s="10">
        <f t="shared" si="28"/>
        <v>0</v>
      </c>
      <c r="AA92" s="21">
        <f t="shared" si="32"/>
        <v>45000</v>
      </c>
      <c r="AB92" s="10">
        <f t="shared" si="33"/>
        <v>18000</v>
      </c>
    </row>
    <row r="93" spans="3:28" s="43" customFormat="1" x14ac:dyDescent="0.35">
      <c r="C93" s="42">
        <v>38</v>
      </c>
      <c r="E93" s="43" t="s">
        <v>45</v>
      </c>
      <c r="F93" s="44" t="s">
        <v>6</v>
      </c>
      <c r="G93" s="73"/>
      <c r="H93" s="45">
        <v>98.4</v>
      </c>
      <c r="I93" s="45">
        <v>99</v>
      </c>
      <c r="J93" s="45">
        <v>0</v>
      </c>
      <c r="K93" s="45">
        <v>90</v>
      </c>
      <c r="L93" s="33">
        <f t="shared" si="19"/>
        <v>98.4</v>
      </c>
      <c r="M93" s="33">
        <f t="shared" si="20"/>
        <v>188.4</v>
      </c>
      <c r="N93" s="33">
        <f t="shared" si="21"/>
        <v>197.4</v>
      </c>
      <c r="O93" s="33">
        <f t="shared" si="22"/>
        <v>287.39999999999998</v>
      </c>
      <c r="P93" s="33"/>
      <c r="Q93" s="43">
        <v>800</v>
      </c>
      <c r="R93" s="9">
        <v>550</v>
      </c>
      <c r="S93" s="9">
        <v>350</v>
      </c>
      <c r="T93" s="43">
        <v>150</v>
      </c>
      <c r="U93" s="42">
        <f t="shared" si="23"/>
        <v>78720</v>
      </c>
      <c r="V93" s="45">
        <f t="shared" si="24"/>
        <v>14760</v>
      </c>
      <c r="W93" s="42">
        <f t="shared" si="25"/>
        <v>79200</v>
      </c>
      <c r="X93" s="45">
        <f t="shared" si="26"/>
        <v>14850</v>
      </c>
      <c r="Y93" s="42">
        <f t="shared" si="31"/>
        <v>0</v>
      </c>
      <c r="Z93" s="45">
        <f t="shared" si="28"/>
        <v>0</v>
      </c>
      <c r="AA93" s="42">
        <f t="shared" si="32"/>
        <v>72000</v>
      </c>
      <c r="AB93" s="45">
        <f t="shared" si="33"/>
        <v>13500</v>
      </c>
    </row>
    <row r="94" spans="3:28" x14ac:dyDescent="0.35">
      <c r="C94" s="8">
        <v>39</v>
      </c>
      <c r="D94" s="9"/>
      <c r="E94" s="9" t="s">
        <v>46</v>
      </c>
      <c r="F94" s="15" t="s">
        <v>9</v>
      </c>
      <c r="G94" s="74"/>
      <c r="H94" s="10">
        <v>1</v>
      </c>
      <c r="I94" s="10">
        <v>1</v>
      </c>
      <c r="J94" s="10">
        <v>0</v>
      </c>
      <c r="K94" s="10">
        <v>0</v>
      </c>
      <c r="L94" s="33">
        <f t="shared" si="19"/>
        <v>1</v>
      </c>
      <c r="M94" s="33">
        <f t="shared" si="20"/>
        <v>1</v>
      </c>
      <c r="N94" s="33">
        <f t="shared" si="21"/>
        <v>2</v>
      </c>
      <c r="O94" s="33">
        <f t="shared" si="22"/>
        <v>2</v>
      </c>
      <c r="P94" s="33"/>
      <c r="Q94" s="9">
        <v>560000</v>
      </c>
      <c r="R94" s="9">
        <v>280000</v>
      </c>
      <c r="S94" s="9">
        <v>0</v>
      </c>
      <c r="T94" s="9">
        <v>0</v>
      </c>
      <c r="U94" s="21">
        <f t="shared" si="23"/>
        <v>560000</v>
      </c>
      <c r="V94" s="10">
        <f>T94*H94</f>
        <v>0</v>
      </c>
      <c r="W94" s="21">
        <f t="shared" si="25"/>
        <v>560000</v>
      </c>
      <c r="X94" s="10">
        <f t="shared" si="26"/>
        <v>0</v>
      </c>
      <c r="Y94" s="21">
        <f t="shared" si="31"/>
        <v>0</v>
      </c>
      <c r="Z94" s="10">
        <f t="shared" si="28"/>
        <v>0</v>
      </c>
      <c r="AA94" s="21">
        <f t="shared" si="32"/>
        <v>0</v>
      </c>
      <c r="AB94" s="10">
        <f t="shared" si="33"/>
        <v>0</v>
      </c>
    </row>
    <row r="95" spans="3:28" x14ac:dyDescent="0.35">
      <c r="C95" s="8">
        <v>40</v>
      </c>
      <c r="D95" s="9"/>
      <c r="E95" s="9" t="s">
        <v>47</v>
      </c>
      <c r="F95" s="15" t="s">
        <v>6</v>
      </c>
      <c r="G95" s="74"/>
      <c r="H95" s="10">
        <v>625</v>
      </c>
      <c r="I95" s="10">
        <v>625</v>
      </c>
      <c r="J95" s="10">
        <v>81</v>
      </c>
      <c r="K95" s="10">
        <v>675</v>
      </c>
      <c r="L95" s="33">
        <f t="shared" si="19"/>
        <v>706</v>
      </c>
      <c r="M95" s="33">
        <f t="shared" si="20"/>
        <v>1381</v>
      </c>
      <c r="N95" s="33">
        <f t="shared" si="21"/>
        <v>1331</v>
      </c>
      <c r="O95" s="33">
        <f t="shared" si="22"/>
        <v>2006</v>
      </c>
      <c r="P95" s="33"/>
      <c r="Q95" s="9">
        <v>150</v>
      </c>
      <c r="R95" s="9">
        <v>120</v>
      </c>
      <c r="S95" s="9">
        <v>100</v>
      </c>
      <c r="T95" s="9">
        <v>100</v>
      </c>
      <c r="U95" s="21">
        <f t="shared" si="23"/>
        <v>93750</v>
      </c>
      <c r="V95" s="10">
        <f t="shared" ref="V95:V96" si="37">T95*H95</f>
        <v>62500</v>
      </c>
      <c r="W95" s="21">
        <f t="shared" si="25"/>
        <v>93750</v>
      </c>
      <c r="X95" s="10">
        <f t="shared" si="26"/>
        <v>62500</v>
      </c>
      <c r="Y95" s="21">
        <f t="shared" si="31"/>
        <v>12150</v>
      </c>
      <c r="Z95" s="10">
        <f t="shared" si="28"/>
        <v>8100</v>
      </c>
      <c r="AA95" s="21">
        <f t="shared" si="32"/>
        <v>101250</v>
      </c>
      <c r="AB95" s="10">
        <f t="shared" si="33"/>
        <v>67500</v>
      </c>
    </row>
    <row r="96" spans="3:28" x14ac:dyDescent="0.35">
      <c r="C96" s="8">
        <v>41</v>
      </c>
      <c r="D96" s="9"/>
      <c r="E96" s="9" t="s">
        <v>48</v>
      </c>
      <c r="F96" s="15" t="s">
        <v>6</v>
      </c>
      <c r="G96" s="74"/>
      <c r="H96" s="10">
        <v>101</v>
      </c>
      <c r="I96" s="10">
        <v>61</v>
      </c>
      <c r="J96" s="10">
        <v>81</v>
      </c>
      <c r="K96" s="10">
        <v>53</v>
      </c>
      <c r="L96" s="33">
        <f t="shared" si="19"/>
        <v>182</v>
      </c>
      <c r="M96" s="33">
        <f t="shared" si="20"/>
        <v>235</v>
      </c>
      <c r="N96" s="33">
        <f t="shared" si="21"/>
        <v>243</v>
      </c>
      <c r="O96" s="33">
        <f t="shared" si="22"/>
        <v>296</v>
      </c>
      <c r="P96" s="33"/>
      <c r="Q96" s="9">
        <v>2500</v>
      </c>
      <c r="R96" s="9">
        <v>1800</v>
      </c>
      <c r="S96" s="9">
        <v>1500</v>
      </c>
      <c r="T96" s="9">
        <v>1000</v>
      </c>
      <c r="U96" s="21">
        <f t="shared" si="23"/>
        <v>252500</v>
      </c>
      <c r="V96" s="10">
        <f t="shared" si="37"/>
        <v>101000</v>
      </c>
      <c r="W96" s="21">
        <f t="shared" si="25"/>
        <v>152500</v>
      </c>
      <c r="X96" s="10">
        <f t="shared" si="26"/>
        <v>61000</v>
      </c>
      <c r="Y96" s="21">
        <f t="shared" si="31"/>
        <v>202500</v>
      </c>
      <c r="Z96" s="10">
        <f t="shared" si="28"/>
        <v>81000</v>
      </c>
      <c r="AA96" s="21">
        <f t="shared" si="32"/>
        <v>132500</v>
      </c>
      <c r="AB96" s="10">
        <f t="shared" si="33"/>
        <v>53000</v>
      </c>
    </row>
    <row r="97" spans="3:28" ht="15" thickBot="1" x14ac:dyDescent="0.4">
      <c r="C97" s="11">
        <v>42</v>
      </c>
      <c r="D97" s="12"/>
      <c r="E97" s="12" t="s">
        <v>49</v>
      </c>
      <c r="F97" s="16" t="s">
        <v>9</v>
      </c>
      <c r="G97" s="75"/>
      <c r="H97" s="13">
        <v>1</v>
      </c>
      <c r="I97" s="13">
        <v>0</v>
      </c>
      <c r="J97" s="13">
        <v>0</v>
      </c>
      <c r="K97" s="13">
        <v>0</v>
      </c>
      <c r="L97" s="33">
        <f t="shared" si="19"/>
        <v>1</v>
      </c>
      <c r="M97" s="33">
        <f t="shared" si="20"/>
        <v>1</v>
      </c>
      <c r="N97" s="33">
        <f t="shared" si="21"/>
        <v>1</v>
      </c>
      <c r="O97" s="33">
        <f t="shared" si="22"/>
        <v>1</v>
      </c>
      <c r="P97" s="33"/>
      <c r="Q97" s="9">
        <v>55500</v>
      </c>
      <c r="R97" s="9">
        <v>49800</v>
      </c>
      <c r="S97" s="9">
        <v>49800</v>
      </c>
      <c r="T97" s="9">
        <v>41250</v>
      </c>
      <c r="U97" s="21">
        <f>Q97*H97</f>
        <v>55500</v>
      </c>
      <c r="V97" s="10">
        <f>T97*H97</f>
        <v>41250</v>
      </c>
      <c r="W97" s="22">
        <f t="shared" si="25"/>
        <v>0</v>
      </c>
      <c r="X97" s="13">
        <f t="shared" si="26"/>
        <v>0</v>
      </c>
      <c r="Y97" s="22">
        <f t="shared" si="31"/>
        <v>0</v>
      </c>
      <c r="Z97" s="13">
        <f t="shared" si="28"/>
        <v>0</v>
      </c>
      <c r="AA97" s="22">
        <f t="shared" si="32"/>
        <v>0</v>
      </c>
      <c r="AB97" s="13">
        <f t="shared" si="33"/>
        <v>0</v>
      </c>
    </row>
    <row r="98" spans="3:28" x14ac:dyDescent="0.35">
      <c r="U98" s="24">
        <f>SUM(U56:U97)</f>
        <v>5513530</v>
      </c>
      <c r="V98" s="24">
        <f>SUM(V56:V97)</f>
        <v>1473260</v>
      </c>
      <c r="W98" s="24">
        <f>SUM(W56:W97)+W77</f>
        <v>3383642.5</v>
      </c>
      <c r="X98" s="24">
        <f>SUM(X56:X97)+X47</f>
        <v>751685</v>
      </c>
      <c r="Y98" s="25">
        <f t="shared" ref="Y98" si="38">SUM(Y56:Y97)</f>
        <v>640762.5</v>
      </c>
      <c r="Z98" s="24">
        <f>SUM(Z56:Z97)</f>
        <v>198355</v>
      </c>
      <c r="AA98" s="24">
        <f>SUM(AA56:AA97)</f>
        <v>1327470</v>
      </c>
      <c r="AB98" s="24">
        <f>SUM(AB56:AB97)+AB77</f>
        <v>401400</v>
      </c>
    </row>
    <row r="100" spans="3:28" x14ac:dyDescent="0.35">
      <c r="U100" s="29" t="s">
        <v>131</v>
      </c>
      <c r="V100" s="17" t="s">
        <v>130</v>
      </c>
    </row>
    <row r="101" spans="3:28" x14ac:dyDescent="0.35">
      <c r="Q101" t="s">
        <v>126</v>
      </c>
      <c r="U101" s="28">
        <f>V98+Z98</f>
        <v>1671615</v>
      </c>
      <c r="V101" s="28">
        <f>U98+Y98</f>
        <v>6154292.5</v>
      </c>
    </row>
    <row r="102" spans="3:28" x14ac:dyDescent="0.35">
      <c r="Q102" t="s">
        <v>127</v>
      </c>
      <c r="U102" s="28">
        <f>V98+Z98+AB98</f>
        <v>2073015</v>
      </c>
      <c r="V102" s="28">
        <f>U98+Y98+AA98</f>
        <v>7481762.5</v>
      </c>
    </row>
    <row r="103" spans="3:28" x14ac:dyDescent="0.35">
      <c r="Q103" t="s">
        <v>128</v>
      </c>
      <c r="U103" s="28">
        <f>V98+X98+Z98</f>
        <v>2423300</v>
      </c>
      <c r="V103" s="28">
        <f>U98+W98+Y98</f>
        <v>9537935</v>
      </c>
    </row>
    <row r="104" spans="3:28" x14ac:dyDescent="0.35">
      <c r="Q104" t="s">
        <v>129</v>
      </c>
      <c r="U104" s="28">
        <f>V98+X98+Z98+AB98</f>
        <v>2824700</v>
      </c>
      <c r="V104" s="28">
        <f>U98+W98+Y98+AA98</f>
        <v>10865405</v>
      </c>
    </row>
    <row r="105" spans="3:28" ht="15" thickBot="1" x14ac:dyDescent="0.4"/>
    <row r="106" spans="3:28" x14ac:dyDescent="0.35">
      <c r="H106" s="1" t="s">
        <v>70</v>
      </c>
      <c r="I106" s="1" t="s">
        <v>71</v>
      </c>
      <c r="J106" s="17" t="s">
        <v>72</v>
      </c>
      <c r="T106" s="92" t="s">
        <v>70</v>
      </c>
      <c r="U106" s="93"/>
      <c r="V106" s="92" t="s">
        <v>71</v>
      </c>
      <c r="W106" s="93"/>
      <c r="X106" s="94" t="s">
        <v>72</v>
      </c>
      <c r="Y106" s="95"/>
    </row>
    <row r="107" spans="3:28" ht="15" thickBot="1" x14ac:dyDescent="0.4">
      <c r="C107" s="2" t="s">
        <v>1</v>
      </c>
      <c r="D107" s="3"/>
      <c r="E107" s="4" t="s">
        <v>2</v>
      </c>
      <c r="F107" s="4" t="s">
        <v>3</v>
      </c>
      <c r="G107" s="4"/>
      <c r="H107" s="2" t="s">
        <v>4</v>
      </c>
      <c r="I107" s="2" t="s">
        <v>4</v>
      </c>
      <c r="J107" s="2" t="s">
        <v>4</v>
      </c>
      <c r="K107" s="19" t="s">
        <v>123</v>
      </c>
      <c r="L107" s="58" t="s">
        <v>167</v>
      </c>
      <c r="M107" s="20"/>
      <c r="N107" s="58" t="s">
        <v>128</v>
      </c>
      <c r="O107" s="20"/>
      <c r="P107" s="20"/>
      <c r="Q107" s="20" t="s">
        <v>124</v>
      </c>
      <c r="R107" s="59"/>
      <c r="S107" s="59"/>
      <c r="T107" s="23" t="s">
        <v>125</v>
      </c>
      <c r="U107" s="23" t="s">
        <v>132</v>
      </c>
      <c r="V107" s="23" t="s">
        <v>125</v>
      </c>
      <c r="W107" s="23" t="s">
        <v>132</v>
      </c>
      <c r="X107" s="23" t="s">
        <v>125</v>
      </c>
      <c r="Y107" s="23" t="s">
        <v>132</v>
      </c>
    </row>
    <row r="108" spans="3:28" x14ac:dyDescent="0.35">
      <c r="C108" s="5">
        <v>1</v>
      </c>
      <c r="D108" s="6"/>
      <c r="E108" s="6" t="s">
        <v>5</v>
      </c>
      <c r="F108" s="14" t="s">
        <v>6</v>
      </c>
      <c r="G108" s="72"/>
      <c r="H108" s="7">
        <f>8*6</f>
        <v>48</v>
      </c>
      <c r="I108" s="7">
        <v>0</v>
      </c>
      <c r="J108" s="7">
        <v>0</v>
      </c>
      <c r="K108" s="9">
        <v>14500</v>
      </c>
      <c r="L108" s="33">
        <f>H108+J108</f>
        <v>48</v>
      </c>
      <c r="M108" s="9"/>
      <c r="N108" s="33">
        <f>H108+I108+J108</f>
        <v>48</v>
      </c>
      <c r="O108" s="9"/>
      <c r="P108" s="9"/>
      <c r="Q108" s="9">
        <v>4700</v>
      </c>
      <c r="R108" s="9"/>
      <c r="S108" s="9"/>
      <c r="T108" s="21">
        <f>K108*H108</f>
        <v>696000</v>
      </c>
      <c r="U108" s="10">
        <f>Q108*H108</f>
        <v>225600</v>
      </c>
      <c r="V108" s="21">
        <f>K108*I108</f>
        <v>0</v>
      </c>
      <c r="W108" s="10">
        <f>Q108*I108</f>
        <v>0</v>
      </c>
      <c r="X108" s="21">
        <f>K108*J108</f>
        <v>0</v>
      </c>
      <c r="Y108" s="10">
        <f>Q108*J108</f>
        <v>0</v>
      </c>
    </row>
    <row r="109" spans="3:28" s="43" customFormat="1" x14ac:dyDescent="0.35">
      <c r="C109" s="42">
        <v>2</v>
      </c>
      <c r="E109" s="43" t="s">
        <v>7</v>
      </c>
      <c r="F109" s="44" t="s">
        <v>6</v>
      </c>
      <c r="G109" s="73"/>
      <c r="H109" s="45">
        <v>135</v>
      </c>
      <c r="I109" s="45">
        <v>0</v>
      </c>
      <c r="J109" s="45">
        <v>0</v>
      </c>
      <c r="K109" s="43">
        <v>600</v>
      </c>
      <c r="L109" s="33">
        <f t="shared" ref="L109:L149" si="39">H109+J109</f>
        <v>135</v>
      </c>
      <c r="N109" s="33">
        <f t="shared" ref="N109:N149" si="40">H109+I109+J109</f>
        <v>135</v>
      </c>
      <c r="Q109" s="43">
        <v>170</v>
      </c>
      <c r="T109" s="42">
        <f t="shared" ref="T109:T149" si="41">K109*H109</f>
        <v>81000</v>
      </c>
      <c r="U109" s="45">
        <f t="shared" ref="U109:U149" si="42">Q109*H109</f>
        <v>22950</v>
      </c>
      <c r="V109" s="42">
        <f t="shared" ref="V109:V149" si="43">K109*I109</f>
        <v>0</v>
      </c>
      <c r="W109" s="45">
        <f t="shared" ref="W109:W149" si="44">Q109*I109</f>
        <v>0</v>
      </c>
      <c r="X109" s="42">
        <f t="shared" ref="X109:X149" si="45">K109*J109</f>
        <v>0</v>
      </c>
      <c r="Y109" s="45">
        <f t="shared" ref="Y109:Y149" si="46">Q109*J109</f>
        <v>0</v>
      </c>
    </row>
    <row r="110" spans="3:28" x14ac:dyDescent="0.35">
      <c r="C110" s="8">
        <v>3</v>
      </c>
      <c r="D110" s="9"/>
      <c r="E110" s="9" t="s">
        <v>8</v>
      </c>
      <c r="F110" s="15" t="s">
        <v>9</v>
      </c>
      <c r="G110" s="74"/>
      <c r="H110" s="10">
        <v>1</v>
      </c>
      <c r="I110" s="10">
        <v>1</v>
      </c>
      <c r="J110" s="10">
        <v>0</v>
      </c>
      <c r="K110" s="9">
        <v>1150</v>
      </c>
      <c r="L110" s="33">
        <f t="shared" si="39"/>
        <v>1</v>
      </c>
      <c r="M110" s="9"/>
      <c r="N110" s="33">
        <f t="shared" si="40"/>
        <v>2</v>
      </c>
      <c r="O110" s="9"/>
      <c r="P110" s="9"/>
      <c r="Q110" s="9">
        <v>670</v>
      </c>
      <c r="R110" s="9"/>
      <c r="S110" s="9"/>
      <c r="T110" s="21">
        <f t="shared" si="41"/>
        <v>1150</v>
      </c>
      <c r="U110" s="10">
        <f t="shared" si="42"/>
        <v>670</v>
      </c>
      <c r="V110" s="21">
        <f t="shared" si="43"/>
        <v>1150</v>
      </c>
      <c r="W110" s="10">
        <f t="shared" si="44"/>
        <v>670</v>
      </c>
      <c r="X110" s="21">
        <f t="shared" si="45"/>
        <v>0</v>
      </c>
      <c r="Y110" s="10">
        <f t="shared" si="46"/>
        <v>0</v>
      </c>
    </row>
    <row r="111" spans="3:28" x14ac:dyDescent="0.35">
      <c r="C111" s="8">
        <v>4</v>
      </c>
      <c r="D111" s="9"/>
      <c r="E111" s="9" t="s">
        <v>10</v>
      </c>
      <c r="F111" s="15" t="s">
        <v>11</v>
      </c>
      <c r="G111" s="74"/>
      <c r="H111" s="10">
        <f>4*7*0.125</f>
        <v>3.5</v>
      </c>
      <c r="I111" s="10">
        <v>0</v>
      </c>
      <c r="J111" s="10">
        <v>0</v>
      </c>
      <c r="K111" s="9">
        <v>95000</v>
      </c>
      <c r="L111" s="33">
        <f t="shared" si="39"/>
        <v>3.5</v>
      </c>
      <c r="M111" s="9"/>
      <c r="N111" s="33">
        <f t="shared" si="40"/>
        <v>3.5</v>
      </c>
      <c r="O111" s="9"/>
      <c r="P111" s="9"/>
      <c r="Q111" s="9">
        <v>14000</v>
      </c>
      <c r="R111" s="9"/>
      <c r="S111" s="9"/>
      <c r="T111" s="21">
        <f t="shared" si="41"/>
        <v>332500</v>
      </c>
      <c r="U111" s="10">
        <f t="shared" si="42"/>
        <v>49000</v>
      </c>
      <c r="V111" s="21">
        <f t="shared" si="43"/>
        <v>0</v>
      </c>
      <c r="W111" s="10">
        <f t="shared" si="44"/>
        <v>0</v>
      </c>
      <c r="X111" s="21">
        <f t="shared" si="45"/>
        <v>0</v>
      </c>
      <c r="Y111" s="10">
        <f t="shared" si="46"/>
        <v>0</v>
      </c>
    </row>
    <row r="112" spans="3:28" x14ac:dyDescent="0.35">
      <c r="C112" s="8">
        <v>5</v>
      </c>
      <c r="D112" s="9"/>
      <c r="E112" s="9" t="s">
        <v>12</v>
      </c>
      <c r="F112" s="15" t="s">
        <v>9</v>
      </c>
      <c r="G112" s="74"/>
      <c r="H112" s="10">
        <v>5</v>
      </c>
      <c r="I112" s="10">
        <v>4</v>
      </c>
      <c r="J112" s="10">
        <v>1</v>
      </c>
      <c r="K112" s="9">
        <v>1830</v>
      </c>
      <c r="L112" s="33">
        <f t="shared" si="39"/>
        <v>6</v>
      </c>
      <c r="M112" s="9"/>
      <c r="N112" s="33">
        <f t="shared" si="40"/>
        <v>10</v>
      </c>
      <c r="O112" s="9"/>
      <c r="P112" s="9"/>
      <c r="Q112" s="9">
        <v>1250</v>
      </c>
      <c r="R112" s="9"/>
      <c r="S112" s="9"/>
      <c r="T112" s="21">
        <f t="shared" si="41"/>
        <v>9150</v>
      </c>
      <c r="U112" s="10">
        <f t="shared" si="42"/>
        <v>6250</v>
      </c>
      <c r="V112" s="21">
        <f t="shared" si="43"/>
        <v>7320</v>
      </c>
      <c r="W112" s="10">
        <f t="shared" si="44"/>
        <v>5000</v>
      </c>
      <c r="X112" s="21">
        <f t="shared" si="45"/>
        <v>1830</v>
      </c>
      <c r="Y112" s="10">
        <f t="shared" si="46"/>
        <v>1250</v>
      </c>
    </row>
    <row r="113" spans="3:25" x14ac:dyDescent="0.35">
      <c r="C113" s="8">
        <v>6</v>
      </c>
      <c r="D113" s="9"/>
      <c r="E113" s="9" t="s">
        <v>13</v>
      </c>
      <c r="F113" s="15" t="s">
        <v>9</v>
      </c>
      <c r="G113" s="74"/>
      <c r="H113" s="10">
        <v>3</v>
      </c>
      <c r="I113" s="10">
        <v>4</v>
      </c>
      <c r="J113" s="10">
        <v>0</v>
      </c>
      <c r="K113" s="9">
        <v>1200</v>
      </c>
      <c r="L113" s="33">
        <f t="shared" si="39"/>
        <v>3</v>
      </c>
      <c r="M113" s="9"/>
      <c r="N113" s="33">
        <f t="shared" si="40"/>
        <v>7</v>
      </c>
      <c r="O113" s="9"/>
      <c r="P113" s="9"/>
      <c r="Q113" s="9">
        <v>790</v>
      </c>
      <c r="R113" s="9"/>
      <c r="S113" s="9"/>
      <c r="T113" s="21">
        <f t="shared" si="41"/>
        <v>3600</v>
      </c>
      <c r="U113" s="10">
        <f t="shared" si="42"/>
        <v>2370</v>
      </c>
      <c r="V113" s="21">
        <f t="shared" si="43"/>
        <v>4800</v>
      </c>
      <c r="W113" s="10">
        <f t="shared" si="44"/>
        <v>3160</v>
      </c>
      <c r="X113" s="21">
        <f t="shared" si="45"/>
        <v>0</v>
      </c>
      <c r="Y113" s="10">
        <f t="shared" si="46"/>
        <v>0</v>
      </c>
    </row>
    <row r="114" spans="3:25" x14ac:dyDescent="0.35">
      <c r="C114" s="8">
        <v>7</v>
      </c>
      <c r="D114" s="9"/>
      <c r="E114" s="9" t="s">
        <v>14</v>
      </c>
      <c r="F114" s="15" t="s">
        <v>9</v>
      </c>
      <c r="G114" s="74"/>
      <c r="H114" s="10">
        <v>5</v>
      </c>
      <c r="I114" s="10">
        <v>5</v>
      </c>
      <c r="J114" s="10">
        <f>J112</f>
        <v>1</v>
      </c>
      <c r="K114" s="9">
        <v>3170</v>
      </c>
      <c r="L114" s="33">
        <f t="shared" si="39"/>
        <v>6</v>
      </c>
      <c r="M114" s="9"/>
      <c r="N114" s="33">
        <f t="shared" si="40"/>
        <v>11</v>
      </c>
      <c r="O114" s="9"/>
      <c r="P114" s="9"/>
      <c r="Q114" s="9">
        <v>1900</v>
      </c>
      <c r="R114" s="9"/>
      <c r="S114" s="9"/>
      <c r="T114" s="21">
        <f t="shared" si="41"/>
        <v>15850</v>
      </c>
      <c r="U114" s="10">
        <f t="shared" si="42"/>
        <v>9500</v>
      </c>
      <c r="V114" s="21">
        <f t="shared" si="43"/>
        <v>15850</v>
      </c>
      <c r="W114" s="10">
        <f t="shared" si="44"/>
        <v>9500</v>
      </c>
      <c r="X114" s="21">
        <f t="shared" si="45"/>
        <v>3170</v>
      </c>
      <c r="Y114" s="10">
        <f t="shared" si="46"/>
        <v>1900</v>
      </c>
    </row>
    <row r="115" spans="3:25" x14ac:dyDescent="0.35">
      <c r="C115" s="8">
        <v>8</v>
      </c>
      <c r="D115" s="9"/>
      <c r="E115" s="9" t="s">
        <v>15</v>
      </c>
      <c r="F115" s="15" t="s">
        <v>9</v>
      </c>
      <c r="G115" s="74"/>
      <c r="H115" s="10">
        <v>1</v>
      </c>
      <c r="I115" s="10">
        <v>1</v>
      </c>
      <c r="J115" s="10">
        <v>0</v>
      </c>
      <c r="K115" s="9">
        <v>9120</v>
      </c>
      <c r="L115" s="33">
        <f t="shared" si="39"/>
        <v>1</v>
      </c>
      <c r="M115" s="9"/>
      <c r="N115" s="33">
        <f t="shared" si="40"/>
        <v>2</v>
      </c>
      <c r="O115" s="9"/>
      <c r="P115" s="9"/>
      <c r="Q115" s="9">
        <v>1500</v>
      </c>
      <c r="R115" s="9"/>
      <c r="S115" s="9"/>
      <c r="T115" s="21">
        <f t="shared" si="41"/>
        <v>9120</v>
      </c>
      <c r="U115" s="10">
        <f t="shared" si="42"/>
        <v>1500</v>
      </c>
      <c r="V115" s="21">
        <f t="shared" si="43"/>
        <v>9120</v>
      </c>
      <c r="W115" s="10">
        <f t="shared" si="44"/>
        <v>1500</v>
      </c>
      <c r="X115" s="21">
        <f t="shared" si="45"/>
        <v>0</v>
      </c>
      <c r="Y115" s="10">
        <f t="shared" si="46"/>
        <v>0</v>
      </c>
    </row>
    <row r="116" spans="3:25" x14ac:dyDescent="0.35">
      <c r="C116" s="8">
        <v>9</v>
      </c>
      <c r="D116" s="9"/>
      <c r="E116" s="9" t="s">
        <v>16</v>
      </c>
      <c r="F116" s="15" t="s">
        <v>9</v>
      </c>
      <c r="G116" s="74"/>
      <c r="H116" s="10">
        <v>5</v>
      </c>
      <c r="I116" s="10">
        <f>I114</f>
        <v>5</v>
      </c>
      <c r="J116" s="10">
        <f>J114</f>
        <v>1</v>
      </c>
      <c r="K116" s="9">
        <v>1240</v>
      </c>
      <c r="L116" s="33">
        <f t="shared" si="39"/>
        <v>6</v>
      </c>
      <c r="M116" s="9"/>
      <c r="N116" s="33">
        <f t="shared" si="40"/>
        <v>11</v>
      </c>
      <c r="O116" s="9"/>
      <c r="P116" s="9"/>
      <c r="Q116" s="9">
        <v>720</v>
      </c>
      <c r="R116" s="9"/>
      <c r="S116" s="9"/>
      <c r="T116" s="21">
        <f t="shared" si="41"/>
        <v>6200</v>
      </c>
      <c r="U116" s="10">
        <f t="shared" si="42"/>
        <v>3600</v>
      </c>
      <c r="V116" s="21">
        <f t="shared" si="43"/>
        <v>6200</v>
      </c>
      <c r="W116" s="10">
        <f t="shared" si="44"/>
        <v>3600</v>
      </c>
      <c r="X116" s="21">
        <f t="shared" si="45"/>
        <v>1240</v>
      </c>
      <c r="Y116" s="10">
        <f t="shared" si="46"/>
        <v>720</v>
      </c>
    </row>
    <row r="117" spans="3:25" x14ac:dyDescent="0.35">
      <c r="C117" s="8">
        <v>10</v>
      </c>
      <c r="D117" s="9"/>
      <c r="E117" s="9" t="s">
        <v>17</v>
      </c>
      <c r="F117" s="15" t="s">
        <v>9</v>
      </c>
      <c r="G117" s="74"/>
      <c r="H117" s="10">
        <v>5</v>
      </c>
      <c r="I117" s="10">
        <f>I116</f>
        <v>5</v>
      </c>
      <c r="J117" s="10">
        <f>J116</f>
        <v>1</v>
      </c>
      <c r="K117" s="9">
        <v>1360</v>
      </c>
      <c r="L117" s="33">
        <f t="shared" si="39"/>
        <v>6</v>
      </c>
      <c r="M117" s="9"/>
      <c r="N117" s="33">
        <f t="shared" si="40"/>
        <v>11</v>
      </c>
      <c r="O117" s="9"/>
      <c r="P117" s="9"/>
      <c r="Q117" s="9">
        <v>960</v>
      </c>
      <c r="R117" s="9"/>
      <c r="S117" s="9"/>
      <c r="T117" s="21">
        <f t="shared" si="41"/>
        <v>6800</v>
      </c>
      <c r="U117" s="10">
        <f t="shared" si="42"/>
        <v>4800</v>
      </c>
      <c r="V117" s="21">
        <f t="shared" si="43"/>
        <v>6800</v>
      </c>
      <c r="W117" s="10">
        <f t="shared" si="44"/>
        <v>4800</v>
      </c>
      <c r="X117" s="21">
        <f t="shared" si="45"/>
        <v>1360</v>
      </c>
      <c r="Y117" s="10">
        <f t="shared" si="46"/>
        <v>960</v>
      </c>
    </row>
    <row r="118" spans="3:25" x14ac:dyDescent="0.35">
      <c r="C118" s="8">
        <v>11</v>
      </c>
      <c r="D118" s="9"/>
      <c r="E118" s="9" t="s">
        <v>18</v>
      </c>
      <c r="F118" s="15" t="s">
        <v>11</v>
      </c>
      <c r="G118" s="74"/>
      <c r="H118" s="10">
        <f>2*2.5*7*0.125</f>
        <v>4.375</v>
      </c>
      <c r="I118" s="10">
        <f>2*2.5*7*0.125</f>
        <v>4.375</v>
      </c>
      <c r="J118" s="10">
        <f>1*2.5*7*0.125</f>
        <v>2.1875</v>
      </c>
      <c r="K118" s="9">
        <v>95000</v>
      </c>
      <c r="L118" s="33">
        <f t="shared" si="39"/>
        <v>6.5625</v>
      </c>
      <c r="M118" s="9"/>
      <c r="N118" s="33">
        <f t="shared" si="40"/>
        <v>10.9375</v>
      </c>
      <c r="O118" s="9"/>
      <c r="P118" s="9"/>
      <c r="Q118" s="9">
        <v>14000</v>
      </c>
      <c r="R118" s="9"/>
      <c r="S118" s="9"/>
      <c r="T118" s="21">
        <f t="shared" si="41"/>
        <v>415625</v>
      </c>
      <c r="U118" s="10">
        <f t="shared" si="42"/>
        <v>61250</v>
      </c>
      <c r="V118" s="21">
        <f t="shared" si="43"/>
        <v>415625</v>
      </c>
      <c r="W118" s="10">
        <f t="shared" si="44"/>
        <v>61250</v>
      </c>
      <c r="X118" s="21">
        <f t="shared" si="45"/>
        <v>207812.5</v>
      </c>
      <c r="Y118" s="10">
        <f t="shared" si="46"/>
        <v>30625</v>
      </c>
    </row>
    <row r="119" spans="3:25" x14ac:dyDescent="0.35">
      <c r="C119" s="8">
        <v>12</v>
      </c>
      <c r="D119" s="9"/>
      <c r="E119" s="9" t="s">
        <v>19</v>
      </c>
      <c r="F119" s="15" t="s">
        <v>6</v>
      </c>
      <c r="G119" s="74"/>
      <c r="H119" s="10">
        <v>72</v>
      </c>
      <c r="I119" s="10">
        <v>66</v>
      </c>
      <c r="J119" s="10">
        <v>36</v>
      </c>
      <c r="K119" s="9">
        <v>1900</v>
      </c>
      <c r="L119" s="33">
        <f t="shared" si="39"/>
        <v>108</v>
      </c>
      <c r="M119" s="9"/>
      <c r="N119" s="33">
        <f t="shared" si="40"/>
        <v>174</v>
      </c>
      <c r="O119" s="9"/>
      <c r="P119" s="9"/>
      <c r="Q119" s="9">
        <v>900</v>
      </c>
      <c r="R119" s="9"/>
      <c r="S119" s="9"/>
      <c r="T119" s="21">
        <f t="shared" si="41"/>
        <v>136800</v>
      </c>
      <c r="U119" s="10">
        <f t="shared" si="42"/>
        <v>64800</v>
      </c>
      <c r="V119" s="21">
        <f t="shared" si="43"/>
        <v>125400</v>
      </c>
      <c r="W119" s="10">
        <f t="shared" si="44"/>
        <v>59400</v>
      </c>
      <c r="X119" s="21">
        <f t="shared" si="45"/>
        <v>68400</v>
      </c>
      <c r="Y119" s="10">
        <f t="shared" si="46"/>
        <v>32400</v>
      </c>
    </row>
    <row r="120" spans="3:25" ht="15" thickBot="1" x14ac:dyDescent="0.4">
      <c r="C120" s="8">
        <v>13</v>
      </c>
      <c r="D120" s="9"/>
      <c r="E120" s="9" t="s">
        <v>20</v>
      </c>
      <c r="F120" s="15" t="s">
        <v>9</v>
      </c>
      <c r="G120" s="74"/>
      <c r="H120" s="10">
        <v>1</v>
      </c>
      <c r="I120" s="10">
        <v>2</v>
      </c>
      <c r="J120" s="10">
        <v>0</v>
      </c>
      <c r="K120" s="9">
        <v>103500</v>
      </c>
      <c r="L120" s="33">
        <f t="shared" si="39"/>
        <v>1</v>
      </c>
      <c r="M120" s="9"/>
      <c r="N120" s="33">
        <f t="shared" si="40"/>
        <v>3</v>
      </c>
      <c r="O120" s="9"/>
      <c r="P120" s="9"/>
      <c r="Q120" s="12">
        <v>33000</v>
      </c>
      <c r="R120" s="60"/>
      <c r="S120" s="60"/>
      <c r="T120" s="21">
        <f t="shared" si="41"/>
        <v>103500</v>
      </c>
      <c r="U120" s="10">
        <f t="shared" si="42"/>
        <v>33000</v>
      </c>
      <c r="V120" s="21">
        <f t="shared" si="43"/>
        <v>207000</v>
      </c>
      <c r="W120" s="10">
        <f t="shared" si="44"/>
        <v>66000</v>
      </c>
      <c r="X120" s="21">
        <f t="shared" si="45"/>
        <v>0</v>
      </c>
      <c r="Y120" s="10">
        <f t="shared" si="46"/>
        <v>0</v>
      </c>
    </row>
    <row r="121" spans="3:25" x14ac:dyDescent="0.35">
      <c r="C121" s="8">
        <v>14</v>
      </c>
      <c r="D121" s="9"/>
      <c r="E121" s="9" t="s">
        <v>21</v>
      </c>
      <c r="F121" s="15" t="s">
        <v>9</v>
      </c>
      <c r="G121" s="74"/>
      <c r="H121" s="10">
        <f>H112</f>
        <v>5</v>
      </c>
      <c r="I121" s="10">
        <f>I112</f>
        <v>4</v>
      </c>
      <c r="J121" s="10">
        <f>J112</f>
        <v>1</v>
      </c>
      <c r="K121" s="9">
        <v>14300</v>
      </c>
      <c r="L121" s="33">
        <f t="shared" si="39"/>
        <v>6</v>
      </c>
      <c r="M121" s="9"/>
      <c r="N121" s="33">
        <f t="shared" si="40"/>
        <v>10</v>
      </c>
      <c r="O121" s="9"/>
      <c r="P121" s="9"/>
      <c r="Q121" s="9">
        <v>8300</v>
      </c>
      <c r="R121" s="9"/>
      <c r="S121" s="9"/>
      <c r="T121" s="21">
        <f t="shared" si="41"/>
        <v>71500</v>
      </c>
      <c r="U121" s="10">
        <f t="shared" si="42"/>
        <v>41500</v>
      </c>
      <c r="V121" s="21">
        <f t="shared" si="43"/>
        <v>57200</v>
      </c>
      <c r="W121" s="10">
        <f t="shared" si="44"/>
        <v>33200</v>
      </c>
      <c r="X121" s="21">
        <f t="shared" si="45"/>
        <v>14300</v>
      </c>
      <c r="Y121" s="10">
        <f t="shared" si="46"/>
        <v>8300</v>
      </c>
    </row>
    <row r="122" spans="3:25" x14ac:dyDescent="0.35">
      <c r="C122" s="8">
        <v>15</v>
      </c>
      <c r="D122" s="9"/>
      <c r="E122" s="9" t="s">
        <v>22</v>
      </c>
      <c r="F122" s="15" t="s">
        <v>9</v>
      </c>
      <c r="G122" s="74"/>
      <c r="H122" s="10">
        <v>83</v>
      </c>
      <c r="I122" s="10">
        <v>69</v>
      </c>
      <c r="J122" s="10">
        <v>12</v>
      </c>
      <c r="K122" s="9">
        <v>1270</v>
      </c>
      <c r="L122" s="33">
        <f t="shared" si="39"/>
        <v>95</v>
      </c>
      <c r="M122" s="9"/>
      <c r="N122" s="33">
        <f t="shared" si="40"/>
        <v>164</v>
      </c>
      <c r="O122" s="9"/>
      <c r="P122" s="9"/>
      <c r="Q122" s="9">
        <v>320</v>
      </c>
      <c r="R122" s="9"/>
      <c r="S122" s="9"/>
      <c r="T122" s="21">
        <f t="shared" si="41"/>
        <v>105410</v>
      </c>
      <c r="U122" s="10">
        <f t="shared" si="42"/>
        <v>26560</v>
      </c>
      <c r="V122" s="21">
        <f t="shared" si="43"/>
        <v>87630</v>
      </c>
      <c r="W122" s="10">
        <f t="shared" si="44"/>
        <v>22080</v>
      </c>
      <c r="X122" s="21">
        <f t="shared" si="45"/>
        <v>15240</v>
      </c>
      <c r="Y122" s="10">
        <f t="shared" si="46"/>
        <v>3840</v>
      </c>
    </row>
    <row r="123" spans="3:25" x14ac:dyDescent="0.35">
      <c r="C123" s="8">
        <v>16</v>
      </c>
      <c r="D123" s="9"/>
      <c r="E123" s="9" t="s">
        <v>23</v>
      </c>
      <c r="F123" s="15" t="s">
        <v>24</v>
      </c>
      <c r="G123" s="74"/>
      <c r="H123" s="10">
        <v>6</v>
      </c>
      <c r="I123" s="10">
        <v>5</v>
      </c>
      <c r="J123" s="10">
        <v>2</v>
      </c>
      <c r="K123" s="9">
        <v>5000</v>
      </c>
      <c r="L123" s="33">
        <f t="shared" si="39"/>
        <v>8</v>
      </c>
      <c r="M123" s="9"/>
      <c r="N123" s="33">
        <f t="shared" si="40"/>
        <v>13</v>
      </c>
      <c r="O123" s="9"/>
      <c r="P123" s="9"/>
      <c r="Q123" s="9">
        <v>2800</v>
      </c>
      <c r="R123" s="9"/>
      <c r="S123" s="9"/>
      <c r="T123" s="21">
        <f t="shared" si="41"/>
        <v>30000</v>
      </c>
      <c r="U123" s="10">
        <f t="shared" si="42"/>
        <v>16800</v>
      </c>
      <c r="V123" s="21">
        <f t="shared" si="43"/>
        <v>25000</v>
      </c>
      <c r="W123" s="10">
        <f t="shared" si="44"/>
        <v>14000</v>
      </c>
      <c r="X123" s="21">
        <f t="shared" si="45"/>
        <v>10000</v>
      </c>
      <c r="Y123" s="10">
        <f t="shared" si="46"/>
        <v>5600</v>
      </c>
    </row>
    <row r="124" spans="3:25" x14ac:dyDescent="0.35">
      <c r="C124" s="8">
        <v>17</v>
      </c>
      <c r="D124" s="9"/>
      <c r="E124" s="9" t="s">
        <v>50</v>
      </c>
      <c r="F124" s="15" t="s">
        <v>11</v>
      </c>
      <c r="G124" s="74"/>
      <c r="H124" s="10">
        <f>2*2*7*0.125</f>
        <v>3.5</v>
      </c>
      <c r="I124" s="10">
        <f>2*2*7*0.125</f>
        <v>3.5</v>
      </c>
      <c r="J124" s="10">
        <v>0</v>
      </c>
      <c r="K124" s="9">
        <v>95000</v>
      </c>
      <c r="L124" s="33">
        <f t="shared" si="39"/>
        <v>3.5</v>
      </c>
      <c r="M124" s="9"/>
      <c r="N124" s="33">
        <f t="shared" si="40"/>
        <v>7</v>
      </c>
      <c r="O124" s="9"/>
      <c r="P124" s="9"/>
      <c r="Q124" s="9">
        <v>14000</v>
      </c>
      <c r="R124" s="9"/>
      <c r="S124" s="9"/>
      <c r="T124" s="21">
        <f t="shared" si="41"/>
        <v>332500</v>
      </c>
      <c r="U124" s="10">
        <f t="shared" si="42"/>
        <v>49000</v>
      </c>
      <c r="V124" s="21">
        <f t="shared" si="43"/>
        <v>332500</v>
      </c>
      <c r="W124" s="10">
        <f t="shared" si="44"/>
        <v>49000</v>
      </c>
      <c r="X124" s="21">
        <f t="shared" si="45"/>
        <v>0</v>
      </c>
      <c r="Y124" s="10">
        <f t="shared" si="46"/>
        <v>0</v>
      </c>
    </row>
    <row r="125" spans="3:25" x14ac:dyDescent="0.35">
      <c r="C125" s="8">
        <v>18</v>
      </c>
      <c r="D125" s="9"/>
      <c r="E125" s="9" t="s">
        <v>25</v>
      </c>
      <c r="F125" s="15" t="s">
        <v>9</v>
      </c>
      <c r="G125" s="74"/>
      <c r="H125" s="10">
        <v>2</v>
      </c>
      <c r="I125" s="10">
        <v>2</v>
      </c>
      <c r="J125" s="10">
        <v>0</v>
      </c>
      <c r="K125" s="9">
        <v>5370</v>
      </c>
      <c r="L125" s="33">
        <f t="shared" si="39"/>
        <v>2</v>
      </c>
      <c r="M125" s="9"/>
      <c r="N125" s="33">
        <f t="shared" si="40"/>
        <v>4</v>
      </c>
      <c r="O125" s="9"/>
      <c r="P125" s="9"/>
      <c r="Q125" s="9">
        <v>2990</v>
      </c>
      <c r="R125" s="9"/>
      <c r="S125" s="9"/>
      <c r="T125" s="21">
        <f t="shared" si="41"/>
        <v>10740</v>
      </c>
      <c r="U125" s="10">
        <f t="shared" si="42"/>
        <v>5980</v>
      </c>
      <c r="V125" s="21">
        <f t="shared" si="43"/>
        <v>10740</v>
      </c>
      <c r="W125" s="10">
        <f t="shared" si="44"/>
        <v>5980</v>
      </c>
      <c r="X125" s="21">
        <f t="shared" si="45"/>
        <v>0</v>
      </c>
      <c r="Y125" s="10">
        <f t="shared" si="46"/>
        <v>0</v>
      </c>
    </row>
    <row r="126" spans="3:25" x14ac:dyDescent="0.35">
      <c r="C126" s="8">
        <v>19</v>
      </c>
      <c r="D126" s="9"/>
      <c r="E126" s="9" t="s">
        <v>53</v>
      </c>
      <c r="F126" s="15" t="s">
        <v>26</v>
      </c>
      <c r="G126" s="74"/>
      <c r="H126" s="10">
        <f>4*2</f>
        <v>8</v>
      </c>
      <c r="I126" s="10">
        <v>8</v>
      </c>
      <c r="J126" s="10">
        <v>0</v>
      </c>
      <c r="K126" s="9">
        <v>1200</v>
      </c>
      <c r="L126" s="33">
        <f t="shared" si="39"/>
        <v>8</v>
      </c>
      <c r="M126" s="9"/>
      <c r="N126" s="33">
        <f t="shared" si="40"/>
        <v>16</v>
      </c>
      <c r="O126" s="9"/>
      <c r="P126" s="9"/>
      <c r="Q126" s="9">
        <v>350</v>
      </c>
      <c r="R126" s="9"/>
      <c r="S126" s="9"/>
      <c r="T126" s="21">
        <f t="shared" si="41"/>
        <v>9600</v>
      </c>
      <c r="U126" s="10">
        <f t="shared" si="42"/>
        <v>2800</v>
      </c>
      <c r="V126" s="21">
        <f t="shared" si="43"/>
        <v>9600</v>
      </c>
      <c r="W126" s="10">
        <f t="shared" si="44"/>
        <v>2800</v>
      </c>
      <c r="X126" s="21">
        <f t="shared" si="45"/>
        <v>0</v>
      </c>
      <c r="Y126" s="10">
        <f t="shared" si="46"/>
        <v>0</v>
      </c>
    </row>
    <row r="127" spans="3:25" s="43" customFormat="1" x14ac:dyDescent="0.35">
      <c r="C127" s="42">
        <v>20</v>
      </c>
      <c r="E127" s="43" t="s">
        <v>27</v>
      </c>
      <c r="F127" s="44" t="s">
        <v>26</v>
      </c>
      <c r="G127" s="73"/>
      <c r="H127" s="45">
        <v>62</v>
      </c>
      <c r="I127" s="45">
        <v>88</v>
      </c>
      <c r="J127" s="45">
        <v>0</v>
      </c>
      <c r="K127" s="43">
        <v>950</v>
      </c>
      <c r="L127" s="33">
        <f t="shared" si="39"/>
        <v>62</v>
      </c>
      <c r="N127" s="33">
        <f t="shared" si="40"/>
        <v>150</v>
      </c>
      <c r="Q127" s="43">
        <v>300</v>
      </c>
      <c r="T127" s="42">
        <f t="shared" si="41"/>
        <v>58900</v>
      </c>
      <c r="U127" s="45">
        <f t="shared" si="42"/>
        <v>18600</v>
      </c>
      <c r="V127" s="42">
        <f t="shared" si="43"/>
        <v>83600</v>
      </c>
      <c r="W127" s="45">
        <f t="shared" si="44"/>
        <v>26400</v>
      </c>
      <c r="X127" s="42">
        <f t="shared" si="45"/>
        <v>0</v>
      </c>
      <c r="Y127" s="45">
        <f t="shared" si="46"/>
        <v>0</v>
      </c>
    </row>
    <row r="128" spans="3:25" s="43" customFormat="1" x14ac:dyDescent="0.35">
      <c r="C128" s="42">
        <v>21</v>
      </c>
      <c r="E128" s="43" t="s">
        <v>28</v>
      </c>
      <c r="F128" s="44" t="s">
        <v>26</v>
      </c>
      <c r="G128" s="73"/>
      <c r="H128" s="45">
        <v>195</v>
      </c>
      <c r="I128" s="45">
        <v>307</v>
      </c>
      <c r="J128" s="45">
        <v>0</v>
      </c>
      <c r="K128" s="43">
        <v>950</v>
      </c>
      <c r="L128" s="33">
        <f t="shared" si="39"/>
        <v>195</v>
      </c>
      <c r="N128" s="33">
        <f t="shared" si="40"/>
        <v>502</v>
      </c>
      <c r="Q128" s="43">
        <v>300</v>
      </c>
      <c r="T128" s="42">
        <f t="shared" si="41"/>
        <v>185250</v>
      </c>
      <c r="U128" s="45">
        <f t="shared" si="42"/>
        <v>58500</v>
      </c>
      <c r="V128" s="42">
        <f t="shared" si="43"/>
        <v>291650</v>
      </c>
      <c r="W128" s="45">
        <f t="shared" si="44"/>
        <v>92100</v>
      </c>
      <c r="X128" s="42">
        <f t="shared" si="45"/>
        <v>0</v>
      </c>
      <c r="Y128" s="45">
        <f t="shared" si="46"/>
        <v>0</v>
      </c>
    </row>
    <row r="129" spans="3:25" x14ac:dyDescent="0.35">
      <c r="C129" s="8">
        <v>22</v>
      </c>
      <c r="D129" s="9"/>
      <c r="E129" s="9" t="s">
        <v>29</v>
      </c>
      <c r="F129" s="15" t="s">
        <v>9</v>
      </c>
      <c r="G129" s="74"/>
      <c r="H129" s="10">
        <f>H125</f>
        <v>2</v>
      </c>
      <c r="I129" s="10">
        <f>I125</f>
        <v>2</v>
      </c>
      <c r="J129" s="10">
        <f>J125</f>
        <v>0</v>
      </c>
      <c r="K129" s="9">
        <f>1270*20</f>
        <v>25400</v>
      </c>
      <c r="L129" s="33">
        <f t="shared" si="39"/>
        <v>2</v>
      </c>
      <c r="M129" s="9"/>
      <c r="N129" s="33">
        <f t="shared" si="40"/>
        <v>4</v>
      </c>
      <c r="O129" s="9"/>
      <c r="P129" s="9"/>
      <c r="Q129" s="9">
        <f>1270*9</f>
        <v>11430</v>
      </c>
      <c r="R129" s="9"/>
      <c r="S129" s="9"/>
      <c r="T129" s="21">
        <f t="shared" si="41"/>
        <v>50800</v>
      </c>
      <c r="U129" s="10">
        <f t="shared" si="42"/>
        <v>22860</v>
      </c>
      <c r="V129" s="21">
        <f t="shared" si="43"/>
        <v>50800</v>
      </c>
      <c r="W129" s="10">
        <f t="shared" si="44"/>
        <v>22860</v>
      </c>
      <c r="X129" s="21">
        <f t="shared" si="45"/>
        <v>0</v>
      </c>
      <c r="Y129" s="10">
        <f t="shared" si="46"/>
        <v>0</v>
      </c>
    </row>
    <row r="130" spans="3:25" x14ac:dyDescent="0.35">
      <c r="C130" s="8">
        <v>23</v>
      </c>
      <c r="D130" s="9"/>
      <c r="E130" s="9" t="s">
        <v>30</v>
      </c>
      <c r="F130" s="15" t="s">
        <v>9</v>
      </c>
      <c r="G130" s="74"/>
      <c r="H130" s="10">
        <v>2</v>
      </c>
      <c r="I130" s="10">
        <f t="shared" ref="I130:J130" si="47">I129</f>
        <v>2</v>
      </c>
      <c r="J130" s="10">
        <f t="shared" si="47"/>
        <v>0</v>
      </c>
      <c r="K130" s="9">
        <v>17500</v>
      </c>
      <c r="L130" s="33">
        <f t="shared" si="39"/>
        <v>2</v>
      </c>
      <c r="M130" s="9"/>
      <c r="N130" s="33">
        <f t="shared" si="40"/>
        <v>4</v>
      </c>
      <c r="O130" s="9"/>
      <c r="P130" s="9"/>
      <c r="Q130" s="9">
        <v>2780</v>
      </c>
      <c r="R130" s="9"/>
      <c r="S130" s="9"/>
      <c r="T130" s="21">
        <f t="shared" si="41"/>
        <v>35000</v>
      </c>
      <c r="U130" s="10">
        <f t="shared" si="42"/>
        <v>5560</v>
      </c>
      <c r="V130" s="21">
        <f t="shared" si="43"/>
        <v>35000</v>
      </c>
      <c r="W130" s="10">
        <f t="shared" si="44"/>
        <v>5560</v>
      </c>
      <c r="X130" s="21">
        <f t="shared" si="45"/>
        <v>0</v>
      </c>
      <c r="Y130" s="10">
        <f t="shared" si="46"/>
        <v>0</v>
      </c>
    </row>
    <row r="131" spans="3:25" x14ac:dyDescent="0.35">
      <c r="C131" s="8">
        <v>24</v>
      </c>
      <c r="D131" s="9"/>
      <c r="E131" s="9" t="s">
        <v>31</v>
      </c>
      <c r="F131" s="15" t="s">
        <v>9</v>
      </c>
      <c r="G131" s="74"/>
      <c r="H131" s="10">
        <v>2</v>
      </c>
      <c r="I131" s="10">
        <f t="shared" ref="I131:J131" si="48">I130</f>
        <v>2</v>
      </c>
      <c r="J131" s="10">
        <f t="shared" si="48"/>
        <v>0</v>
      </c>
      <c r="K131" s="9">
        <v>3050</v>
      </c>
      <c r="L131" s="33">
        <f t="shared" si="39"/>
        <v>2</v>
      </c>
      <c r="M131" s="9"/>
      <c r="N131" s="33">
        <f t="shared" si="40"/>
        <v>4</v>
      </c>
      <c r="O131" s="9"/>
      <c r="P131" s="9"/>
      <c r="Q131" s="9">
        <v>1650</v>
      </c>
      <c r="R131" s="9"/>
      <c r="S131" s="9"/>
      <c r="T131" s="21">
        <f t="shared" si="41"/>
        <v>6100</v>
      </c>
      <c r="U131" s="10">
        <f t="shared" si="42"/>
        <v>3300</v>
      </c>
      <c r="V131" s="21">
        <f t="shared" si="43"/>
        <v>6100</v>
      </c>
      <c r="W131" s="10">
        <f t="shared" si="44"/>
        <v>3300</v>
      </c>
      <c r="X131" s="21">
        <f t="shared" si="45"/>
        <v>0</v>
      </c>
      <c r="Y131" s="10">
        <f t="shared" si="46"/>
        <v>0</v>
      </c>
    </row>
    <row r="132" spans="3:25" x14ac:dyDescent="0.35">
      <c r="C132" s="8">
        <v>25</v>
      </c>
      <c r="D132" s="9"/>
      <c r="E132" s="9" t="s">
        <v>32</v>
      </c>
      <c r="F132" s="15" t="s">
        <v>9</v>
      </c>
      <c r="G132" s="74"/>
      <c r="H132" s="10">
        <f>H131</f>
        <v>2</v>
      </c>
      <c r="I132" s="10">
        <f t="shared" ref="I132:J132" si="49">I131</f>
        <v>2</v>
      </c>
      <c r="J132" s="10">
        <f t="shared" si="49"/>
        <v>0</v>
      </c>
      <c r="K132" s="9">
        <v>45000</v>
      </c>
      <c r="L132" s="33">
        <f t="shared" si="39"/>
        <v>2</v>
      </c>
      <c r="M132" s="9"/>
      <c r="N132" s="33">
        <f t="shared" si="40"/>
        <v>4</v>
      </c>
      <c r="O132" s="9"/>
      <c r="P132" s="9"/>
      <c r="Q132" s="9">
        <v>16000</v>
      </c>
      <c r="R132" s="9"/>
      <c r="S132" s="9"/>
      <c r="T132" s="21">
        <f t="shared" si="41"/>
        <v>90000</v>
      </c>
      <c r="U132" s="10">
        <f t="shared" si="42"/>
        <v>32000</v>
      </c>
      <c r="V132" s="21">
        <f t="shared" si="43"/>
        <v>90000</v>
      </c>
      <c r="W132" s="10">
        <f t="shared" si="44"/>
        <v>32000</v>
      </c>
      <c r="X132" s="21">
        <f t="shared" si="45"/>
        <v>0</v>
      </c>
      <c r="Y132" s="10">
        <f t="shared" si="46"/>
        <v>0</v>
      </c>
    </row>
    <row r="133" spans="3:25" x14ac:dyDescent="0.35">
      <c r="C133" s="8">
        <v>26</v>
      </c>
      <c r="D133" s="9"/>
      <c r="E133" s="9" t="s">
        <v>33</v>
      </c>
      <c r="F133" s="15" t="s">
        <v>9</v>
      </c>
      <c r="G133" s="74"/>
      <c r="H133" s="10">
        <f>H131</f>
        <v>2</v>
      </c>
      <c r="I133" s="10">
        <f>I131</f>
        <v>2</v>
      </c>
      <c r="J133" s="10">
        <f>J131</f>
        <v>0</v>
      </c>
      <c r="K133" s="9">
        <v>26600</v>
      </c>
      <c r="L133" s="33">
        <f t="shared" si="39"/>
        <v>2</v>
      </c>
      <c r="M133" s="9"/>
      <c r="N133" s="33">
        <f t="shared" si="40"/>
        <v>4</v>
      </c>
      <c r="O133" s="9"/>
      <c r="P133" s="9"/>
      <c r="Q133" s="9">
        <v>11660</v>
      </c>
      <c r="R133" s="9"/>
      <c r="S133" s="9"/>
      <c r="T133" s="21">
        <f t="shared" si="41"/>
        <v>53200</v>
      </c>
      <c r="U133" s="10">
        <f t="shared" si="42"/>
        <v>23320</v>
      </c>
      <c r="V133" s="21">
        <f t="shared" si="43"/>
        <v>53200</v>
      </c>
      <c r="W133" s="10">
        <f t="shared" si="44"/>
        <v>23320</v>
      </c>
      <c r="X133" s="21">
        <f t="shared" si="45"/>
        <v>0</v>
      </c>
      <c r="Y133" s="10">
        <f t="shared" si="46"/>
        <v>0</v>
      </c>
    </row>
    <row r="134" spans="3:25" x14ac:dyDescent="0.35">
      <c r="C134" s="8">
        <v>27</v>
      </c>
      <c r="D134" s="9"/>
      <c r="E134" s="9" t="s">
        <v>34</v>
      </c>
      <c r="F134" s="15" t="s">
        <v>9</v>
      </c>
      <c r="G134" s="74"/>
      <c r="H134" s="10">
        <f>H131</f>
        <v>2</v>
      </c>
      <c r="I134" s="10">
        <f>I131</f>
        <v>2</v>
      </c>
      <c r="J134" s="10">
        <f>J131</f>
        <v>0</v>
      </c>
      <c r="K134" s="9">
        <v>35000</v>
      </c>
      <c r="L134" s="33">
        <f t="shared" si="39"/>
        <v>2</v>
      </c>
      <c r="M134" s="9"/>
      <c r="N134" s="33">
        <f t="shared" si="40"/>
        <v>4</v>
      </c>
      <c r="O134" s="9"/>
      <c r="P134" s="9"/>
      <c r="Q134" s="9">
        <v>11000</v>
      </c>
      <c r="R134" s="9"/>
      <c r="S134" s="9"/>
      <c r="T134" s="21">
        <f t="shared" si="41"/>
        <v>70000</v>
      </c>
      <c r="U134" s="10">
        <f t="shared" si="42"/>
        <v>22000</v>
      </c>
      <c r="V134" s="21">
        <f t="shared" si="43"/>
        <v>70000</v>
      </c>
      <c r="W134" s="10">
        <f t="shared" si="44"/>
        <v>22000</v>
      </c>
      <c r="X134" s="21">
        <f t="shared" si="45"/>
        <v>0</v>
      </c>
      <c r="Y134" s="10">
        <f t="shared" si="46"/>
        <v>0</v>
      </c>
    </row>
    <row r="135" spans="3:25" x14ac:dyDescent="0.35">
      <c r="C135" s="8">
        <v>28</v>
      </c>
      <c r="D135" s="9"/>
      <c r="E135" s="9" t="s">
        <v>35</v>
      </c>
      <c r="F135" s="15" t="s">
        <v>36</v>
      </c>
      <c r="G135" s="74"/>
      <c r="H135" s="10">
        <v>40</v>
      </c>
      <c r="I135" s="10">
        <v>0</v>
      </c>
      <c r="J135" s="10">
        <v>0</v>
      </c>
      <c r="K135" s="9">
        <v>12000</v>
      </c>
      <c r="L135" s="33">
        <f t="shared" si="39"/>
        <v>40</v>
      </c>
      <c r="M135" s="9"/>
      <c r="N135" s="33">
        <f t="shared" si="40"/>
        <v>40</v>
      </c>
      <c r="O135" s="9"/>
      <c r="P135" s="9"/>
      <c r="Q135" s="9">
        <v>4500</v>
      </c>
      <c r="R135" s="9"/>
      <c r="S135" s="9"/>
      <c r="T135" s="21">
        <f t="shared" si="41"/>
        <v>480000</v>
      </c>
      <c r="U135" s="10">
        <f t="shared" si="42"/>
        <v>180000</v>
      </c>
      <c r="V135" s="21">
        <f t="shared" si="43"/>
        <v>0</v>
      </c>
      <c r="W135" s="10">
        <f t="shared" si="44"/>
        <v>0</v>
      </c>
      <c r="X135" s="21">
        <f t="shared" si="45"/>
        <v>0</v>
      </c>
      <c r="Y135" s="10">
        <f t="shared" si="46"/>
        <v>0</v>
      </c>
    </row>
    <row r="136" spans="3:25" x14ac:dyDescent="0.35">
      <c r="C136" s="8">
        <v>29</v>
      </c>
      <c r="D136" s="9"/>
      <c r="E136" s="9" t="s">
        <v>37</v>
      </c>
      <c r="F136" s="15" t="s">
        <v>9</v>
      </c>
      <c r="G136" s="74"/>
      <c r="H136" s="10">
        <v>1</v>
      </c>
      <c r="I136" s="10">
        <v>0</v>
      </c>
      <c r="J136" s="10">
        <v>0</v>
      </c>
      <c r="K136" s="9">
        <v>11400</v>
      </c>
      <c r="L136" s="33">
        <f t="shared" si="39"/>
        <v>1</v>
      </c>
      <c r="M136" s="9"/>
      <c r="N136" s="33">
        <f t="shared" si="40"/>
        <v>1</v>
      </c>
      <c r="O136" s="9"/>
      <c r="P136" s="9"/>
      <c r="Q136" s="9">
        <v>2990</v>
      </c>
      <c r="R136" s="9"/>
      <c r="S136" s="9"/>
      <c r="T136" s="21">
        <f t="shared" si="41"/>
        <v>11400</v>
      </c>
      <c r="U136" s="10">
        <f t="shared" si="42"/>
        <v>2990</v>
      </c>
      <c r="V136" s="21">
        <f t="shared" si="43"/>
        <v>0</v>
      </c>
      <c r="W136" s="10">
        <f t="shared" si="44"/>
        <v>0</v>
      </c>
      <c r="X136" s="21">
        <f t="shared" si="45"/>
        <v>0</v>
      </c>
      <c r="Y136" s="10">
        <f t="shared" si="46"/>
        <v>0</v>
      </c>
    </row>
    <row r="137" spans="3:25" x14ac:dyDescent="0.35">
      <c r="C137" s="8">
        <v>30</v>
      </c>
      <c r="D137" s="9"/>
      <c r="E137" s="9" t="s">
        <v>38</v>
      </c>
      <c r="F137" s="15" t="s">
        <v>9</v>
      </c>
      <c r="G137" s="74"/>
      <c r="H137" s="10">
        <v>1</v>
      </c>
      <c r="I137" s="10">
        <f>I136</f>
        <v>0</v>
      </c>
      <c r="J137" s="10">
        <f>J136</f>
        <v>0</v>
      </c>
      <c r="K137" s="9">
        <v>64800</v>
      </c>
      <c r="L137" s="33">
        <f t="shared" si="39"/>
        <v>1</v>
      </c>
      <c r="M137" s="9"/>
      <c r="N137" s="33">
        <f t="shared" si="40"/>
        <v>1</v>
      </c>
      <c r="O137" s="9"/>
      <c r="P137" s="9"/>
      <c r="Q137" s="9">
        <v>31250</v>
      </c>
      <c r="R137" s="9"/>
      <c r="S137" s="9"/>
      <c r="T137" s="21">
        <f t="shared" si="41"/>
        <v>64800</v>
      </c>
      <c r="U137" s="10">
        <f t="shared" si="42"/>
        <v>31250</v>
      </c>
      <c r="V137" s="21">
        <f t="shared" si="43"/>
        <v>0</v>
      </c>
      <c r="W137" s="10">
        <f t="shared" si="44"/>
        <v>0</v>
      </c>
      <c r="X137" s="21">
        <f t="shared" si="45"/>
        <v>0</v>
      </c>
      <c r="Y137" s="10">
        <f t="shared" si="46"/>
        <v>0</v>
      </c>
    </row>
    <row r="138" spans="3:25" x14ac:dyDescent="0.35">
      <c r="C138" s="8">
        <v>31</v>
      </c>
      <c r="D138" s="9"/>
      <c r="E138" s="9" t="s">
        <v>39</v>
      </c>
      <c r="F138" s="15" t="s">
        <v>26</v>
      </c>
      <c r="G138" s="74"/>
      <c r="H138" s="10">
        <v>26</v>
      </c>
      <c r="I138" s="10">
        <v>0</v>
      </c>
      <c r="J138" s="10">
        <v>0</v>
      </c>
      <c r="K138" s="9">
        <v>3000</v>
      </c>
      <c r="L138" s="33">
        <f t="shared" si="39"/>
        <v>26</v>
      </c>
      <c r="M138" s="9"/>
      <c r="N138" s="33">
        <f t="shared" si="40"/>
        <v>26</v>
      </c>
      <c r="O138" s="9"/>
      <c r="P138" s="9"/>
      <c r="Q138" s="9">
        <v>350</v>
      </c>
      <c r="R138" s="9"/>
      <c r="S138" s="9"/>
      <c r="T138" s="21">
        <f t="shared" si="41"/>
        <v>78000</v>
      </c>
      <c r="U138" s="10">
        <f t="shared" si="42"/>
        <v>9100</v>
      </c>
      <c r="V138" s="21">
        <f t="shared" si="43"/>
        <v>0</v>
      </c>
      <c r="W138" s="10">
        <f t="shared" si="44"/>
        <v>0</v>
      </c>
      <c r="X138" s="21">
        <f t="shared" si="45"/>
        <v>0</v>
      </c>
      <c r="Y138" s="10">
        <f t="shared" si="46"/>
        <v>0</v>
      </c>
    </row>
    <row r="139" spans="3:25" x14ac:dyDescent="0.35">
      <c r="C139" s="8">
        <v>32</v>
      </c>
      <c r="D139" s="9"/>
      <c r="E139" s="9" t="s">
        <v>40</v>
      </c>
      <c r="F139" s="15" t="s">
        <v>9</v>
      </c>
      <c r="G139" s="74"/>
      <c r="H139" s="10">
        <v>1</v>
      </c>
      <c r="I139" s="10">
        <v>0</v>
      </c>
      <c r="J139" s="10">
        <v>0</v>
      </c>
      <c r="K139" s="9">
        <v>81400</v>
      </c>
      <c r="L139" s="33">
        <f t="shared" si="39"/>
        <v>1</v>
      </c>
      <c r="M139" s="9"/>
      <c r="N139" s="33">
        <f t="shared" si="40"/>
        <v>1</v>
      </c>
      <c r="O139" s="9"/>
      <c r="P139" s="9"/>
      <c r="Q139" s="9">
        <v>17100</v>
      </c>
      <c r="R139" s="9"/>
      <c r="S139" s="9"/>
      <c r="T139" s="21">
        <f t="shared" si="41"/>
        <v>81400</v>
      </c>
      <c r="U139" s="10">
        <f t="shared" si="42"/>
        <v>17100</v>
      </c>
      <c r="V139" s="21">
        <f t="shared" si="43"/>
        <v>0</v>
      </c>
      <c r="W139" s="10">
        <f t="shared" si="44"/>
        <v>0</v>
      </c>
      <c r="X139" s="21">
        <f t="shared" si="45"/>
        <v>0</v>
      </c>
      <c r="Y139" s="10">
        <f t="shared" si="46"/>
        <v>0</v>
      </c>
    </row>
    <row r="140" spans="3:25" s="43" customFormat="1" x14ac:dyDescent="0.35">
      <c r="C140" s="42">
        <v>33</v>
      </c>
      <c r="E140" s="43" t="s">
        <v>52</v>
      </c>
      <c r="F140" s="44" t="s">
        <v>26</v>
      </c>
      <c r="G140" s="73"/>
      <c r="H140" s="45">
        <v>138</v>
      </c>
      <c r="I140" s="45">
        <v>0</v>
      </c>
      <c r="J140" s="45">
        <v>0</v>
      </c>
      <c r="K140" s="43">
        <v>1400</v>
      </c>
      <c r="L140" s="33">
        <f t="shared" si="39"/>
        <v>138</v>
      </c>
      <c r="N140" s="33">
        <f t="shared" si="40"/>
        <v>138</v>
      </c>
      <c r="Q140" s="43">
        <v>500</v>
      </c>
      <c r="T140" s="42">
        <f t="shared" si="41"/>
        <v>193200</v>
      </c>
      <c r="U140" s="45">
        <f t="shared" si="42"/>
        <v>69000</v>
      </c>
      <c r="V140" s="42">
        <f t="shared" si="43"/>
        <v>0</v>
      </c>
      <c r="W140" s="45">
        <f t="shared" si="44"/>
        <v>0</v>
      </c>
      <c r="X140" s="42">
        <f t="shared" si="45"/>
        <v>0</v>
      </c>
      <c r="Y140" s="45">
        <f t="shared" si="46"/>
        <v>0</v>
      </c>
    </row>
    <row r="141" spans="3:25" x14ac:dyDescent="0.35">
      <c r="C141" s="8">
        <v>34</v>
      </c>
      <c r="D141" s="9"/>
      <c r="E141" s="9" t="s">
        <v>41</v>
      </c>
      <c r="F141" s="15" t="s">
        <v>9</v>
      </c>
      <c r="G141" s="74"/>
      <c r="H141" s="10">
        <v>1</v>
      </c>
      <c r="I141" s="10">
        <v>0</v>
      </c>
      <c r="J141" s="10">
        <v>0</v>
      </c>
      <c r="K141" s="9">
        <v>33120</v>
      </c>
      <c r="L141" s="33">
        <f t="shared" si="39"/>
        <v>1</v>
      </c>
      <c r="M141" s="9"/>
      <c r="N141" s="33">
        <f t="shared" si="40"/>
        <v>1</v>
      </c>
      <c r="O141" s="9"/>
      <c r="P141" s="9"/>
      <c r="Q141" s="9">
        <v>16000</v>
      </c>
      <c r="R141" s="9"/>
      <c r="S141" s="9"/>
      <c r="T141" s="21">
        <f t="shared" si="41"/>
        <v>33120</v>
      </c>
      <c r="U141" s="10">
        <f t="shared" si="42"/>
        <v>16000</v>
      </c>
      <c r="V141" s="21">
        <f t="shared" si="43"/>
        <v>0</v>
      </c>
      <c r="W141" s="10">
        <f t="shared" si="44"/>
        <v>0</v>
      </c>
      <c r="X141" s="21">
        <f t="shared" si="45"/>
        <v>0</v>
      </c>
      <c r="Y141" s="10">
        <f t="shared" si="46"/>
        <v>0</v>
      </c>
    </row>
    <row r="142" spans="3:25" x14ac:dyDescent="0.35">
      <c r="C142" s="8">
        <v>35</v>
      </c>
      <c r="D142" s="9"/>
      <c r="E142" s="9" t="s">
        <v>42</v>
      </c>
      <c r="F142" s="15" t="s">
        <v>6</v>
      </c>
      <c r="G142" s="74"/>
      <c r="H142" s="10">
        <v>24</v>
      </c>
      <c r="I142" s="10">
        <v>0</v>
      </c>
      <c r="J142" s="10">
        <v>0</v>
      </c>
      <c r="K142" s="9">
        <v>1900</v>
      </c>
      <c r="L142" s="33">
        <f t="shared" si="39"/>
        <v>24</v>
      </c>
      <c r="M142" s="9"/>
      <c r="N142" s="33">
        <f t="shared" si="40"/>
        <v>24</v>
      </c>
      <c r="O142" s="9"/>
      <c r="P142" s="9"/>
      <c r="Q142" s="9">
        <v>900</v>
      </c>
      <c r="R142" s="9"/>
      <c r="S142" s="9"/>
      <c r="T142" s="21">
        <f t="shared" si="41"/>
        <v>45600</v>
      </c>
      <c r="U142" s="10">
        <f t="shared" si="42"/>
        <v>21600</v>
      </c>
      <c r="V142" s="21">
        <f t="shared" si="43"/>
        <v>0</v>
      </c>
      <c r="W142" s="10">
        <f t="shared" si="44"/>
        <v>0</v>
      </c>
      <c r="X142" s="21">
        <f t="shared" si="45"/>
        <v>0</v>
      </c>
      <c r="Y142" s="10">
        <f t="shared" si="46"/>
        <v>0</v>
      </c>
    </row>
    <row r="143" spans="3:25" s="43" customFormat="1" x14ac:dyDescent="0.35">
      <c r="C143" s="42">
        <v>36</v>
      </c>
      <c r="E143" s="43" t="s">
        <v>43</v>
      </c>
      <c r="F143" s="44" t="s">
        <v>26</v>
      </c>
      <c r="G143" s="73"/>
      <c r="H143" s="45">
        <v>410</v>
      </c>
      <c r="I143" s="45">
        <v>459</v>
      </c>
      <c r="J143" s="45">
        <v>81</v>
      </c>
      <c r="K143" s="43">
        <v>1300</v>
      </c>
      <c r="L143" s="33">
        <f t="shared" si="39"/>
        <v>491</v>
      </c>
      <c r="N143" s="33">
        <f t="shared" si="40"/>
        <v>950</v>
      </c>
      <c r="Q143" s="43">
        <v>300</v>
      </c>
      <c r="T143" s="42">
        <f t="shared" si="41"/>
        <v>533000</v>
      </c>
      <c r="U143" s="45">
        <f t="shared" si="42"/>
        <v>123000</v>
      </c>
      <c r="V143" s="42">
        <f t="shared" si="43"/>
        <v>596700</v>
      </c>
      <c r="W143" s="45">
        <f t="shared" si="44"/>
        <v>137700</v>
      </c>
      <c r="X143" s="42">
        <f t="shared" si="45"/>
        <v>105300</v>
      </c>
      <c r="Y143" s="45">
        <f t="shared" si="46"/>
        <v>24300</v>
      </c>
    </row>
    <row r="144" spans="3:25" x14ac:dyDescent="0.35">
      <c r="C144" s="8">
        <v>37</v>
      </c>
      <c r="D144" s="9"/>
      <c r="E144" s="9" t="s">
        <v>44</v>
      </c>
      <c r="F144" s="15" t="s">
        <v>51</v>
      </c>
      <c r="G144" s="74"/>
      <c r="H144" s="10">
        <v>15</v>
      </c>
      <c r="I144" s="10">
        <v>14</v>
      </c>
      <c r="J144" s="10">
        <v>0</v>
      </c>
      <c r="K144" s="9">
        <v>3000</v>
      </c>
      <c r="L144" s="33">
        <f t="shared" si="39"/>
        <v>15</v>
      </c>
      <c r="M144" s="9"/>
      <c r="N144" s="33">
        <f t="shared" si="40"/>
        <v>29</v>
      </c>
      <c r="O144" s="9"/>
      <c r="P144" s="9"/>
      <c r="Q144" s="9">
        <v>1200</v>
      </c>
      <c r="R144" s="9"/>
      <c r="S144" s="9"/>
      <c r="T144" s="21">
        <f t="shared" si="41"/>
        <v>45000</v>
      </c>
      <c r="U144" s="10">
        <f t="shared" si="42"/>
        <v>18000</v>
      </c>
      <c r="V144" s="21">
        <f t="shared" si="43"/>
        <v>42000</v>
      </c>
      <c r="W144" s="10">
        <f t="shared" si="44"/>
        <v>16800</v>
      </c>
      <c r="X144" s="21">
        <f t="shared" si="45"/>
        <v>0</v>
      </c>
      <c r="Y144" s="10">
        <f t="shared" si="46"/>
        <v>0</v>
      </c>
    </row>
    <row r="145" spans="3:25" s="43" customFormat="1" x14ac:dyDescent="0.35">
      <c r="C145" s="42">
        <v>38</v>
      </c>
      <c r="E145" s="43" t="s">
        <v>45</v>
      </c>
      <c r="F145" s="44" t="s">
        <v>6</v>
      </c>
      <c r="G145" s="73"/>
      <c r="H145" s="45">
        <v>90</v>
      </c>
      <c r="I145" s="45">
        <v>90</v>
      </c>
      <c r="J145" s="45">
        <v>0</v>
      </c>
      <c r="K145" s="43">
        <v>800</v>
      </c>
      <c r="L145" s="33">
        <f t="shared" si="39"/>
        <v>90</v>
      </c>
      <c r="N145" s="33">
        <f>H145+I145+J145</f>
        <v>180</v>
      </c>
      <c r="Q145" s="43">
        <v>150</v>
      </c>
      <c r="T145" s="42">
        <f t="shared" si="41"/>
        <v>72000</v>
      </c>
      <c r="U145" s="45">
        <f t="shared" si="42"/>
        <v>13500</v>
      </c>
      <c r="V145" s="42">
        <f t="shared" si="43"/>
        <v>72000</v>
      </c>
      <c r="W145" s="45">
        <f t="shared" si="44"/>
        <v>13500</v>
      </c>
      <c r="X145" s="42">
        <f t="shared" si="45"/>
        <v>0</v>
      </c>
      <c r="Y145" s="45">
        <f t="shared" si="46"/>
        <v>0</v>
      </c>
    </row>
    <row r="146" spans="3:25" x14ac:dyDescent="0.35">
      <c r="C146" s="8">
        <v>39</v>
      </c>
      <c r="D146" s="9"/>
      <c r="E146" s="9" t="s">
        <v>46</v>
      </c>
      <c r="F146" s="15" t="s">
        <v>9</v>
      </c>
      <c r="G146" s="74"/>
      <c r="H146" s="10">
        <v>1</v>
      </c>
      <c r="I146" s="10">
        <v>1</v>
      </c>
      <c r="J146" s="10">
        <v>0</v>
      </c>
      <c r="K146" s="9">
        <v>560000</v>
      </c>
      <c r="L146" s="33">
        <f t="shared" si="39"/>
        <v>1</v>
      </c>
      <c r="M146" s="9"/>
      <c r="N146" s="33">
        <f t="shared" si="40"/>
        <v>2</v>
      </c>
      <c r="O146" s="9"/>
      <c r="P146" s="9"/>
      <c r="Q146" s="9">
        <v>0</v>
      </c>
      <c r="R146" s="9"/>
      <c r="S146" s="9"/>
      <c r="T146" s="21">
        <f t="shared" si="41"/>
        <v>560000</v>
      </c>
      <c r="U146" s="10">
        <f t="shared" si="42"/>
        <v>0</v>
      </c>
      <c r="V146" s="21">
        <f t="shared" si="43"/>
        <v>560000</v>
      </c>
      <c r="W146" s="10">
        <f t="shared" si="44"/>
        <v>0</v>
      </c>
      <c r="X146" s="21">
        <f t="shared" si="45"/>
        <v>0</v>
      </c>
      <c r="Y146" s="10">
        <f t="shared" si="46"/>
        <v>0</v>
      </c>
    </row>
    <row r="147" spans="3:25" x14ac:dyDescent="0.35">
      <c r="C147" s="8">
        <v>40</v>
      </c>
      <c r="D147" s="9"/>
      <c r="E147" s="9" t="s">
        <v>47</v>
      </c>
      <c r="F147" s="15" t="s">
        <v>6</v>
      </c>
      <c r="G147" s="74"/>
      <c r="H147" s="10">
        <v>639</v>
      </c>
      <c r="I147" s="10">
        <v>565</v>
      </c>
      <c r="J147" s="10">
        <v>81</v>
      </c>
      <c r="K147" s="9">
        <v>150</v>
      </c>
      <c r="L147" s="33">
        <f t="shared" si="39"/>
        <v>720</v>
      </c>
      <c r="M147" s="9"/>
      <c r="N147" s="33">
        <f t="shared" si="40"/>
        <v>1285</v>
      </c>
      <c r="O147" s="9"/>
      <c r="P147" s="9"/>
      <c r="Q147" s="9">
        <v>100</v>
      </c>
      <c r="R147" s="9"/>
      <c r="S147" s="9"/>
      <c r="T147" s="21">
        <f t="shared" si="41"/>
        <v>95850</v>
      </c>
      <c r="U147" s="10">
        <f t="shared" si="42"/>
        <v>63900</v>
      </c>
      <c r="V147" s="21">
        <f t="shared" si="43"/>
        <v>84750</v>
      </c>
      <c r="W147" s="10">
        <f t="shared" si="44"/>
        <v>56500</v>
      </c>
      <c r="X147" s="21">
        <f t="shared" si="45"/>
        <v>12150</v>
      </c>
      <c r="Y147" s="10">
        <f t="shared" si="46"/>
        <v>8100</v>
      </c>
    </row>
    <row r="148" spans="3:25" x14ac:dyDescent="0.35">
      <c r="C148" s="8">
        <v>41</v>
      </c>
      <c r="D148" s="9"/>
      <c r="E148" s="9" t="s">
        <v>48</v>
      </c>
      <c r="F148" s="15" t="s">
        <v>6</v>
      </c>
      <c r="G148" s="74"/>
      <c r="H148" s="10">
        <v>102</v>
      </c>
      <c r="I148" s="10">
        <v>92</v>
      </c>
      <c r="J148" s="10">
        <v>77</v>
      </c>
      <c r="K148" s="9">
        <v>2500</v>
      </c>
      <c r="L148" s="33">
        <f t="shared" si="39"/>
        <v>179</v>
      </c>
      <c r="M148" s="9"/>
      <c r="N148" s="33">
        <f t="shared" si="40"/>
        <v>271</v>
      </c>
      <c r="O148" s="9"/>
      <c r="P148" s="9"/>
      <c r="Q148" s="9">
        <v>1000</v>
      </c>
      <c r="R148" s="9"/>
      <c r="S148" s="9"/>
      <c r="T148" s="21">
        <f t="shared" si="41"/>
        <v>255000</v>
      </c>
      <c r="U148" s="10">
        <f t="shared" si="42"/>
        <v>102000</v>
      </c>
      <c r="V148" s="21">
        <f t="shared" si="43"/>
        <v>230000</v>
      </c>
      <c r="W148" s="10">
        <f t="shared" si="44"/>
        <v>92000</v>
      </c>
      <c r="X148" s="21">
        <f t="shared" si="45"/>
        <v>192500</v>
      </c>
      <c r="Y148" s="10">
        <f t="shared" si="46"/>
        <v>77000</v>
      </c>
    </row>
    <row r="149" spans="3:25" ht="15" thickBot="1" x14ac:dyDescent="0.4">
      <c r="C149" s="11">
        <v>42</v>
      </c>
      <c r="D149" s="12"/>
      <c r="E149" s="12" t="s">
        <v>49</v>
      </c>
      <c r="F149" s="16" t="s">
        <v>9</v>
      </c>
      <c r="G149" s="75"/>
      <c r="H149" s="13">
        <v>1</v>
      </c>
      <c r="I149" s="13">
        <v>0</v>
      </c>
      <c r="J149" s="13">
        <v>0</v>
      </c>
      <c r="K149" s="9">
        <v>55500</v>
      </c>
      <c r="L149" s="33">
        <f t="shared" si="39"/>
        <v>1</v>
      </c>
      <c r="M149" s="9"/>
      <c r="N149" s="33">
        <f t="shared" si="40"/>
        <v>1</v>
      </c>
      <c r="O149" s="9"/>
      <c r="P149" s="9"/>
      <c r="Q149" s="9">
        <v>41250</v>
      </c>
      <c r="R149" s="9"/>
      <c r="S149" s="9"/>
      <c r="T149" s="21">
        <f t="shared" si="41"/>
        <v>55500</v>
      </c>
      <c r="U149" s="10">
        <f t="shared" si="42"/>
        <v>41250</v>
      </c>
      <c r="V149" s="21">
        <f t="shared" si="43"/>
        <v>0</v>
      </c>
      <c r="W149" s="10">
        <f t="shared" si="44"/>
        <v>0</v>
      </c>
      <c r="X149" s="21">
        <f t="shared" si="45"/>
        <v>0</v>
      </c>
      <c r="Y149" s="10">
        <f t="shared" si="46"/>
        <v>0</v>
      </c>
    </row>
    <row r="150" spans="3:25" x14ac:dyDescent="0.35">
      <c r="T150" s="24">
        <f>SUM(T108:T149)</f>
        <v>5530165</v>
      </c>
      <c r="U150" s="24">
        <f>SUM(U108:U149)</f>
        <v>1522760</v>
      </c>
      <c r="V150" s="24">
        <f>SUM(V108:V149)</f>
        <v>3587735</v>
      </c>
      <c r="W150" s="24">
        <f>SUM(W108:W149)</f>
        <v>885980</v>
      </c>
      <c r="X150" s="25">
        <f t="shared" ref="X150" si="50">SUM(X108:X149)</f>
        <v>633302.5</v>
      </c>
      <c r="Y150" s="24">
        <f>SUM(Y108:Y149)</f>
        <v>194995</v>
      </c>
    </row>
    <row r="152" spans="3:25" x14ac:dyDescent="0.35">
      <c r="T152" s="29" t="s">
        <v>131</v>
      </c>
      <c r="U152" s="17" t="s">
        <v>130</v>
      </c>
    </row>
    <row r="153" spans="3:25" x14ac:dyDescent="0.35">
      <c r="Q153" t="s">
        <v>126</v>
      </c>
      <c r="T153" s="28">
        <f>U150+Y150</f>
        <v>1717755</v>
      </c>
      <c r="U153" s="28">
        <f>T150+X150</f>
        <v>6163467.5</v>
      </c>
    </row>
    <row r="154" spans="3:25" x14ac:dyDescent="0.35">
      <c r="T154" s="28"/>
      <c r="U154" s="28"/>
    </row>
    <row r="155" spans="3:25" x14ac:dyDescent="0.35">
      <c r="Q155" t="s">
        <v>128</v>
      </c>
      <c r="T155" s="28">
        <f>U150+W150+Y150</f>
        <v>2603735</v>
      </c>
      <c r="U155" s="28">
        <f>T150+V150+X150</f>
        <v>9751202.5</v>
      </c>
    </row>
    <row r="157" spans="3:25" ht="15" thickBot="1" x14ac:dyDescent="0.4"/>
    <row r="158" spans="3:25" x14ac:dyDescent="0.35">
      <c r="H158" s="1" t="s">
        <v>73</v>
      </c>
      <c r="I158" s="1" t="s">
        <v>74</v>
      </c>
      <c r="J158" s="17" t="s">
        <v>75</v>
      </c>
      <c r="T158" s="92" t="s">
        <v>73</v>
      </c>
      <c r="U158" s="93"/>
      <c r="V158" s="92" t="s">
        <v>74</v>
      </c>
      <c r="W158" s="93"/>
      <c r="X158" s="94" t="s">
        <v>75</v>
      </c>
      <c r="Y158" s="95"/>
    </row>
    <row r="159" spans="3:25" ht="15" thickBot="1" x14ac:dyDescent="0.4">
      <c r="C159" s="2" t="s">
        <v>1</v>
      </c>
      <c r="D159" s="3"/>
      <c r="E159" s="4" t="s">
        <v>2</v>
      </c>
      <c r="F159" s="4" t="s">
        <v>3</v>
      </c>
      <c r="G159" s="4"/>
      <c r="H159" s="2" t="s">
        <v>4</v>
      </c>
      <c r="I159" s="2" t="s">
        <v>4</v>
      </c>
      <c r="J159" s="2" t="s">
        <v>4</v>
      </c>
      <c r="K159" s="19" t="s">
        <v>123</v>
      </c>
      <c r="L159" s="58" t="s">
        <v>167</v>
      </c>
      <c r="M159" s="20"/>
      <c r="N159" s="58" t="s">
        <v>128</v>
      </c>
      <c r="O159" s="20"/>
      <c r="P159" s="20"/>
      <c r="Q159" s="20" t="s">
        <v>124</v>
      </c>
      <c r="R159" s="59"/>
      <c r="S159" s="59"/>
      <c r="T159" s="23" t="s">
        <v>125</v>
      </c>
      <c r="U159" s="23" t="s">
        <v>132</v>
      </c>
      <c r="V159" s="23" t="s">
        <v>125</v>
      </c>
      <c r="W159" s="23" t="s">
        <v>132</v>
      </c>
      <c r="X159" s="23" t="s">
        <v>125</v>
      </c>
      <c r="Y159" s="23" t="s">
        <v>132</v>
      </c>
    </row>
    <row r="160" spans="3:25" x14ac:dyDescent="0.35">
      <c r="C160" s="5">
        <v>1</v>
      </c>
      <c r="D160" s="6"/>
      <c r="E160" s="6" t="s">
        <v>5</v>
      </c>
      <c r="F160" s="14" t="s">
        <v>6</v>
      </c>
      <c r="G160" s="72"/>
      <c r="H160" s="7">
        <f>8*6</f>
        <v>48</v>
      </c>
      <c r="I160" s="7">
        <v>0</v>
      </c>
      <c r="J160" s="7">
        <v>0</v>
      </c>
      <c r="K160" s="9">
        <v>14500</v>
      </c>
      <c r="L160" s="33">
        <f>H160+J160</f>
        <v>48</v>
      </c>
      <c r="M160" s="9"/>
      <c r="N160" s="33">
        <f>H160+I160+J160</f>
        <v>48</v>
      </c>
      <c r="O160" s="9"/>
      <c r="P160" s="9"/>
      <c r="Q160" s="9">
        <v>4700</v>
      </c>
      <c r="R160" s="9"/>
      <c r="S160" s="9"/>
      <c r="T160" s="21">
        <f>K160*H160</f>
        <v>696000</v>
      </c>
      <c r="U160" s="10">
        <f>Q160*H160</f>
        <v>225600</v>
      </c>
      <c r="V160" s="21">
        <f>K160*I160</f>
        <v>0</v>
      </c>
      <c r="W160" s="10">
        <f>Q160*I160</f>
        <v>0</v>
      </c>
      <c r="X160" s="21">
        <f>K160*J160</f>
        <v>0</v>
      </c>
      <c r="Y160" s="10">
        <f>Q160*J160</f>
        <v>0</v>
      </c>
    </row>
    <row r="161" spans="3:25" s="43" customFormat="1" x14ac:dyDescent="0.35">
      <c r="C161" s="42">
        <v>2</v>
      </c>
      <c r="E161" s="43" t="s">
        <v>7</v>
      </c>
      <c r="F161" s="44" t="s">
        <v>6</v>
      </c>
      <c r="G161" s="73"/>
      <c r="H161" s="45">
        <v>176</v>
      </c>
      <c r="I161" s="45">
        <v>0</v>
      </c>
      <c r="J161" s="45">
        <v>0</v>
      </c>
      <c r="K161" s="43">
        <v>600</v>
      </c>
      <c r="L161" s="33">
        <f t="shared" ref="L161:L201" si="51">H161+J161</f>
        <v>176</v>
      </c>
      <c r="N161" s="33">
        <f t="shared" ref="N161:N196" si="52">H161+I161+J161</f>
        <v>176</v>
      </c>
      <c r="Q161" s="43">
        <v>170</v>
      </c>
      <c r="T161" s="42">
        <f t="shared" ref="T161:T201" si="53">K161*H161</f>
        <v>105600</v>
      </c>
      <c r="U161" s="45">
        <f t="shared" ref="U161:U201" si="54">Q161*H161</f>
        <v>29920</v>
      </c>
      <c r="V161" s="42">
        <f t="shared" ref="V161:V201" si="55">K161*I161</f>
        <v>0</v>
      </c>
      <c r="W161" s="45">
        <f t="shared" ref="W161:W201" si="56">Q161*I161</f>
        <v>0</v>
      </c>
      <c r="X161" s="42">
        <f t="shared" ref="X161:X201" si="57">K161*J161</f>
        <v>0</v>
      </c>
      <c r="Y161" s="45">
        <f t="shared" ref="Y161:Y201" si="58">Q161*J161</f>
        <v>0</v>
      </c>
    </row>
    <row r="162" spans="3:25" x14ac:dyDescent="0.35">
      <c r="C162" s="8">
        <v>3</v>
      </c>
      <c r="D162" s="9"/>
      <c r="E162" s="9" t="s">
        <v>8</v>
      </c>
      <c r="F162" s="15" t="s">
        <v>9</v>
      </c>
      <c r="G162" s="74"/>
      <c r="H162" s="10">
        <v>1</v>
      </c>
      <c r="I162" s="10">
        <v>1</v>
      </c>
      <c r="J162" s="10">
        <v>0</v>
      </c>
      <c r="K162" s="9">
        <v>1150</v>
      </c>
      <c r="L162" s="33">
        <f t="shared" si="51"/>
        <v>1</v>
      </c>
      <c r="M162" s="9"/>
      <c r="N162" s="33">
        <f t="shared" si="52"/>
        <v>2</v>
      </c>
      <c r="O162" s="9"/>
      <c r="P162" s="9"/>
      <c r="Q162" s="9">
        <v>670</v>
      </c>
      <c r="R162" s="9"/>
      <c r="S162" s="9"/>
      <c r="T162" s="21">
        <f t="shared" si="53"/>
        <v>1150</v>
      </c>
      <c r="U162" s="10">
        <f t="shared" si="54"/>
        <v>670</v>
      </c>
      <c r="V162" s="21">
        <f t="shared" si="55"/>
        <v>1150</v>
      </c>
      <c r="W162" s="10">
        <f t="shared" si="56"/>
        <v>670</v>
      </c>
      <c r="X162" s="21">
        <f t="shared" si="57"/>
        <v>0</v>
      </c>
      <c r="Y162" s="10">
        <f t="shared" si="58"/>
        <v>0</v>
      </c>
    </row>
    <row r="163" spans="3:25" x14ac:dyDescent="0.35">
      <c r="C163" s="8">
        <v>4</v>
      </c>
      <c r="D163" s="9"/>
      <c r="E163" s="9" t="s">
        <v>10</v>
      </c>
      <c r="F163" s="15" t="s">
        <v>11</v>
      </c>
      <c r="G163" s="74"/>
      <c r="H163" s="10">
        <f>4*7*0.125</f>
        <v>3.5</v>
      </c>
      <c r="I163" s="10">
        <v>0</v>
      </c>
      <c r="J163" s="10">
        <v>0</v>
      </c>
      <c r="K163" s="9">
        <v>95000</v>
      </c>
      <c r="L163" s="33">
        <f t="shared" si="51"/>
        <v>3.5</v>
      </c>
      <c r="M163" s="9"/>
      <c r="N163" s="33">
        <f t="shared" si="52"/>
        <v>3.5</v>
      </c>
      <c r="O163" s="9"/>
      <c r="P163" s="9"/>
      <c r="Q163" s="9">
        <v>14000</v>
      </c>
      <c r="R163" s="9"/>
      <c r="S163" s="9"/>
      <c r="T163" s="21">
        <f t="shared" si="53"/>
        <v>332500</v>
      </c>
      <c r="U163" s="10">
        <f t="shared" si="54"/>
        <v>49000</v>
      </c>
      <c r="V163" s="21">
        <f t="shared" si="55"/>
        <v>0</v>
      </c>
      <c r="W163" s="10">
        <f t="shared" si="56"/>
        <v>0</v>
      </c>
      <c r="X163" s="21">
        <f t="shared" si="57"/>
        <v>0</v>
      </c>
      <c r="Y163" s="10">
        <f t="shared" si="58"/>
        <v>0</v>
      </c>
    </row>
    <row r="164" spans="3:25" x14ac:dyDescent="0.35">
      <c r="C164" s="8">
        <v>5</v>
      </c>
      <c r="D164" s="9"/>
      <c r="E164" s="9" t="s">
        <v>12</v>
      </c>
      <c r="F164" s="15" t="s">
        <v>9</v>
      </c>
      <c r="G164" s="74"/>
      <c r="H164" s="10">
        <v>6</v>
      </c>
      <c r="I164" s="10">
        <v>3</v>
      </c>
      <c r="J164" s="10">
        <v>1</v>
      </c>
      <c r="K164" s="9">
        <v>1830</v>
      </c>
      <c r="L164" s="33">
        <f t="shared" si="51"/>
        <v>7</v>
      </c>
      <c r="M164" s="9"/>
      <c r="N164" s="33">
        <f t="shared" si="52"/>
        <v>10</v>
      </c>
      <c r="O164" s="9"/>
      <c r="P164" s="9"/>
      <c r="Q164" s="9">
        <v>1250</v>
      </c>
      <c r="R164" s="9"/>
      <c r="S164" s="9"/>
      <c r="T164" s="21">
        <f t="shared" si="53"/>
        <v>10980</v>
      </c>
      <c r="U164" s="10">
        <f t="shared" si="54"/>
        <v>7500</v>
      </c>
      <c r="V164" s="21">
        <f t="shared" si="55"/>
        <v>5490</v>
      </c>
      <c r="W164" s="10">
        <f t="shared" si="56"/>
        <v>3750</v>
      </c>
      <c r="X164" s="21">
        <f t="shared" si="57"/>
        <v>1830</v>
      </c>
      <c r="Y164" s="10">
        <f t="shared" si="58"/>
        <v>1250</v>
      </c>
    </row>
    <row r="165" spans="3:25" x14ac:dyDescent="0.35">
      <c r="C165" s="8">
        <v>6</v>
      </c>
      <c r="D165" s="9"/>
      <c r="E165" s="9" t="s">
        <v>13</v>
      </c>
      <c r="F165" s="15" t="s">
        <v>9</v>
      </c>
      <c r="G165" s="74"/>
      <c r="H165" s="10">
        <v>4</v>
      </c>
      <c r="I165" s="10">
        <v>1</v>
      </c>
      <c r="J165" s="10">
        <v>0</v>
      </c>
      <c r="K165" s="9">
        <v>1200</v>
      </c>
      <c r="L165" s="33">
        <f t="shared" si="51"/>
        <v>4</v>
      </c>
      <c r="M165" s="9"/>
      <c r="N165" s="33">
        <f t="shared" si="52"/>
        <v>5</v>
      </c>
      <c r="O165" s="9"/>
      <c r="P165" s="9"/>
      <c r="Q165" s="9">
        <v>790</v>
      </c>
      <c r="R165" s="9"/>
      <c r="S165" s="9"/>
      <c r="T165" s="21">
        <f t="shared" si="53"/>
        <v>4800</v>
      </c>
      <c r="U165" s="10">
        <f t="shared" si="54"/>
        <v>3160</v>
      </c>
      <c r="V165" s="21">
        <f t="shared" si="55"/>
        <v>1200</v>
      </c>
      <c r="W165" s="10">
        <f t="shared" si="56"/>
        <v>790</v>
      </c>
      <c r="X165" s="21">
        <f t="shared" si="57"/>
        <v>0</v>
      </c>
      <c r="Y165" s="10">
        <f t="shared" si="58"/>
        <v>0</v>
      </c>
    </row>
    <row r="166" spans="3:25" x14ac:dyDescent="0.35">
      <c r="C166" s="8">
        <v>7</v>
      </c>
      <c r="D166" s="9"/>
      <c r="E166" s="9" t="s">
        <v>14</v>
      </c>
      <c r="F166" s="15" t="s">
        <v>9</v>
      </c>
      <c r="G166" s="74"/>
      <c r="H166" s="10">
        <v>9</v>
      </c>
      <c r="I166" s="10">
        <f>I164</f>
        <v>3</v>
      </c>
      <c r="J166" s="10">
        <f>J164</f>
        <v>1</v>
      </c>
      <c r="K166" s="9">
        <v>3170</v>
      </c>
      <c r="L166" s="33">
        <f t="shared" si="51"/>
        <v>10</v>
      </c>
      <c r="M166" s="9"/>
      <c r="N166" s="33">
        <f t="shared" si="52"/>
        <v>13</v>
      </c>
      <c r="O166" s="9"/>
      <c r="P166" s="9"/>
      <c r="Q166" s="9">
        <v>1900</v>
      </c>
      <c r="R166" s="9"/>
      <c r="S166" s="9"/>
      <c r="T166" s="21">
        <f t="shared" si="53"/>
        <v>28530</v>
      </c>
      <c r="U166" s="10">
        <f t="shared" si="54"/>
        <v>17100</v>
      </c>
      <c r="V166" s="21">
        <f t="shared" si="55"/>
        <v>9510</v>
      </c>
      <c r="W166" s="10">
        <f t="shared" si="56"/>
        <v>5700</v>
      </c>
      <c r="X166" s="21">
        <f t="shared" si="57"/>
        <v>3170</v>
      </c>
      <c r="Y166" s="10">
        <f t="shared" si="58"/>
        <v>1900</v>
      </c>
    </row>
    <row r="167" spans="3:25" x14ac:dyDescent="0.35">
      <c r="C167" s="8">
        <v>8</v>
      </c>
      <c r="D167" s="9"/>
      <c r="E167" s="9" t="s">
        <v>15</v>
      </c>
      <c r="F167" s="15" t="s">
        <v>9</v>
      </c>
      <c r="G167" s="74"/>
      <c r="H167" s="10">
        <v>1</v>
      </c>
      <c r="I167" s="10">
        <v>1</v>
      </c>
      <c r="J167" s="10">
        <v>0</v>
      </c>
      <c r="K167" s="9">
        <v>9120</v>
      </c>
      <c r="L167" s="33">
        <f t="shared" si="51"/>
        <v>1</v>
      </c>
      <c r="M167" s="9"/>
      <c r="N167" s="33">
        <f t="shared" si="52"/>
        <v>2</v>
      </c>
      <c r="O167" s="9"/>
      <c r="P167" s="9"/>
      <c r="Q167" s="9">
        <v>1500</v>
      </c>
      <c r="R167" s="9"/>
      <c r="S167" s="9"/>
      <c r="T167" s="21">
        <f t="shared" si="53"/>
        <v>9120</v>
      </c>
      <c r="U167" s="10">
        <f t="shared" si="54"/>
        <v>1500</v>
      </c>
      <c r="V167" s="21">
        <f t="shared" si="55"/>
        <v>9120</v>
      </c>
      <c r="W167" s="10">
        <f t="shared" si="56"/>
        <v>1500</v>
      </c>
      <c r="X167" s="21">
        <f t="shared" si="57"/>
        <v>0</v>
      </c>
      <c r="Y167" s="10">
        <f t="shared" si="58"/>
        <v>0</v>
      </c>
    </row>
    <row r="168" spans="3:25" x14ac:dyDescent="0.35">
      <c r="C168" s="8">
        <v>9</v>
      </c>
      <c r="D168" s="9"/>
      <c r="E168" s="9" t="s">
        <v>16</v>
      </c>
      <c r="F168" s="15" t="s">
        <v>9</v>
      </c>
      <c r="G168" s="74"/>
      <c r="H168" s="10">
        <v>6</v>
      </c>
      <c r="I168" s="10">
        <f>I166</f>
        <v>3</v>
      </c>
      <c r="J168" s="10">
        <f>J166</f>
        <v>1</v>
      </c>
      <c r="K168" s="9">
        <v>1240</v>
      </c>
      <c r="L168" s="33">
        <f t="shared" si="51"/>
        <v>7</v>
      </c>
      <c r="M168" s="9"/>
      <c r="N168" s="33">
        <f t="shared" si="52"/>
        <v>10</v>
      </c>
      <c r="O168" s="9"/>
      <c r="P168" s="9"/>
      <c r="Q168" s="9">
        <v>720</v>
      </c>
      <c r="R168" s="9"/>
      <c r="S168" s="9"/>
      <c r="T168" s="21">
        <f t="shared" si="53"/>
        <v>7440</v>
      </c>
      <c r="U168" s="10">
        <f t="shared" si="54"/>
        <v>4320</v>
      </c>
      <c r="V168" s="21">
        <f t="shared" si="55"/>
        <v>3720</v>
      </c>
      <c r="W168" s="10">
        <f t="shared" si="56"/>
        <v>2160</v>
      </c>
      <c r="X168" s="21">
        <f t="shared" si="57"/>
        <v>1240</v>
      </c>
      <c r="Y168" s="10">
        <f t="shared" si="58"/>
        <v>720</v>
      </c>
    </row>
    <row r="169" spans="3:25" x14ac:dyDescent="0.35">
      <c r="C169" s="8">
        <v>10</v>
      </c>
      <c r="D169" s="9"/>
      <c r="E169" s="9" t="s">
        <v>17</v>
      </c>
      <c r="F169" s="15" t="s">
        <v>9</v>
      </c>
      <c r="G169" s="74"/>
      <c r="H169" s="10">
        <v>9</v>
      </c>
      <c r="I169" s="10">
        <f>I168</f>
        <v>3</v>
      </c>
      <c r="J169" s="10">
        <f>J168</f>
        <v>1</v>
      </c>
      <c r="K169" s="9">
        <v>1360</v>
      </c>
      <c r="L169" s="33">
        <f t="shared" si="51"/>
        <v>10</v>
      </c>
      <c r="M169" s="9"/>
      <c r="N169" s="33">
        <f t="shared" si="52"/>
        <v>13</v>
      </c>
      <c r="O169" s="9"/>
      <c r="P169" s="9"/>
      <c r="Q169" s="9">
        <v>960</v>
      </c>
      <c r="R169" s="9"/>
      <c r="S169" s="9"/>
      <c r="T169" s="21">
        <f t="shared" si="53"/>
        <v>12240</v>
      </c>
      <c r="U169" s="10">
        <f t="shared" si="54"/>
        <v>8640</v>
      </c>
      <c r="V169" s="21">
        <f t="shared" si="55"/>
        <v>4080</v>
      </c>
      <c r="W169" s="10">
        <f t="shared" si="56"/>
        <v>2880</v>
      </c>
      <c r="X169" s="21">
        <f t="shared" si="57"/>
        <v>1360</v>
      </c>
      <c r="Y169" s="10">
        <f t="shared" si="58"/>
        <v>960</v>
      </c>
    </row>
    <row r="170" spans="3:25" x14ac:dyDescent="0.35">
      <c r="C170" s="8">
        <v>11</v>
      </c>
      <c r="D170" s="9"/>
      <c r="E170" s="9" t="s">
        <v>18</v>
      </c>
      <c r="F170" s="15" t="s">
        <v>11</v>
      </c>
      <c r="G170" s="74"/>
      <c r="H170" s="10">
        <f>6*2.5*7*0.125</f>
        <v>13.125</v>
      </c>
      <c r="I170" s="10">
        <f>4*2.5*7*0.125</f>
        <v>8.75</v>
      </c>
      <c r="J170" s="10">
        <f>1*2.5*7*0.125</f>
        <v>2.1875</v>
      </c>
      <c r="K170" s="9">
        <v>95000</v>
      </c>
      <c r="L170" s="33">
        <f t="shared" si="51"/>
        <v>15.3125</v>
      </c>
      <c r="M170" s="9"/>
      <c r="N170" s="33">
        <f t="shared" si="52"/>
        <v>24.0625</v>
      </c>
      <c r="O170" s="9"/>
      <c r="P170" s="9"/>
      <c r="Q170" s="9">
        <v>14000</v>
      </c>
      <c r="R170" s="9"/>
      <c r="S170" s="9"/>
      <c r="T170" s="21">
        <f t="shared" si="53"/>
        <v>1246875</v>
      </c>
      <c r="U170" s="10">
        <f t="shared" si="54"/>
        <v>183750</v>
      </c>
      <c r="V170" s="21">
        <f t="shared" si="55"/>
        <v>831250</v>
      </c>
      <c r="W170" s="10">
        <f t="shared" si="56"/>
        <v>122500</v>
      </c>
      <c r="X170" s="21">
        <f t="shared" si="57"/>
        <v>207812.5</v>
      </c>
      <c r="Y170" s="10">
        <f t="shared" si="58"/>
        <v>30625</v>
      </c>
    </row>
    <row r="171" spans="3:25" x14ac:dyDescent="0.35">
      <c r="C171" s="8">
        <v>12</v>
      </c>
      <c r="D171" s="9"/>
      <c r="E171" s="9" t="s">
        <v>19</v>
      </c>
      <c r="F171" s="15" t="s">
        <v>6</v>
      </c>
      <c r="G171" s="74"/>
      <c r="H171" s="10">
        <v>102</v>
      </c>
      <c r="I171" s="10">
        <v>96</v>
      </c>
      <c r="J171" s="10">
        <f>4*6</f>
        <v>24</v>
      </c>
      <c r="K171" s="9">
        <v>1900</v>
      </c>
      <c r="L171" s="33">
        <f t="shared" si="51"/>
        <v>126</v>
      </c>
      <c r="M171" s="9"/>
      <c r="N171" s="33">
        <f t="shared" si="52"/>
        <v>222</v>
      </c>
      <c r="O171" s="9"/>
      <c r="P171" s="9"/>
      <c r="Q171" s="9">
        <v>900</v>
      </c>
      <c r="R171" s="9"/>
      <c r="S171" s="9"/>
      <c r="T171" s="21">
        <f t="shared" si="53"/>
        <v>193800</v>
      </c>
      <c r="U171" s="10">
        <f t="shared" si="54"/>
        <v>91800</v>
      </c>
      <c r="V171" s="21">
        <f t="shared" si="55"/>
        <v>182400</v>
      </c>
      <c r="W171" s="10">
        <f t="shared" si="56"/>
        <v>86400</v>
      </c>
      <c r="X171" s="21">
        <f t="shared" si="57"/>
        <v>45600</v>
      </c>
      <c r="Y171" s="10">
        <f t="shared" si="58"/>
        <v>21600</v>
      </c>
    </row>
    <row r="172" spans="3:25" ht="15" thickBot="1" x14ac:dyDescent="0.4">
      <c r="C172" s="8">
        <v>13</v>
      </c>
      <c r="D172" s="9"/>
      <c r="E172" s="9" t="s">
        <v>20</v>
      </c>
      <c r="F172" s="15" t="s">
        <v>9</v>
      </c>
      <c r="G172" s="74"/>
      <c r="H172" s="10">
        <v>2</v>
      </c>
      <c r="I172" s="10">
        <v>3</v>
      </c>
      <c r="J172" s="10">
        <v>0</v>
      </c>
      <c r="K172" s="9">
        <v>103500</v>
      </c>
      <c r="L172" s="33">
        <f t="shared" si="51"/>
        <v>2</v>
      </c>
      <c r="M172" s="9"/>
      <c r="N172" s="33">
        <f t="shared" si="52"/>
        <v>5</v>
      </c>
      <c r="O172" s="9"/>
      <c r="P172" s="9"/>
      <c r="Q172" s="12">
        <v>33000</v>
      </c>
      <c r="R172" s="60"/>
      <c r="S172" s="60"/>
      <c r="T172" s="21">
        <f t="shared" si="53"/>
        <v>207000</v>
      </c>
      <c r="U172" s="10">
        <f t="shared" si="54"/>
        <v>66000</v>
      </c>
      <c r="V172" s="21">
        <f t="shared" si="55"/>
        <v>310500</v>
      </c>
      <c r="W172" s="10">
        <f t="shared" si="56"/>
        <v>99000</v>
      </c>
      <c r="X172" s="21">
        <f t="shared" si="57"/>
        <v>0</v>
      </c>
      <c r="Y172" s="10">
        <f t="shared" si="58"/>
        <v>0</v>
      </c>
    </row>
    <row r="173" spans="3:25" x14ac:dyDescent="0.35">
      <c r="C173" s="8">
        <v>14</v>
      </c>
      <c r="D173" s="9"/>
      <c r="E173" s="9" t="s">
        <v>21</v>
      </c>
      <c r="F173" s="15" t="s">
        <v>9</v>
      </c>
      <c r="G173" s="74"/>
      <c r="H173" s="10">
        <f>H164</f>
        <v>6</v>
      </c>
      <c r="I173" s="10">
        <f>I164</f>
        <v>3</v>
      </c>
      <c r="J173" s="10">
        <f>J164</f>
        <v>1</v>
      </c>
      <c r="K173" s="9">
        <v>14300</v>
      </c>
      <c r="L173" s="33">
        <f t="shared" si="51"/>
        <v>7</v>
      </c>
      <c r="M173" s="9"/>
      <c r="N173" s="33">
        <f t="shared" si="52"/>
        <v>10</v>
      </c>
      <c r="O173" s="9"/>
      <c r="P173" s="9"/>
      <c r="Q173" s="9">
        <v>8300</v>
      </c>
      <c r="R173" s="9"/>
      <c r="S173" s="9"/>
      <c r="T173" s="21">
        <f t="shared" si="53"/>
        <v>85800</v>
      </c>
      <c r="U173" s="10">
        <f t="shared" si="54"/>
        <v>49800</v>
      </c>
      <c r="V173" s="21">
        <f t="shared" si="55"/>
        <v>42900</v>
      </c>
      <c r="W173" s="10">
        <f t="shared" si="56"/>
        <v>24900</v>
      </c>
      <c r="X173" s="21">
        <f t="shared" si="57"/>
        <v>14300</v>
      </c>
      <c r="Y173" s="10">
        <f t="shared" si="58"/>
        <v>8300</v>
      </c>
    </row>
    <row r="174" spans="3:25" x14ac:dyDescent="0.35">
      <c r="C174" s="8">
        <v>15</v>
      </c>
      <c r="D174" s="9"/>
      <c r="E174" s="9" t="s">
        <v>22</v>
      </c>
      <c r="F174" s="15" t="s">
        <v>9</v>
      </c>
      <c r="G174" s="74"/>
      <c r="H174" s="10">
        <v>105</v>
      </c>
      <c r="I174" s="10">
        <v>70</v>
      </c>
      <c r="J174" s="10">
        <v>11</v>
      </c>
      <c r="K174" s="9">
        <v>1270</v>
      </c>
      <c r="L174" s="33">
        <f t="shared" si="51"/>
        <v>116</v>
      </c>
      <c r="M174" s="9"/>
      <c r="N174" s="33">
        <f t="shared" si="52"/>
        <v>186</v>
      </c>
      <c r="O174" s="9"/>
      <c r="P174" s="9"/>
      <c r="Q174" s="9">
        <v>320</v>
      </c>
      <c r="R174" s="9"/>
      <c r="S174" s="9"/>
      <c r="T174" s="21">
        <f t="shared" si="53"/>
        <v>133350</v>
      </c>
      <c r="U174" s="10">
        <f t="shared" si="54"/>
        <v>33600</v>
      </c>
      <c r="V174" s="21">
        <f t="shared" si="55"/>
        <v>88900</v>
      </c>
      <c r="W174" s="10">
        <f t="shared" si="56"/>
        <v>22400</v>
      </c>
      <c r="X174" s="21">
        <f t="shared" si="57"/>
        <v>13970</v>
      </c>
      <c r="Y174" s="10">
        <f t="shared" si="58"/>
        <v>3520</v>
      </c>
    </row>
    <row r="175" spans="3:25" x14ac:dyDescent="0.35">
      <c r="C175" s="8">
        <v>16</v>
      </c>
      <c r="D175" s="9"/>
      <c r="E175" s="9" t="s">
        <v>23</v>
      </c>
      <c r="F175" s="15" t="s">
        <v>24</v>
      </c>
      <c r="G175" s="74"/>
      <c r="H175" s="10">
        <v>6</v>
      </c>
      <c r="I175" s="10">
        <v>5</v>
      </c>
      <c r="J175" s="10">
        <v>2</v>
      </c>
      <c r="K175" s="9">
        <v>5000</v>
      </c>
      <c r="L175" s="33">
        <f t="shared" si="51"/>
        <v>8</v>
      </c>
      <c r="M175" s="9"/>
      <c r="N175" s="33">
        <f t="shared" si="52"/>
        <v>13</v>
      </c>
      <c r="O175" s="9"/>
      <c r="P175" s="9"/>
      <c r="Q175" s="9">
        <v>2800</v>
      </c>
      <c r="R175" s="9"/>
      <c r="S175" s="9"/>
      <c r="T175" s="21">
        <f t="shared" si="53"/>
        <v>30000</v>
      </c>
      <c r="U175" s="10">
        <f t="shared" si="54"/>
        <v>16800</v>
      </c>
      <c r="V175" s="21">
        <f t="shared" si="55"/>
        <v>25000</v>
      </c>
      <c r="W175" s="10">
        <f t="shared" si="56"/>
        <v>14000</v>
      </c>
      <c r="X175" s="21">
        <f t="shared" si="57"/>
        <v>10000</v>
      </c>
      <c r="Y175" s="10">
        <f t="shared" si="58"/>
        <v>5600</v>
      </c>
    </row>
    <row r="176" spans="3:25" x14ac:dyDescent="0.35">
      <c r="C176" s="8">
        <v>17</v>
      </c>
      <c r="D176" s="9"/>
      <c r="E176" s="9" t="s">
        <v>50</v>
      </c>
      <c r="F176" s="15" t="s">
        <v>11</v>
      </c>
      <c r="G176" s="74"/>
      <c r="H176" s="10">
        <f>3*2*7*0.125</f>
        <v>5.25</v>
      </c>
      <c r="I176" s="10">
        <f>2*2*7*0.125</f>
        <v>3.5</v>
      </c>
      <c r="J176" s="10">
        <v>0</v>
      </c>
      <c r="K176" s="9">
        <v>95000</v>
      </c>
      <c r="L176" s="33">
        <f t="shared" si="51"/>
        <v>5.25</v>
      </c>
      <c r="M176" s="9"/>
      <c r="N176" s="33">
        <f t="shared" si="52"/>
        <v>8.75</v>
      </c>
      <c r="O176" s="9"/>
      <c r="P176" s="9"/>
      <c r="Q176" s="9">
        <v>14000</v>
      </c>
      <c r="R176" s="9"/>
      <c r="S176" s="9"/>
      <c r="T176" s="21">
        <f t="shared" si="53"/>
        <v>498750</v>
      </c>
      <c r="U176" s="10">
        <f t="shared" si="54"/>
        <v>73500</v>
      </c>
      <c r="V176" s="21">
        <f t="shared" si="55"/>
        <v>332500</v>
      </c>
      <c r="W176" s="10">
        <f t="shared" si="56"/>
        <v>49000</v>
      </c>
      <c r="X176" s="21">
        <f t="shared" si="57"/>
        <v>0</v>
      </c>
      <c r="Y176" s="10">
        <f t="shared" si="58"/>
        <v>0</v>
      </c>
    </row>
    <row r="177" spans="3:25" x14ac:dyDescent="0.35">
      <c r="C177" s="8">
        <v>18</v>
      </c>
      <c r="D177" s="9"/>
      <c r="E177" s="9" t="s">
        <v>25</v>
      </c>
      <c r="F177" s="15" t="s">
        <v>9</v>
      </c>
      <c r="G177" s="74"/>
      <c r="H177" s="10">
        <v>3</v>
      </c>
      <c r="I177" s="10">
        <v>2</v>
      </c>
      <c r="J177" s="10">
        <v>0</v>
      </c>
      <c r="K177" s="9">
        <v>5370</v>
      </c>
      <c r="L177" s="33">
        <f t="shared" si="51"/>
        <v>3</v>
      </c>
      <c r="M177" s="9"/>
      <c r="N177" s="33">
        <f t="shared" si="52"/>
        <v>5</v>
      </c>
      <c r="O177" s="9"/>
      <c r="P177" s="9"/>
      <c r="Q177" s="9">
        <v>2990</v>
      </c>
      <c r="R177" s="9"/>
      <c r="S177" s="9"/>
      <c r="T177" s="21">
        <f t="shared" si="53"/>
        <v>16110</v>
      </c>
      <c r="U177" s="10">
        <f t="shared" si="54"/>
        <v>8970</v>
      </c>
      <c r="V177" s="21">
        <f t="shared" si="55"/>
        <v>10740</v>
      </c>
      <c r="W177" s="10">
        <f t="shared" si="56"/>
        <v>5980</v>
      </c>
      <c r="X177" s="21">
        <f t="shared" si="57"/>
        <v>0</v>
      </c>
      <c r="Y177" s="10">
        <f t="shared" si="58"/>
        <v>0</v>
      </c>
    </row>
    <row r="178" spans="3:25" x14ac:dyDescent="0.35">
      <c r="C178" s="8">
        <v>19</v>
      </c>
      <c r="D178" s="9"/>
      <c r="E178" s="9" t="s">
        <v>53</v>
      </c>
      <c r="F178" s="15" t="s">
        <v>26</v>
      </c>
      <c r="G178" s="74"/>
      <c r="H178" s="10">
        <v>24</v>
      </c>
      <c r="I178" s="10">
        <f>2*4*2</f>
        <v>16</v>
      </c>
      <c r="J178" s="10">
        <v>0</v>
      </c>
      <c r="K178" s="9">
        <v>1200</v>
      </c>
      <c r="L178" s="33">
        <f t="shared" si="51"/>
        <v>24</v>
      </c>
      <c r="M178" s="9"/>
      <c r="N178" s="33">
        <f t="shared" si="52"/>
        <v>40</v>
      </c>
      <c r="O178" s="9"/>
      <c r="P178" s="9"/>
      <c r="Q178" s="9">
        <v>350</v>
      </c>
      <c r="R178" s="9"/>
      <c r="S178" s="9"/>
      <c r="T178" s="21">
        <f t="shared" si="53"/>
        <v>28800</v>
      </c>
      <c r="U178" s="10">
        <f t="shared" si="54"/>
        <v>8400</v>
      </c>
      <c r="V178" s="21">
        <f t="shared" si="55"/>
        <v>19200</v>
      </c>
      <c r="W178" s="10">
        <f t="shared" si="56"/>
        <v>5600</v>
      </c>
      <c r="X178" s="21">
        <f t="shared" si="57"/>
        <v>0</v>
      </c>
      <c r="Y178" s="10">
        <f t="shared" si="58"/>
        <v>0</v>
      </c>
    </row>
    <row r="179" spans="3:25" s="43" customFormat="1" x14ac:dyDescent="0.35">
      <c r="C179" s="42">
        <v>20</v>
      </c>
      <c r="E179" s="43" t="s">
        <v>27</v>
      </c>
      <c r="F179" s="44" t="s">
        <v>26</v>
      </c>
      <c r="G179" s="73"/>
      <c r="H179" s="45">
        <v>75</v>
      </c>
      <c r="I179" s="45">
        <v>78</v>
      </c>
      <c r="J179" s="45">
        <v>0</v>
      </c>
      <c r="K179" s="43">
        <v>950</v>
      </c>
      <c r="L179" s="33">
        <f t="shared" si="51"/>
        <v>75</v>
      </c>
      <c r="N179" s="33">
        <f t="shared" si="52"/>
        <v>153</v>
      </c>
      <c r="Q179" s="43">
        <v>300</v>
      </c>
      <c r="T179" s="42">
        <f t="shared" si="53"/>
        <v>71250</v>
      </c>
      <c r="U179" s="45">
        <f t="shared" si="54"/>
        <v>22500</v>
      </c>
      <c r="V179" s="42">
        <f t="shared" si="55"/>
        <v>74100</v>
      </c>
      <c r="W179" s="45">
        <f t="shared" si="56"/>
        <v>23400</v>
      </c>
      <c r="X179" s="42">
        <f t="shared" si="57"/>
        <v>0</v>
      </c>
      <c r="Y179" s="45">
        <f t="shared" si="58"/>
        <v>0</v>
      </c>
    </row>
    <row r="180" spans="3:25" s="43" customFormat="1" x14ac:dyDescent="0.35">
      <c r="C180" s="42">
        <v>21</v>
      </c>
      <c r="E180" s="43" t="s">
        <v>28</v>
      </c>
      <c r="F180" s="44" t="s">
        <v>26</v>
      </c>
      <c r="G180" s="73"/>
      <c r="H180" s="45">
        <v>317</v>
      </c>
      <c r="I180" s="45">
        <v>267</v>
      </c>
      <c r="J180" s="45">
        <v>0</v>
      </c>
      <c r="K180" s="43">
        <v>950</v>
      </c>
      <c r="L180" s="33">
        <f t="shared" si="51"/>
        <v>317</v>
      </c>
      <c r="N180" s="33">
        <f t="shared" si="52"/>
        <v>584</v>
      </c>
      <c r="Q180" s="43">
        <v>300</v>
      </c>
      <c r="T180" s="42">
        <f t="shared" si="53"/>
        <v>301150</v>
      </c>
      <c r="U180" s="45">
        <f t="shared" si="54"/>
        <v>95100</v>
      </c>
      <c r="V180" s="42">
        <f t="shared" si="55"/>
        <v>253650</v>
      </c>
      <c r="W180" s="45">
        <f t="shared" si="56"/>
        <v>80100</v>
      </c>
      <c r="X180" s="42">
        <f t="shared" si="57"/>
        <v>0</v>
      </c>
      <c r="Y180" s="45">
        <f t="shared" si="58"/>
        <v>0</v>
      </c>
    </row>
    <row r="181" spans="3:25" x14ac:dyDescent="0.35">
      <c r="C181" s="8">
        <v>22</v>
      </c>
      <c r="D181" s="9"/>
      <c r="E181" s="9" t="s">
        <v>29</v>
      </c>
      <c r="F181" s="15" t="s">
        <v>9</v>
      </c>
      <c r="G181" s="74"/>
      <c r="H181" s="10">
        <f>H177</f>
        <v>3</v>
      </c>
      <c r="I181" s="10">
        <f>I177</f>
        <v>2</v>
      </c>
      <c r="J181" s="10">
        <f>J177</f>
        <v>0</v>
      </c>
      <c r="K181" s="9">
        <f>1270*20</f>
        <v>25400</v>
      </c>
      <c r="L181" s="33">
        <f t="shared" si="51"/>
        <v>3</v>
      </c>
      <c r="M181" s="9"/>
      <c r="N181" s="33">
        <f t="shared" si="52"/>
        <v>5</v>
      </c>
      <c r="O181" s="9"/>
      <c r="P181" s="9"/>
      <c r="Q181" s="9">
        <f>1270*9</f>
        <v>11430</v>
      </c>
      <c r="R181" s="9"/>
      <c r="S181" s="9"/>
      <c r="T181" s="21">
        <f t="shared" si="53"/>
        <v>76200</v>
      </c>
      <c r="U181" s="10">
        <f t="shared" si="54"/>
        <v>34290</v>
      </c>
      <c r="V181" s="21">
        <f t="shared" si="55"/>
        <v>50800</v>
      </c>
      <c r="W181" s="10">
        <f t="shared" si="56"/>
        <v>22860</v>
      </c>
      <c r="X181" s="21">
        <f t="shared" si="57"/>
        <v>0</v>
      </c>
      <c r="Y181" s="10">
        <f t="shared" si="58"/>
        <v>0</v>
      </c>
    </row>
    <row r="182" spans="3:25" x14ac:dyDescent="0.35">
      <c r="C182" s="8">
        <v>23</v>
      </c>
      <c r="D182" s="9"/>
      <c r="E182" s="9" t="s">
        <v>30</v>
      </c>
      <c r="F182" s="15" t="s">
        <v>9</v>
      </c>
      <c r="G182" s="74"/>
      <c r="H182" s="10">
        <v>3</v>
      </c>
      <c r="I182" s="10">
        <f t="shared" ref="I182:J182" si="59">I181</f>
        <v>2</v>
      </c>
      <c r="J182" s="10">
        <f t="shared" si="59"/>
        <v>0</v>
      </c>
      <c r="K182" s="9">
        <v>17500</v>
      </c>
      <c r="L182" s="33">
        <f t="shared" si="51"/>
        <v>3</v>
      </c>
      <c r="M182" s="9"/>
      <c r="N182" s="33">
        <f t="shared" si="52"/>
        <v>5</v>
      </c>
      <c r="O182" s="9"/>
      <c r="P182" s="9"/>
      <c r="Q182" s="9">
        <v>2780</v>
      </c>
      <c r="R182" s="9"/>
      <c r="S182" s="9"/>
      <c r="T182" s="21">
        <f t="shared" si="53"/>
        <v>52500</v>
      </c>
      <c r="U182" s="10">
        <f t="shared" si="54"/>
        <v>8340</v>
      </c>
      <c r="V182" s="21">
        <f t="shared" si="55"/>
        <v>35000</v>
      </c>
      <c r="W182" s="10">
        <f t="shared" si="56"/>
        <v>5560</v>
      </c>
      <c r="X182" s="21">
        <f t="shared" si="57"/>
        <v>0</v>
      </c>
      <c r="Y182" s="10">
        <f t="shared" si="58"/>
        <v>0</v>
      </c>
    </row>
    <row r="183" spans="3:25" x14ac:dyDescent="0.35">
      <c r="C183" s="8">
        <v>24</v>
      </c>
      <c r="D183" s="9"/>
      <c r="E183" s="9" t="s">
        <v>31</v>
      </c>
      <c r="F183" s="15" t="s">
        <v>9</v>
      </c>
      <c r="G183" s="74"/>
      <c r="H183" s="10">
        <v>3</v>
      </c>
      <c r="I183" s="10">
        <f t="shared" ref="I183:J183" si="60">I182</f>
        <v>2</v>
      </c>
      <c r="J183" s="10">
        <f t="shared" si="60"/>
        <v>0</v>
      </c>
      <c r="K183" s="9">
        <v>3050</v>
      </c>
      <c r="L183" s="33">
        <f t="shared" si="51"/>
        <v>3</v>
      </c>
      <c r="M183" s="9"/>
      <c r="N183" s="33">
        <f t="shared" si="52"/>
        <v>5</v>
      </c>
      <c r="O183" s="9"/>
      <c r="P183" s="9"/>
      <c r="Q183" s="9">
        <v>1650</v>
      </c>
      <c r="R183" s="9"/>
      <c r="S183" s="9"/>
      <c r="T183" s="21">
        <f t="shared" si="53"/>
        <v>9150</v>
      </c>
      <c r="U183" s="10">
        <f t="shared" si="54"/>
        <v>4950</v>
      </c>
      <c r="V183" s="21">
        <f t="shared" si="55"/>
        <v>6100</v>
      </c>
      <c r="W183" s="10">
        <f t="shared" si="56"/>
        <v>3300</v>
      </c>
      <c r="X183" s="21">
        <f t="shared" si="57"/>
        <v>0</v>
      </c>
      <c r="Y183" s="10">
        <f t="shared" si="58"/>
        <v>0</v>
      </c>
    </row>
    <row r="184" spans="3:25" x14ac:dyDescent="0.35">
      <c r="C184" s="8">
        <v>25</v>
      </c>
      <c r="D184" s="9"/>
      <c r="E184" s="9" t="s">
        <v>32</v>
      </c>
      <c r="F184" s="15" t="s">
        <v>9</v>
      </c>
      <c r="G184" s="74"/>
      <c r="H184" s="10">
        <f>H183</f>
        <v>3</v>
      </c>
      <c r="I184" s="10">
        <f t="shared" ref="I184:J184" si="61">I183</f>
        <v>2</v>
      </c>
      <c r="J184" s="10">
        <f t="shared" si="61"/>
        <v>0</v>
      </c>
      <c r="K184" s="9">
        <v>45000</v>
      </c>
      <c r="L184" s="33">
        <f t="shared" si="51"/>
        <v>3</v>
      </c>
      <c r="M184" s="9"/>
      <c r="N184" s="33">
        <f t="shared" si="52"/>
        <v>5</v>
      </c>
      <c r="O184" s="9"/>
      <c r="P184" s="9"/>
      <c r="Q184" s="9">
        <v>16000</v>
      </c>
      <c r="R184" s="9"/>
      <c r="S184" s="9"/>
      <c r="T184" s="21">
        <f t="shared" si="53"/>
        <v>135000</v>
      </c>
      <c r="U184" s="10">
        <f t="shared" si="54"/>
        <v>48000</v>
      </c>
      <c r="V184" s="21">
        <f t="shared" si="55"/>
        <v>90000</v>
      </c>
      <c r="W184" s="10">
        <f t="shared" si="56"/>
        <v>32000</v>
      </c>
      <c r="X184" s="21">
        <f t="shared" si="57"/>
        <v>0</v>
      </c>
      <c r="Y184" s="10">
        <f t="shared" si="58"/>
        <v>0</v>
      </c>
    </row>
    <row r="185" spans="3:25" x14ac:dyDescent="0.35">
      <c r="C185" s="8">
        <v>26</v>
      </c>
      <c r="D185" s="9"/>
      <c r="E185" s="9" t="s">
        <v>33</v>
      </c>
      <c r="F185" s="15" t="s">
        <v>9</v>
      </c>
      <c r="G185" s="74"/>
      <c r="H185" s="10">
        <f>H183</f>
        <v>3</v>
      </c>
      <c r="I185" s="10">
        <f>I183</f>
        <v>2</v>
      </c>
      <c r="J185" s="10">
        <f>J183</f>
        <v>0</v>
      </c>
      <c r="K185" s="9">
        <v>26600</v>
      </c>
      <c r="L185" s="33">
        <f t="shared" si="51"/>
        <v>3</v>
      </c>
      <c r="M185" s="9"/>
      <c r="N185" s="33">
        <f t="shared" si="52"/>
        <v>5</v>
      </c>
      <c r="O185" s="9"/>
      <c r="P185" s="9"/>
      <c r="Q185" s="9">
        <v>11660</v>
      </c>
      <c r="R185" s="9"/>
      <c r="S185" s="9"/>
      <c r="T185" s="21">
        <f t="shared" si="53"/>
        <v>79800</v>
      </c>
      <c r="U185" s="10">
        <f t="shared" si="54"/>
        <v>34980</v>
      </c>
      <c r="V185" s="21">
        <f t="shared" si="55"/>
        <v>53200</v>
      </c>
      <c r="W185" s="10">
        <f t="shared" si="56"/>
        <v>23320</v>
      </c>
      <c r="X185" s="21">
        <f t="shared" si="57"/>
        <v>0</v>
      </c>
      <c r="Y185" s="10">
        <f t="shared" si="58"/>
        <v>0</v>
      </c>
    </row>
    <row r="186" spans="3:25" x14ac:dyDescent="0.35">
      <c r="C186" s="8">
        <v>27</v>
      </c>
      <c r="D186" s="9"/>
      <c r="E186" s="9" t="s">
        <v>34</v>
      </c>
      <c r="F186" s="15" t="s">
        <v>9</v>
      </c>
      <c r="G186" s="74"/>
      <c r="H186" s="10">
        <f>H183</f>
        <v>3</v>
      </c>
      <c r="I186" s="10">
        <f>I183</f>
        <v>2</v>
      </c>
      <c r="J186" s="10">
        <f>J183</f>
        <v>0</v>
      </c>
      <c r="K186" s="9">
        <v>35000</v>
      </c>
      <c r="L186" s="33">
        <f t="shared" si="51"/>
        <v>3</v>
      </c>
      <c r="M186" s="9"/>
      <c r="N186" s="33">
        <f t="shared" si="52"/>
        <v>5</v>
      </c>
      <c r="O186" s="9"/>
      <c r="P186" s="9"/>
      <c r="Q186" s="9">
        <v>11000</v>
      </c>
      <c r="R186" s="9"/>
      <c r="S186" s="9"/>
      <c r="T186" s="21">
        <f t="shared" si="53"/>
        <v>105000</v>
      </c>
      <c r="U186" s="10">
        <f t="shared" si="54"/>
        <v>33000</v>
      </c>
      <c r="V186" s="21">
        <f t="shared" si="55"/>
        <v>70000</v>
      </c>
      <c r="W186" s="10">
        <f t="shared" si="56"/>
        <v>22000</v>
      </c>
      <c r="X186" s="21">
        <f t="shared" si="57"/>
        <v>0</v>
      </c>
      <c r="Y186" s="10">
        <f t="shared" si="58"/>
        <v>0</v>
      </c>
    </row>
    <row r="187" spans="3:25" x14ac:dyDescent="0.35">
      <c r="C187" s="8">
        <v>28</v>
      </c>
      <c r="D187" s="9"/>
      <c r="E187" s="9" t="s">
        <v>35</v>
      </c>
      <c r="F187" s="15" t="s">
        <v>36</v>
      </c>
      <c r="G187" s="74"/>
      <c r="H187" s="10">
        <v>36</v>
      </c>
      <c r="I187" s="10">
        <v>0</v>
      </c>
      <c r="J187" s="10">
        <v>0</v>
      </c>
      <c r="K187" s="9">
        <v>12000</v>
      </c>
      <c r="L187" s="33">
        <f t="shared" si="51"/>
        <v>36</v>
      </c>
      <c r="M187" s="9"/>
      <c r="N187" s="33">
        <f t="shared" si="52"/>
        <v>36</v>
      </c>
      <c r="O187" s="9"/>
      <c r="P187" s="9"/>
      <c r="Q187" s="9">
        <v>4500</v>
      </c>
      <c r="R187" s="9"/>
      <c r="S187" s="9"/>
      <c r="T187" s="21">
        <f t="shared" si="53"/>
        <v>432000</v>
      </c>
      <c r="U187" s="10">
        <f t="shared" si="54"/>
        <v>162000</v>
      </c>
      <c r="V187" s="21">
        <f t="shared" si="55"/>
        <v>0</v>
      </c>
      <c r="W187" s="10">
        <f t="shared" si="56"/>
        <v>0</v>
      </c>
      <c r="X187" s="21">
        <f t="shared" si="57"/>
        <v>0</v>
      </c>
      <c r="Y187" s="10">
        <f t="shared" si="58"/>
        <v>0</v>
      </c>
    </row>
    <row r="188" spans="3:25" x14ac:dyDescent="0.35">
      <c r="C188" s="8">
        <v>29</v>
      </c>
      <c r="D188" s="9"/>
      <c r="E188" s="9" t="s">
        <v>37</v>
      </c>
      <c r="F188" s="15" t="s">
        <v>9</v>
      </c>
      <c r="G188" s="74"/>
      <c r="H188" s="10">
        <v>1</v>
      </c>
      <c r="I188" s="10">
        <v>0</v>
      </c>
      <c r="J188" s="10">
        <v>0</v>
      </c>
      <c r="K188" s="9">
        <v>11400</v>
      </c>
      <c r="L188" s="33">
        <f t="shared" si="51"/>
        <v>1</v>
      </c>
      <c r="M188" s="9"/>
      <c r="N188" s="33">
        <f t="shared" si="52"/>
        <v>1</v>
      </c>
      <c r="O188" s="9"/>
      <c r="P188" s="9"/>
      <c r="Q188" s="9">
        <v>2990</v>
      </c>
      <c r="R188" s="9"/>
      <c r="S188" s="9"/>
      <c r="T188" s="21">
        <f t="shared" si="53"/>
        <v>11400</v>
      </c>
      <c r="U188" s="10">
        <f t="shared" si="54"/>
        <v>2990</v>
      </c>
      <c r="V188" s="21">
        <f t="shared" si="55"/>
        <v>0</v>
      </c>
      <c r="W188" s="10">
        <f t="shared" si="56"/>
        <v>0</v>
      </c>
      <c r="X188" s="21">
        <f t="shared" si="57"/>
        <v>0</v>
      </c>
      <c r="Y188" s="10">
        <f t="shared" si="58"/>
        <v>0</v>
      </c>
    </row>
    <row r="189" spans="3:25" x14ac:dyDescent="0.35">
      <c r="C189" s="8">
        <v>30</v>
      </c>
      <c r="D189" s="9"/>
      <c r="E189" s="9" t="s">
        <v>38</v>
      </c>
      <c r="F189" s="15" t="s">
        <v>9</v>
      </c>
      <c r="G189" s="74"/>
      <c r="H189" s="10">
        <v>1</v>
      </c>
      <c r="I189" s="10">
        <f>I188</f>
        <v>0</v>
      </c>
      <c r="J189" s="10">
        <f>J188</f>
        <v>0</v>
      </c>
      <c r="K189" s="9">
        <v>64800</v>
      </c>
      <c r="L189" s="33">
        <f t="shared" si="51"/>
        <v>1</v>
      </c>
      <c r="M189" s="9"/>
      <c r="N189" s="33">
        <f t="shared" si="52"/>
        <v>1</v>
      </c>
      <c r="O189" s="9"/>
      <c r="P189" s="9"/>
      <c r="Q189" s="9">
        <v>31250</v>
      </c>
      <c r="R189" s="9"/>
      <c r="S189" s="9"/>
      <c r="T189" s="21">
        <f t="shared" si="53"/>
        <v>64800</v>
      </c>
      <c r="U189" s="10">
        <f t="shared" si="54"/>
        <v>31250</v>
      </c>
      <c r="V189" s="21">
        <f t="shared" si="55"/>
        <v>0</v>
      </c>
      <c r="W189" s="10">
        <f t="shared" si="56"/>
        <v>0</v>
      </c>
      <c r="X189" s="21">
        <f t="shared" si="57"/>
        <v>0</v>
      </c>
      <c r="Y189" s="10">
        <f t="shared" si="58"/>
        <v>0</v>
      </c>
    </row>
    <row r="190" spans="3:25" x14ac:dyDescent="0.35">
      <c r="C190" s="8">
        <v>31</v>
      </c>
      <c r="D190" s="9"/>
      <c r="E190" s="9" t="s">
        <v>39</v>
      </c>
      <c r="F190" s="15" t="s">
        <v>26</v>
      </c>
      <c r="G190" s="74"/>
      <c r="H190" s="10">
        <v>27</v>
      </c>
      <c r="I190" s="10">
        <v>0</v>
      </c>
      <c r="J190" s="10">
        <v>0</v>
      </c>
      <c r="K190" s="9">
        <v>3000</v>
      </c>
      <c r="L190" s="33">
        <f t="shared" si="51"/>
        <v>27</v>
      </c>
      <c r="M190" s="9"/>
      <c r="N190" s="33">
        <f t="shared" si="52"/>
        <v>27</v>
      </c>
      <c r="O190" s="9"/>
      <c r="P190" s="9"/>
      <c r="Q190" s="9">
        <v>350</v>
      </c>
      <c r="R190" s="9"/>
      <c r="S190" s="9"/>
      <c r="T190" s="21">
        <f t="shared" si="53"/>
        <v>81000</v>
      </c>
      <c r="U190" s="10">
        <f t="shared" si="54"/>
        <v>9450</v>
      </c>
      <c r="V190" s="21">
        <f t="shared" si="55"/>
        <v>0</v>
      </c>
      <c r="W190" s="10">
        <f t="shared" si="56"/>
        <v>0</v>
      </c>
      <c r="X190" s="21">
        <f t="shared" si="57"/>
        <v>0</v>
      </c>
      <c r="Y190" s="10">
        <f t="shared" si="58"/>
        <v>0</v>
      </c>
    </row>
    <row r="191" spans="3:25" x14ac:dyDescent="0.35">
      <c r="C191" s="8">
        <v>32</v>
      </c>
      <c r="D191" s="9"/>
      <c r="E191" s="9" t="s">
        <v>40</v>
      </c>
      <c r="F191" s="15" t="s">
        <v>9</v>
      </c>
      <c r="G191" s="74"/>
      <c r="H191" s="10">
        <v>1</v>
      </c>
      <c r="I191" s="10">
        <v>0</v>
      </c>
      <c r="J191" s="10">
        <v>0</v>
      </c>
      <c r="K191" s="9">
        <v>81400</v>
      </c>
      <c r="L191" s="33">
        <f t="shared" si="51"/>
        <v>1</v>
      </c>
      <c r="M191" s="9"/>
      <c r="N191" s="33">
        <f t="shared" si="52"/>
        <v>1</v>
      </c>
      <c r="O191" s="9"/>
      <c r="P191" s="9"/>
      <c r="Q191" s="9">
        <v>17100</v>
      </c>
      <c r="R191" s="9"/>
      <c r="S191" s="9"/>
      <c r="T191" s="21">
        <f t="shared" si="53"/>
        <v>81400</v>
      </c>
      <c r="U191" s="10">
        <f t="shared" si="54"/>
        <v>17100</v>
      </c>
      <c r="V191" s="21">
        <f t="shared" si="55"/>
        <v>0</v>
      </c>
      <c r="W191" s="10">
        <f t="shared" si="56"/>
        <v>0</v>
      </c>
      <c r="X191" s="21">
        <f t="shared" si="57"/>
        <v>0</v>
      </c>
      <c r="Y191" s="10">
        <f t="shared" si="58"/>
        <v>0</v>
      </c>
    </row>
    <row r="192" spans="3:25" s="43" customFormat="1" x14ac:dyDescent="0.35">
      <c r="C192" s="42">
        <v>33</v>
      </c>
      <c r="E192" s="43" t="s">
        <v>52</v>
      </c>
      <c r="F192" s="44" t="s">
        <v>26</v>
      </c>
      <c r="G192" s="73"/>
      <c r="H192" s="45">
        <v>126</v>
      </c>
      <c r="I192" s="45">
        <v>0</v>
      </c>
      <c r="J192" s="45">
        <v>0</v>
      </c>
      <c r="K192" s="43">
        <v>1400</v>
      </c>
      <c r="L192" s="33">
        <f t="shared" si="51"/>
        <v>126</v>
      </c>
      <c r="N192" s="33">
        <f t="shared" si="52"/>
        <v>126</v>
      </c>
      <c r="Q192" s="43">
        <v>500</v>
      </c>
      <c r="T192" s="42">
        <f t="shared" si="53"/>
        <v>176400</v>
      </c>
      <c r="U192" s="45">
        <f t="shared" si="54"/>
        <v>63000</v>
      </c>
      <c r="V192" s="42">
        <f t="shared" si="55"/>
        <v>0</v>
      </c>
      <c r="W192" s="45">
        <f t="shared" si="56"/>
        <v>0</v>
      </c>
      <c r="X192" s="42">
        <f t="shared" si="57"/>
        <v>0</v>
      </c>
      <c r="Y192" s="45">
        <f t="shared" si="58"/>
        <v>0</v>
      </c>
    </row>
    <row r="193" spans="3:25" x14ac:dyDescent="0.35">
      <c r="C193" s="8">
        <v>34</v>
      </c>
      <c r="D193" s="9"/>
      <c r="E193" s="9" t="s">
        <v>41</v>
      </c>
      <c r="F193" s="15" t="s">
        <v>9</v>
      </c>
      <c r="G193" s="74"/>
      <c r="H193" s="10">
        <v>1</v>
      </c>
      <c r="I193" s="10">
        <v>0</v>
      </c>
      <c r="J193" s="10">
        <v>0</v>
      </c>
      <c r="K193" s="9">
        <v>33120</v>
      </c>
      <c r="L193" s="33">
        <f t="shared" si="51"/>
        <v>1</v>
      </c>
      <c r="M193" s="9"/>
      <c r="N193" s="33">
        <f t="shared" si="52"/>
        <v>1</v>
      </c>
      <c r="O193" s="9"/>
      <c r="P193" s="9"/>
      <c r="Q193" s="9">
        <v>16000</v>
      </c>
      <c r="R193" s="9"/>
      <c r="S193" s="9"/>
      <c r="T193" s="21">
        <f t="shared" si="53"/>
        <v>33120</v>
      </c>
      <c r="U193" s="10">
        <f t="shared" si="54"/>
        <v>16000</v>
      </c>
      <c r="V193" s="21">
        <f t="shared" si="55"/>
        <v>0</v>
      </c>
      <c r="W193" s="10">
        <f t="shared" si="56"/>
        <v>0</v>
      </c>
      <c r="X193" s="21">
        <f t="shared" si="57"/>
        <v>0</v>
      </c>
      <c r="Y193" s="10">
        <f t="shared" si="58"/>
        <v>0</v>
      </c>
    </row>
    <row r="194" spans="3:25" x14ac:dyDescent="0.35">
      <c r="C194" s="8">
        <v>35</v>
      </c>
      <c r="D194" s="9"/>
      <c r="E194" s="9" t="s">
        <v>42</v>
      </c>
      <c r="F194" s="15" t="s">
        <v>6</v>
      </c>
      <c r="G194" s="74"/>
      <c r="H194" s="10">
        <v>30</v>
      </c>
      <c r="I194" s="10">
        <v>0</v>
      </c>
      <c r="J194" s="10">
        <v>0</v>
      </c>
      <c r="K194" s="9">
        <v>1900</v>
      </c>
      <c r="L194" s="33">
        <f t="shared" si="51"/>
        <v>30</v>
      </c>
      <c r="M194" s="9"/>
      <c r="N194" s="33">
        <f t="shared" si="52"/>
        <v>30</v>
      </c>
      <c r="O194" s="9"/>
      <c r="P194" s="9"/>
      <c r="Q194" s="9">
        <v>900</v>
      </c>
      <c r="R194" s="9"/>
      <c r="S194" s="9"/>
      <c r="T194" s="21">
        <f t="shared" si="53"/>
        <v>57000</v>
      </c>
      <c r="U194" s="10">
        <f t="shared" si="54"/>
        <v>27000</v>
      </c>
      <c r="V194" s="21">
        <f t="shared" si="55"/>
        <v>0</v>
      </c>
      <c r="W194" s="10">
        <f t="shared" si="56"/>
        <v>0</v>
      </c>
      <c r="X194" s="21">
        <f t="shared" si="57"/>
        <v>0</v>
      </c>
      <c r="Y194" s="10">
        <f t="shared" si="58"/>
        <v>0</v>
      </c>
    </row>
    <row r="195" spans="3:25" s="43" customFormat="1" x14ac:dyDescent="0.35">
      <c r="C195" s="42">
        <v>36</v>
      </c>
      <c r="E195" s="43" t="s">
        <v>43</v>
      </c>
      <c r="F195" s="44" t="s">
        <v>26</v>
      </c>
      <c r="G195" s="73"/>
      <c r="H195" s="45">
        <v>345</v>
      </c>
      <c r="I195" s="45">
        <v>541</v>
      </c>
      <c r="J195" s="45">
        <v>81</v>
      </c>
      <c r="K195" s="43">
        <v>1300</v>
      </c>
      <c r="L195" s="33">
        <f t="shared" si="51"/>
        <v>426</v>
      </c>
      <c r="N195" s="33">
        <f t="shared" si="52"/>
        <v>967</v>
      </c>
      <c r="Q195" s="43">
        <v>300</v>
      </c>
      <c r="T195" s="42">
        <f t="shared" si="53"/>
        <v>448500</v>
      </c>
      <c r="U195" s="45">
        <f t="shared" si="54"/>
        <v>103500</v>
      </c>
      <c r="V195" s="42">
        <f t="shared" si="55"/>
        <v>703300</v>
      </c>
      <c r="W195" s="45">
        <f t="shared" si="56"/>
        <v>162300</v>
      </c>
      <c r="X195" s="42">
        <f t="shared" si="57"/>
        <v>105300</v>
      </c>
      <c r="Y195" s="45">
        <f t="shared" si="58"/>
        <v>24300</v>
      </c>
    </row>
    <row r="196" spans="3:25" x14ac:dyDescent="0.35">
      <c r="C196" s="8">
        <v>37</v>
      </c>
      <c r="D196" s="9"/>
      <c r="E196" s="9" t="s">
        <v>44</v>
      </c>
      <c r="F196" s="15" t="s">
        <v>51</v>
      </c>
      <c r="G196" s="74"/>
      <c r="H196" s="10">
        <v>15</v>
      </c>
      <c r="I196" s="10">
        <v>15</v>
      </c>
      <c r="J196" s="10">
        <v>0</v>
      </c>
      <c r="K196" s="9">
        <v>3000</v>
      </c>
      <c r="L196" s="33">
        <f t="shared" si="51"/>
        <v>15</v>
      </c>
      <c r="M196" s="9"/>
      <c r="N196" s="33">
        <f t="shared" si="52"/>
        <v>30</v>
      </c>
      <c r="O196" s="9"/>
      <c r="P196" s="9"/>
      <c r="Q196" s="9">
        <v>1200</v>
      </c>
      <c r="R196" s="9"/>
      <c r="S196" s="9"/>
      <c r="T196" s="21">
        <f t="shared" si="53"/>
        <v>45000</v>
      </c>
      <c r="U196" s="10">
        <f t="shared" si="54"/>
        <v>18000</v>
      </c>
      <c r="V196" s="21">
        <f t="shared" si="55"/>
        <v>45000</v>
      </c>
      <c r="W196" s="10">
        <f t="shared" si="56"/>
        <v>18000</v>
      </c>
      <c r="X196" s="21">
        <f t="shared" si="57"/>
        <v>0</v>
      </c>
      <c r="Y196" s="10">
        <f t="shared" si="58"/>
        <v>0</v>
      </c>
    </row>
    <row r="197" spans="3:25" s="43" customFormat="1" x14ac:dyDescent="0.35">
      <c r="C197" s="42">
        <v>38</v>
      </c>
      <c r="E197" s="43" t="s">
        <v>45</v>
      </c>
      <c r="F197" s="44" t="s">
        <v>6</v>
      </c>
      <c r="G197" s="73"/>
      <c r="H197" s="45">
        <v>90</v>
      </c>
      <c r="I197" s="45">
        <v>99</v>
      </c>
      <c r="J197" s="45">
        <v>0</v>
      </c>
      <c r="K197" s="43">
        <v>800</v>
      </c>
      <c r="L197" s="33">
        <f t="shared" si="51"/>
        <v>90</v>
      </c>
      <c r="N197" s="33">
        <f>H197+I197+J197</f>
        <v>189</v>
      </c>
      <c r="Q197" s="43">
        <v>150</v>
      </c>
      <c r="T197" s="42">
        <f t="shared" si="53"/>
        <v>72000</v>
      </c>
      <c r="U197" s="45">
        <f t="shared" si="54"/>
        <v>13500</v>
      </c>
      <c r="V197" s="42">
        <f t="shared" si="55"/>
        <v>79200</v>
      </c>
      <c r="W197" s="45">
        <f t="shared" si="56"/>
        <v>14850</v>
      </c>
      <c r="X197" s="42">
        <f t="shared" si="57"/>
        <v>0</v>
      </c>
      <c r="Y197" s="45">
        <f t="shared" si="58"/>
        <v>0</v>
      </c>
    </row>
    <row r="198" spans="3:25" x14ac:dyDescent="0.35">
      <c r="C198" s="8">
        <v>39</v>
      </c>
      <c r="D198" s="9"/>
      <c r="E198" s="9" t="s">
        <v>46</v>
      </c>
      <c r="F198" s="15" t="s">
        <v>9</v>
      </c>
      <c r="G198" s="74"/>
      <c r="H198" s="10">
        <v>1</v>
      </c>
      <c r="I198" s="10">
        <v>1</v>
      </c>
      <c r="J198" s="10">
        <v>0</v>
      </c>
      <c r="K198" s="9">
        <v>560000</v>
      </c>
      <c r="L198" s="33">
        <f t="shared" si="51"/>
        <v>1</v>
      </c>
      <c r="M198" s="9"/>
      <c r="N198" s="33">
        <f t="shared" ref="N198:N201" si="62">H198+I198+J198</f>
        <v>2</v>
      </c>
      <c r="O198" s="9"/>
      <c r="P198" s="9"/>
      <c r="Q198" s="9">
        <v>0</v>
      </c>
      <c r="R198" s="9"/>
      <c r="S198" s="9"/>
      <c r="T198" s="21">
        <f t="shared" si="53"/>
        <v>560000</v>
      </c>
      <c r="U198" s="10">
        <f t="shared" si="54"/>
        <v>0</v>
      </c>
      <c r="V198" s="21">
        <f t="shared" si="55"/>
        <v>560000</v>
      </c>
      <c r="W198" s="10">
        <f t="shared" si="56"/>
        <v>0</v>
      </c>
      <c r="X198" s="21">
        <f t="shared" si="57"/>
        <v>0</v>
      </c>
      <c r="Y198" s="10">
        <f t="shared" si="58"/>
        <v>0</v>
      </c>
    </row>
    <row r="199" spans="3:25" x14ac:dyDescent="0.35">
      <c r="C199" s="8">
        <v>40</v>
      </c>
      <c r="D199" s="9"/>
      <c r="E199" s="9" t="s">
        <v>47</v>
      </c>
      <c r="F199" s="15" t="s">
        <v>6</v>
      </c>
      <c r="G199" s="74"/>
      <c r="H199" s="10">
        <v>615</v>
      </c>
      <c r="I199" s="10">
        <v>615</v>
      </c>
      <c r="J199" s="10">
        <v>81</v>
      </c>
      <c r="K199" s="9">
        <v>150</v>
      </c>
      <c r="L199" s="33">
        <f t="shared" si="51"/>
        <v>696</v>
      </c>
      <c r="M199" s="9"/>
      <c r="N199" s="33">
        <f t="shared" si="62"/>
        <v>1311</v>
      </c>
      <c r="O199" s="9"/>
      <c r="P199" s="9"/>
      <c r="Q199" s="9">
        <v>100</v>
      </c>
      <c r="R199" s="9"/>
      <c r="S199" s="9"/>
      <c r="T199" s="21">
        <f t="shared" si="53"/>
        <v>92250</v>
      </c>
      <c r="U199" s="10">
        <f t="shared" si="54"/>
        <v>61500</v>
      </c>
      <c r="V199" s="21">
        <f t="shared" si="55"/>
        <v>92250</v>
      </c>
      <c r="W199" s="10">
        <f t="shared" si="56"/>
        <v>61500</v>
      </c>
      <c r="X199" s="21">
        <f t="shared" si="57"/>
        <v>12150</v>
      </c>
      <c r="Y199" s="10">
        <f t="shared" si="58"/>
        <v>8100</v>
      </c>
    </row>
    <row r="200" spans="3:25" x14ac:dyDescent="0.35">
      <c r="C200" s="8">
        <v>41</v>
      </c>
      <c r="D200" s="9"/>
      <c r="E200" s="9" t="s">
        <v>48</v>
      </c>
      <c r="F200" s="15" t="s">
        <v>6</v>
      </c>
      <c r="G200" s="74"/>
      <c r="H200" s="10">
        <v>110</v>
      </c>
      <c r="I200" s="10">
        <v>78</v>
      </c>
      <c r="J200" s="10">
        <v>79</v>
      </c>
      <c r="K200" s="9">
        <v>2500</v>
      </c>
      <c r="L200" s="33">
        <f t="shared" si="51"/>
        <v>189</v>
      </c>
      <c r="M200" s="9"/>
      <c r="N200" s="33">
        <f t="shared" si="62"/>
        <v>267</v>
      </c>
      <c r="O200" s="9"/>
      <c r="P200" s="9"/>
      <c r="Q200" s="9">
        <v>1000</v>
      </c>
      <c r="R200" s="9"/>
      <c r="S200" s="9"/>
      <c r="T200" s="21">
        <f t="shared" si="53"/>
        <v>275000</v>
      </c>
      <c r="U200" s="10">
        <f t="shared" si="54"/>
        <v>110000</v>
      </c>
      <c r="V200" s="21">
        <f t="shared" si="55"/>
        <v>195000</v>
      </c>
      <c r="W200" s="10">
        <f t="shared" si="56"/>
        <v>78000</v>
      </c>
      <c r="X200" s="21">
        <f t="shared" si="57"/>
        <v>197500</v>
      </c>
      <c r="Y200" s="10">
        <f t="shared" si="58"/>
        <v>79000</v>
      </c>
    </row>
    <row r="201" spans="3:25" ht="15" thickBot="1" x14ac:dyDescent="0.4">
      <c r="C201" s="11">
        <v>42</v>
      </c>
      <c r="D201" s="12"/>
      <c r="E201" s="12" t="s">
        <v>49</v>
      </c>
      <c r="F201" s="16" t="s">
        <v>9</v>
      </c>
      <c r="G201" s="75"/>
      <c r="H201" s="13">
        <v>1</v>
      </c>
      <c r="I201" s="13">
        <v>0</v>
      </c>
      <c r="J201" s="13">
        <v>0</v>
      </c>
      <c r="K201" s="9">
        <v>55500</v>
      </c>
      <c r="L201" s="33">
        <f t="shared" si="51"/>
        <v>1</v>
      </c>
      <c r="M201" s="9"/>
      <c r="N201" s="33">
        <f t="shared" si="62"/>
        <v>1</v>
      </c>
      <c r="O201" s="9"/>
      <c r="P201" s="9"/>
      <c r="Q201" s="9">
        <v>41250</v>
      </c>
      <c r="R201" s="9"/>
      <c r="S201" s="9"/>
      <c r="T201" s="21">
        <f t="shared" si="53"/>
        <v>55500</v>
      </c>
      <c r="U201" s="10">
        <f t="shared" si="54"/>
        <v>41250</v>
      </c>
      <c r="V201" s="21">
        <f t="shared" si="55"/>
        <v>0</v>
      </c>
      <c r="W201" s="10">
        <f t="shared" si="56"/>
        <v>0</v>
      </c>
      <c r="X201" s="21">
        <f t="shared" si="57"/>
        <v>0</v>
      </c>
      <c r="Y201" s="10">
        <f t="shared" si="58"/>
        <v>0</v>
      </c>
    </row>
    <row r="202" spans="3:25" x14ac:dyDescent="0.35">
      <c r="T202" s="24">
        <f>SUM(T160:T201)</f>
        <v>6964265</v>
      </c>
      <c r="U202" s="24">
        <f>SUM(U160:U201)</f>
        <v>1837730</v>
      </c>
      <c r="V202" s="24">
        <f>SUM(V160:V201)</f>
        <v>4185260</v>
      </c>
      <c r="W202" s="24">
        <f>SUM(W160:W201)</f>
        <v>994420</v>
      </c>
      <c r="X202" s="25">
        <f t="shared" ref="X202" si="63">SUM(X160:X201)</f>
        <v>614232.5</v>
      </c>
      <c r="Y202" s="24">
        <f>SUM(Y160:Y201)</f>
        <v>185875</v>
      </c>
    </row>
    <row r="204" spans="3:25" x14ac:dyDescent="0.35">
      <c r="T204" s="29" t="s">
        <v>131</v>
      </c>
      <c r="U204" s="17" t="s">
        <v>130</v>
      </c>
    </row>
    <row r="205" spans="3:25" x14ac:dyDescent="0.35">
      <c r="Q205" t="s">
        <v>126</v>
      </c>
      <c r="T205" s="28">
        <f>U202+Y202</f>
        <v>2023605</v>
      </c>
      <c r="U205" s="28">
        <f>T202+X202</f>
        <v>7578497.5</v>
      </c>
    </row>
    <row r="206" spans="3:25" x14ac:dyDescent="0.35">
      <c r="T206" s="28"/>
      <c r="U206" s="28"/>
    </row>
    <row r="207" spans="3:25" x14ac:dyDescent="0.35">
      <c r="Q207" t="s">
        <v>128</v>
      </c>
      <c r="T207" s="28">
        <f>U202+W202+Y202</f>
        <v>3018025</v>
      </c>
      <c r="U207" s="28">
        <f>T202+V202+X202</f>
        <v>11763757.5</v>
      </c>
    </row>
  </sheetData>
  <mergeCells count="14">
    <mergeCell ref="U2:V2"/>
    <mergeCell ref="W2:X2"/>
    <mergeCell ref="Y2:Z2"/>
    <mergeCell ref="AA2:AB2"/>
    <mergeCell ref="U54:V54"/>
    <mergeCell ref="W54:X54"/>
    <mergeCell ref="Y54:Z54"/>
    <mergeCell ref="AA54:AB54"/>
    <mergeCell ref="T106:U106"/>
    <mergeCell ref="V106:W106"/>
    <mergeCell ref="X106:Y106"/>
    <mergeCell ref="T158:U158"/>
    <mergeCell ref="V158:W158"/>
    <mergeCell ref="X158:Y15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209"/>
  <sheetViews>
    <sheetView zoomScale="98" zoomScaleNormal="98" workbookViewId="0">
      <selection activeCell="D5" sqref="D5:D46"/>
    </sheetView>
  </sheetViews>
  <sheetFormatPr defaultColWidth="9.26953125" defaultRowHeight="14.5" x14ac:dyDescent="0.35"/>
  <cols>
    <col min="5" max="5" width="2.81640625" bestFit="1" customWidth="1"/>
    <col min="7" max="7" width="41.1796875" customWidth="1"/>
    <col min="8" max="8" width="10.1796875" bestFit="1" customWidth="1"/>
    <col min="9" max="11" width="8.1796875" bestFit="1" customWidth="1"/>
    <col min="12" max="12" width="11" bestFit="1" customWidth="1"/>
    <col min="13" max="13" width="25.1796875" bestFit="1" customWidth="1"/>
    <col min="14" max="14" width="11.1796875" bestFit="1" customWidth="1"/>
    <col min="15" max="15" width="12.81640625" bestFit="1" customWidth="1"/>
    <col min="16" max="16" width="13.90625" bestFit="1" customWidth="1"/>
    <col min="18" max="18" width="12.81640625" bestFit="1" customWidth="1"/>
    <col min="19" max="19" width="13.90625" bestFit="1" customWidth="1"/>
    <col min="21" max="21" width="12.81640625" bestFit="1" customWidth="1"/>
    <col min="22" max="22" width="13.90625" bestFit="1" customWidth="1"/>
    <col min="24" max="24" width="12.81640625" bestFit="1" customWidth="1"/>
    <col min="25" max="25" width="13.90625" bestFit="1" customWidth="1"/>
  </cols>
  <sheetData>
    <row r="2" spans="1:22" ht="15" thickBot="1" x14ac:dyDescent="0.4"/>
    <row r="3" spans="1:22" x14ac:dyDescent="0.35">
      <c r="I3" s="1" t="s">
        <v>60</v>
      </c>
      <c r="J3" s="1" t="s">
        <v>61</v>
      </c>
      <c r="K3" s="17" t="s">
        <v>62</v>
      </c>
      <c r="L3" s="17" t="s">
        <v>103</v>
      </c>
      <c r="O3" s="92" t="s">
        <v>60</v>
      </c>
      <c r="P3" s="93"/>
      <c r="Q3" s="92" t="s">
        <v>61</v>
      </c>
      <c r="R3" s="93"/>
      <c r="S3" s="94" t="s">
        <v>62</v>
      </c>
      <c r="T3" s="95"/>
      <c r="U3" s="94" t="s">
        <v>103</v>
      </c>
      <c r="V3" s="95"/>
    </row>
    <row r="4" spans="1:22" ht="15" thickBot="1" x14ac:dyDescent="0.4">
      <c r="A4" s="17" t="s">
        <v>177</v>
      </c>
      <c r="B4" s="17" t="s">
        <v>175</v>
      </c>
      <c r="C4" s="17" t="s">
        <v>173</v>
      </c>
      <c r="D4" s="17" t="s">
        <v>176</v>
      </c>
      <c r="E4" s="2" t="s">
        <v>1</v>
      </c>
      <c r="F4" s="3"/>
      <c r="G4" s="4" t="s">
        <v>2</v>
      </c>
      <c r="H4" s="4" t="s">
        <v>3</v>
      </c>
      <c r="I4" s="2" t="s">
        <v>4</v>
      </c>
      <c r="J4" s="2" t="s">
        <v>4</v>
      </c>
      <c r="K4" s="2" t="s">
        <v>4</v>
      </c>
      <c r="L4" s="2" t="s">
        <v>4</v>
      </c>
      <c r="M4" s="19" t="s">
        <v>123</v>
      </c>
      <c r="N4" s="20" t="s">
        <v>124</v>
      </c>
      <c r="O4" s="23" t="s">
        <v>125</v>
      </c>
      <c r="P4" s="23" t="s">
        <v>132</v>
      </c>
      <c r="Q4" s="23" t="s">
        <v>125</v>
      </c>
      <c r="R4" s="23" t="s">
        <v>132</v>
      </c>
      <c r="S4" s="23" t="s">
        <v>125</v>
      </c>
      <c r="T4" s="23" t="s">
        <v>132</v>
      </c>
      <c r="U4" s="23" t="s">
        <v>125</v>
      </c>
      <c r="V4" s="31" t="s">
        <v>132</v>
      </c>
    </row>
    <row r="5" spans="1:22" x14ac:dyDescent="0.35">
      <c r="A5">
        <f>I5+K5</f>
        <v>60</v>
      </c>
      <c r="B5">
        <f>I5+K5+L5</f>
        <v>60</v>
      </c>
      <c r="C5">
        <f>I5+J5+K5</f>
        <v>60</v>
      </c>
      <c r="D5">
        <f>I5+J5+K5+L5</f>
        <v>60</v>
      </c>
      <c r="E5" s="5">
        <v>1</v>
      </c>
      <c r="F5" s="6"/>
      <c r="G5" s="6" t="s">
        <v>5</v>
      </c>
      <c r="H5" s="14" t="s">
        <v>6</v>
      </c>
      <c r="I5" s="7">
        <f>10*6</f>
        <v>60</v>
      </c>
      <c r="J5" s="7">
        <v>0</v>
      </c>
      <c r="K5" s="7">
        <v>0</v>
      </c>
      <c r="L5" s="7">
        <v>0</v>
      </c>
      <c r="M5" s="9">
        <v>14500</v>
      </c>
      <c r="N5" s="9">
        <v>4700</v>
      </c>
      <c r="O5" s="21">
        <f>M5*I5</f>
        <v>870000</v>
      </c>
      <c r="P5" s="10">
        <f>N5*I5</f>
        <v>282000</v>
      </c>
      <c r="Q5" s="21">
        <f>M5*J5</f>
        <v>0</v>
      </c>
      <c r="R5" s="10">
        <f>N5*J5</f>
        <v>0</v>
      </c>
      <c r="S5" s="21">
        <f>M5*K5</f>
        <v>0</v>
      </c>
      <c r="T5" s="10">
        <f>N5*K5</f>
        <v>0</v>
      </c>
      <c r="U5" s="21">
        <f>M5*L5</f>
        <v>0</v>
      </c>
      <c r="V5" s="10">
        <f>N5*L5</f>
        <v>0</v>
      </c>
    </row>
    <row r="6" spans="1:22" s="43" customFormat="1" x14ac:dyDescent="0.35">
      <c r="A6">
        <f t="shared" ref="A6:A46" si="0">I6+K6</f>
        <v>279</v>
      </c>
      <c r="B6">
        <f t="shared" ref="B6:B45" si="1">I6+K6+L6</f>
        <v>279</v>
      </c>
      <c r="C6">
        <f t="shared" ref="C6:C45" si="2">I6+J6+K6</f>
        <v>279</v>
      </c>
      <c r="D6">
        <f t="shared" ref="D6:D45" si="3">I6+J6+K6+L6</f>
        <v>279</v>
      </c>
      <c r="E6" s="42">
        <v>2</v>
      </c>
      <c r="G6" s="43" t="s">
        <v>7</v>
      </c>
      <c r="H6" s="44" t="s">
        <v>6</v>
      </c>
      <c r="I6" s="45">
        <v>279</v>
      </c>
      <c r="J6" s="45">
        <v>0</v>
      </c>
      <c r="K6" s="45">
        <v>0</v>
      </c>
      <c r="L6" s="45">
        <v>0</v>
      </c>
      <c r="M6" s="43">
        <v>600</v>
      </c>
      <c r="N6" s="43">
        <v>170</v>
      </c>
      <c r="O6" s="42">
        <f>M6*I6</f>
        <v>167400</v>
      </c>
      <c r="P6" s="45">
        <f t="shared" ref="P6:P45" si="4">N6*I6</f>
        <v>47430</v>
      </c>
      <c r="Q6" s="42">
        <f t="shared" ref="Q6:Q46" si="5">M6*J6</f>
        <v>0</v>
      </c>
      <c r="R6" s="45">
        <f t="shared" ref="R6:R46" si="6">N6*J6</f>
        <v>0</v>
      </c>
      <c r="S6" s="42">
        <f t="shared" ref="S6:S9" si="7">M6*K6</f>
        <v>0</v>
      </c>
      <c r="T6" s="45">
        <f t="shared" ref="T6:T46" si="8">N6*K6</f>
        <v>0</v>
      </c>
      <c r="U6" s="42">
        <f t="shared" ref="U6:U18" si="9">M6*L6</f>
        <v>0</v>
      </c>
      <c r="V6" s="45">
        <f t="shared" ref="V6:V19" si="10">N6*L6</f>
        <v>0</v>
      </c>
    </row>
    <row r="7" spans="1:22" x14ac:dyDescent="0.35">
      <c r="A7">
        <f t="shared" si="0"/>
        <v>1</v>
      </c>
      <c r="B7">
        <f t="shared" si="1"/>
        <v>1</v>
      </c>
      <c r="C7">
        <f t="shared" si="2"/>
        <v>2</v>
      </c>
      <c r="D7">
        <f t="shared" si="3"/>
        <v>2</v>
      </c>
      <c r="E7" s="8">
        <v>3</v>
      </c>
      <c r="F7" s="9"/>
      <c r="G7" s="9" t="s">
        <v>8</v>
      </c>
      <c r="H7" s="15" t="s">
        <v>9</v>
      </c>
      <c r="I7" s="10">
        <v>1</v>
      </c>
      <c r="J7" s="10">
        <v>1</v>
      </c>
      <c r="K7" s="10">
        <v>0</v>
      </c>
      <c r="L7" s="10">
        <v>0</v>
      </c>
      <c r="M7" s="9">
        <v>1150</v>
      </c>
      <c r="N7" s="9">
        <v>670</v>
      </c>
      <c r="O7" s="21">
        <f>M7*I7</f>
        <v>1150</v>
      </c>
      <c r="P7" s="10">
        <f t="shared" si="4"/>
        <v>670</v>
      </c>
      <c r="Q7" s="21">
        <f t="shared" si="5"/>
        <v>1150</v>
      </c>
      <c r="R7" s="10">
        <f t="shared" si="6"/>
        <v>670</v>
      </c>
      <c r="S7" s="21">
        <f t="shared" si="7"/>
        <v>0</v>
      </c>
      <c r="T7" s="10">
        <f t="shared" si="8"/>
        <v>0</v>
      </c>
      <c r="U7" s="21">
        <f t="shared" si="9"/>
        <v>0</v>
      </c>
      <c r="V7" s="10">
        <f t="shared" si="10"/>
        <v>0</v>
      </c>
    </row>
    <row r="8" spans="1:22" x14ac:dyDescent="0.35">
      <c r="A8">
        <f t="shared" si="0"/>
        <v>3.5</v>
      </c>
      <c r="B8">
        <f t="shared" si="1"/>
        <v>3.5</v>
      </c>
      <c r="C8">
        <f t="shared" si="2"/>
        <v>3.5</v>
      </c>
      <c r="D8">
        <f t="shared" si="3"/>
        <v>3.5</v>
      </c>
      <c r="E8" s="8">
        <v>4</v>
      </c>
      <c r="F8" s="9"/>
      <c r="G8" s="9" t="s">
        <v>10</v>
      </c>
      <c r="H8" s="15" t="s">
        <v>11</v>
      </c>
      <c r="I8" s="10">
        <f>4*7*0.125</f>
        <v>3.5</v>
      </c>
      <c r="J8" s="10">
        <v>0</v>
      </c>
      <c r="K8" s="10">
        <v>0</v>
      </c>
      <c r="L8" s="10">
        <v>0</v>
      </c>
      <c r="M8" s="9">
        <v>95000</v>
      </c>
      <c r="N8" s="9">
        <v>14000</v>
      </c>
      <c r="O8" s="21">
        <f t="shared" ref="O8:O45" si="11">M8*I8</f>
        <v>332500</v>
      </c>
      <c r="P8" s="10">
        <f t="shared" si="4"/>
        <v>49000</v>
      </c>
      <c r="Q8" s="21">
        <f t="shared" si="5"/>
        <v>0</v>
      </c>
      <c r="R8" s="10">
        <f t="shared" si="6"/>
        <v>0</v>
      </c>
      <c r="S8" s="21">
        <f t="shared" si="7"/>
        <v>0</v>
      </c>
      <c r="T8" s="10">
        <f t="shared" si="8"/>
        <v>0</v>
      </c>
      <c r="U8" s="21">
        <f t="shared" si="9"/>
        <v>0</v>
      </c>
      <c r="V8" s="10">
        <f t="shared" si="10"/>
        <v>0</v>
      </c>
    </row>
    <row r="9" spans="1:22" x14ac:dyDescent="0.35">
      <c r="A9">
        <f t="shared" si="0"/>
        <v>6</v>
      </c>
      <c r="B9">
        <f t="shared" si="1"/>
        <v>8</v>
      </c>
      <c r="C9">
        <f t="shared" si="2"/>
        <v>11</v>
      </c>
      <c r="D9">
        <f t="shared" si="3"/>
        <v>13</v>
      </c>
      <c r="E9" s="8">
        <v>5</v>
      </c>
      <c r="F9" s="9"/>
      <c r="G9" s="9" t="s">
        <v>12</v>
      </c>
      <c r="H9" s="15" t="s">
        <v>9</v>
      </c>
      <c r="I9" s="10">
        <v>5</v>
      </c>
      <c r="J9" s="10">
        <v>5</v>
      </c>
      <c r="K9" s="10">
        <v>1</v>
      </c>
      <c r="L9" s="10">
        <v>2</v>
      </c>
      <c r="M9" s="9">
        <v>1830</v>
      </c>
      <c r="N9" s="9">
        <v>1250</v>
      </c>
      <c r="O9" s="21">
        <f t="shared" si="11"/>
        <v>9150</v>
      </c>
      <c r="P9" s="10">
        <f t="shared" si="4"/>
        <v>6250</v>
      </c>
      <c r="Q9" s="21">
        <f t="shared" si="5"/>
        <v>9150</v>
      </c>
      <c r="R9" s="10">
        <f t="shared" si="6"/>
        <v>6250</v>
      </c>
      <c r="S9" s="21">
        <f t="shared" si="7"/>
        <v>1830</v>
      </c>
      <c r="T9" s="10">
        <f t="shared" si="8"/>
        <v>1250</v>
      </c>
      <c r="U9" s="21">
        <f t="shared" si="9"/>
        <v>3660</v>
      </c>
      <c r="V9" s="10">
        <f t="shared" si="10"/>
        <v>2500</v>
      </c>
    </row>
    <row r="10" spans="1:22" x14ac:dyDescent="0.35">
      <c r="A10">
        <f t="shared" si="0"/>
        <v>3</v>
      </c>
      <c r="B10">
        <f t="shared" si="1"/>
        <v>3</v>
      </c>
      <c r="C10">
        <f t="shared" si="2"/>
        <v>6</v>
      </c>
      <c r="D10">
        <f t="shared" si="3"/>
        <v>6</v>
      </c>
      <c r="E10" s="8">
        <v>6</v>
      </c>
      <c r="F10" s="9"/>
      <c r="G10" s="9" t="s">
        <v>13</v>
      </c>
      <c r="H10" s="15" t="s">
        <v>9</v>
      </c>
      <c r="I10" s="10">
        <v>3</v>
      </c>
      <c r="J10" s="10">
        <v>3</v>
      </c>
      <c r="K10" s="10">
        <v>0</v>
      </c>
      <c r="L10" s="10">
        <v>0</v>
      </c>
      <c r="M10" s="9">
        <v>1200</v>
      </c>
      <c r="N10" s="9">
        <v>790</v>
      </c>
      <c r="O10" s="21">
        <f t="shared" si="11"/>
        <v>3600</v>
      </c>
      <c r="P10" s="10">
        <f t="shared" si="4"/>
        <v>2370</v>
      </c>
      <c r="Q10" s="21">
        <f t="shared" si="5"/>
        <v>3600</v>
      </c>
      <c r="R10" s="10">
        <f t="shared" si="6"/>
        <v>2370</v>
      </c>
      <c r="S10" s="21">
        <f>M10*K10</f>
        <v>0</v>
      </c>
      <c r="T10" s="10">
        <f t="shared" si="8"/>
        <v>0</v>
      </c>
      <c r="U10" s="21">
        <f t="shared" si="9"/>
        <v>0</v>
      </c>
      <c r="V10" s="10">
        <f t="shared" si="10"/>
        <v>0</v>
      </c>
    </row>
    <row r="11" spans="1:22" x14ac:dyDescent="0.35">
      <c r="A11">
        <f t="shared" si="0"/>
        <v>8</v>
      </c>
      <c r="B11">
        <f t="shared" si="1"/>
        <v>11</v>
      </c>
      <c r="C11">
        <f t="shared" si="2"/>
        <v>13</v>
      </c>
      <c r="D11">
        <f t="shared" si="3"/>
        <v>16</v>
      </c>
      <c r="E11" s="8">
        <v>7</v>
      </c>
      <c r="F11" s="9"/>
      <c r="G11" s="9" t="s">
        <v>14</v>
      </c>
      <c r="H11" s="15" t="s">
        <v>9</v>
      </c>
      <c r="I11" s="10">
        <v>7</v>
      </c>
      <c r="J11" s="10">
        <f>J9</f>
        <v>5</v>
      </c>
      <c r="K11" s="10">
        <f>K9</f>
        <v>1</v>
      </c>
      <c r="L11" s="10">
        <v>3</v>
      </c>
      <c r="M11" s="9">
        <v>3170</v>
      </c>
      <c r="N11" s="9">
        <v>1900</v>
      </c>
      <c r="O11" s="21">
        <f t="shared" si="11"/>
        <v>22190</v>
      </c>
      <c r="P11" s="10">
        <f t="shared" si="4"/>
        <v>13300</v>
      </c>
      <c r="Q11" s="21">
        <f t="shared" si="5"/>
        <v>15850</v>
      </c>
      <c r="R11" s="10">
        <f t="shared" si="6"/>
        <v>9500</v>
      </c>
      <c r="S11" s="21">
        <f t="shared" ref="S11:S46" si="12">M11*K11</f>
        <v>3170</v>
      </c>
      <c r="T11" s="10">
        <f t="shared" si="8"/>
        <v>1900</v>
      </c>
      <c r="U11" s="21">
        <f t="shared" si="9"/>
        <v>9510</v>
      </c>
      <c r="V11" s="10">
        <f t="shared" si="10"/>
        <v>5700</v>
      </c>
    </row>
    <row r="12" spans="1:22" x14ac:dyDescent="0.35">
      <c r="A12">
        <f t="shared" si="0"/>
        <v>1</v>
      </c>
      <c r="B12">
        <f t="shared" si="1"/>
        <v>1</v>
      </c>
      <c r="C12">
        <f t="shared" si="2"/>
        <v>2</v>
      </c>
      <c r="D12">
        <f t="shared" si="3"/>
        <v>2</v>
      </c>
      <c r="E12" s="8">
        <v>8</v>
      </c>
      <c r="F12" s="9"/>
      <c r="G12" s="9" t="s">
        <v>15</v>
      </c>
      <c r="H12" s="15" t="s">
        <v>9</v>
      </c>
      <c r="I12" s="10">
        <v>1</v>
      </c>
      <c r="J12" s="10">
        <v>1</v>
      </c>
      <c r="K12" s="10">
        <v>0</v>
      </c>
      <c r="L12" s="10">
        <v>0</v>
      </c>
      <c r="M12" s="9">
        <v>9120</v>
      </c>
      <c r="N12" s="9">
        <v>1500</v>
      </c>
      <c r="O12" s="21">
        <f t="shared" si="11"/>
        <v>9120</v>
      </c>
      <c r="P12" s="10">
        <f t="shared" si="4"/>
        <v>1500</v>
      </c>
      <c r="Q12" s="21">
        <f t="shared" si="5"/>
        <v>9120</v>
      </c>
      <c r="R12" s="10">
        <f t="shared" si="6"/>
        <v>1500</v>
      </c>
      <c r="S12" s="21">
        <f t="shared" si="12"/>
        <v>0</v>
      </c>
      <c r="T12" s="10">
        <f t="shared" si="8"/>
        <v>0</v>
      </c>
      <c r="U12" s="21">
        <f t="shared" si="9"/>
        <v>0</v>
      </c>
      <c r="V12" s="10">
        <f t="shared" si="10"/>
        <v>0</v>
      </c>
    </row>
    <row r="13" spans="1:22" x14ac:dyDescent="0.35">
      <c r="A13">
        <f t="shared" si="0"/>
        <v>8</v>
      </c>
      <c r="B13">
        <f t="shared" si="1"/>
        <v>9</v>
      </c>
      <c r="C13">
        <f t="shared" si="2"/>
        <v>15</v>
      </c>
      <c r="D13">
        <f t="shared" si="3"/>
        <v>16</v>
      </c>
      <c r="E13" s="8">
        <v>9</v>
      </c>
      <c r="F13" s="9"/>
      <c r="G13" s="9" t="s">
        <v>16</v>
      </c>
      <c r="H13" s="15" t="s">
        <v>9</v>
      </c>
      <c r="I13" s="10">
        <v>7</v>
      </c>
      <c r="J13" s="10">
        <v>7</v>
      </c>
      <c r="K13" s="10">
        <f>K11</f>
        <v>1</v>
      </c>
      <c r="L13" s="10">
        <v>1</v>
      </c>
      <c r="M13" s="9">
        <v>1240</v>
      </c>
      <c r="N13" s="9">
        <v>720</v>
      </c>
      <c r="O13" s="21">
        <f t="shared" si="11"/>
        <v>8680</v>
      </c>
      <c r="P13" s="10">
        <f t="shared" si="4"/>
        <v>5040</v>
      </c>
      <c r="Q13" s="21">
        <f t="shared" si="5"/>
        <v>8680</v>
      </c>
      <c r="R13" s="10">
        <f t="shared" si="6"/>
        <v>5040</v>
      </c>
      <c r="S13" s="21">
        <f t="shared" si="12"/>
        <v>1240</v>
      </c>
      <c r="T13" s="10">
        <f t="shared" si="8"/>
        <v>720</v>
      </c>
      <c r="U13" s="21">
        <f t="shared" si="9"/>
        <v>1240</v>
      </c>
      <c r="V13" s="10">
        <f t="shared" si="10"/>
        <v>720</v>
      </c>
    </row>
    <row r="14" spans="1:22" x14ac:dyDescent="0.35">
      <c r="A14">
        <f t="shared" si="0"/>
        <v>8</v>
      </c>
      <c r="B14">
        <f t="shared" si="1"/>
        <v>10</v>
      </c>
      <c r="C14">
        <f t="shared" si="2"/>
        <v>15</v>
      </c>
      <c r="D14">
        <f t="shared" si="3"/>
        <v>17</v>
      </c>
      <c r="E14" s="8">
        <v>10</v>
      </c>
      <c r="F14" s="9"/>
      <c r="G14" s="9" t="s">
        <v>17</v>
      </c>
      <c r="H14" s="15" t="s">
        <v>9</v>
      </c>
      <c r="I14" s="10">
        <v>7</v>
      </c>
      <c r="J14" s="10">
        <f>J13</f>
        <v>7</v>
      </c>
      <c r="K14" s="10">
        <f>K13</f>
        <v>1</v>
      </c>
      <c r="L14" s="10">
        <v>2</v>
      </c>
      <c r="M14" s="9">
        <v>1360</v>
      </c>
      <c r="N14" s="9">
        <v>960</v>
      </c>
      <c r="O14" s="21">
        <f t="shared" si="11"/>
        <v>9520</v>
      </c>
      <c r="P14" s="10">
        <f t="shared" si="4"/>
        <v>6720</v>
      </c>
      <c r="Q14" s="21">
        <f t="shared" si="5"/>
        <v>9520</v>
      </c>
      <c r="R14" s="10">
        <f t="shared" si="6"/>
        <v>6720</v>
      </c>
      <c r="S14" s="21">
        <f t="shared" si="12"/>
        <v>1360</v>
      </c>
      <c r="T14" s="10">
        <f t="shared" si="8"/>
        <v>960</v>
      </c>
      <c r="U14" s="21">
        <f t="shared" si="9"/>
        <v>2720</v>
      </c>
      <c r="V14" s="10">
        <f t="shared" si="10"/>
        <v>1920</v>
      </c>
    </row>
    <row r="15" spans="1:22" x14ac:dyDescent="0.35">
      <c r="A15">
        <f t="shared" si="0"/>
        <v>13.125</v>
      </c>
      <c r="B15">
        <f t="shared" si="1"/>
        <v>13.125</v>
      </c>
      <c r="C15">
        <f t="shared" si="2"/>
        <v>21.875</v>
      </c>
      <c r="D15">
        <f t="shared" si="3"/>
        <v>21.875</v>
      </c>
      <c r="E15" s="8">
        <v>11</v>
      </c>
      <c r="F15" s="9"/>
      <c r="G15" s="9" t="s">
        <v>18</v>
      </c>
      <c r="H15" s="15" t="s">
        <v>11</v>
      </c>
      <c r="I15" s="10">
        <f>5*2.5*7*0.125</f>
        <v>10.9375</v>
      </c>
      <c r="J15" s="10">
        <f>4*2.5*7*0.125</f>
        <v>8.75</v>
      </c>
      <c r="K15" s="10">
        <f>1*2.5*7*0.125</f>
        <v>2.1875</v>
      </c>
      <c r="L15" s="10">
        <f>0*2.5*7*0.125</f>
        <v>0</v>
      </c>
      <c r="M15" s="9">
        <v>95000</v>
      </c>
      <c r="N15" s="9">
        <v>14000</v>
      </c>
      <c r="O15" s="21">
        <f t="shared" si="11"/>
        <v>1039062.5</v>
      </c>
      <c r="P15" s="10">
        <f t="shared" si="4"/>
        <v>153125</v>
      </c>
      <c r="Q15" s="21">
        <f t="shared" si="5"/>
        <v>831250</v>
      </c>
      <c r="R15" s="10">
        <f t="shared" si="6"/>
        <v>122500</v>
      </c>
      <c r="S15" s="21">
        <f t="shared" si="12"/>
        <v>207812.5</v>
      </c>
      <c r="T15" s="10">
        <f t="shared" si="8"/>
        <v>30625</v>
      </c>
      <c r="U15" s="21">
        <f t="shared" si="9"/>
        <v>0</v>
      </c>
      <c r="V15" s="10">
        <f t="shared" si="10"/>
        <v>0</v>
      </c>
    </row>
    <row r="16" spans="1:22" x14ac:dyDescent="0.35">
      <c r="A16">
        <f t="shared" si="0"/>
        <v>144</v>
      </c>
      <c r="B16">
        <f t="shared" si="1"/>
        <v>144</v>
      </c>
      <c r="C16">
        <f t="shared" si="2"/>
        <v>216</v>
      </c>
      <c r="D16">
        <f t="shared" si="3"/>
        <v>216</v>
      </c>
      <c r="E16" s="8">
        <v>12</v>
      </c>
      <c r="F16" s="9"/>
      <c r="G16" s="9" t="s">
        <v>19</v>
      </c>
      <c r="H16" s="15" t="s">
        <v>6</v>
      </c>
      <c r="I16" s="10">
        <v>102</v>
      </c>
      <c r="J16" s="10">
        <v>72</v>
      </c>
      <c r="K16" s="10">
        <v>42</v>
      </c>
      <c r="L16" s="10">
        <f>5*6*0</f>
        <v>0</v>
      </c>
      <c r="M16" s="9">
        <v>1900</v>
      </c>
      <c r="N16" s="9">
        <v>900</v>
      </c>
      <c r="O16" s="21">
        <f t="shared" si="11"/>
        <v>193800</v>
      </c>
      <c r="P16" s="10">
        <f t="shared" si="4"/>
        <v>91800</v>
      </c>
      <c r="Q16" s="21">
        <f t="shared" si="5"/>
        <v>136800</v>
      </c>
      <c r="R16" s="10">
        <f t="shared" si="6"/>
        <v>64800</v>
      </c>
      <c r="S16" s="21">
        <f t="shared" si="12"/>
        <v>79800</v>
      </c>
      <c r="T16" s="10">
        <f t="shared" si="8"/>
        <v>37800</v>
      </c>
      <c r="U16" s="21">
        <f t="shared" si="9"/>
        <v>0</v>
      </c>
      <c r="V16" s="10">
        <f t="shared" si="10"/>
        <v>0</v>
      </c>
    </row>
    <row r="17" spans="1:22" ht="15" thickBot="1" x14ac:dyDescent="0.4">
      <c r="A17">
        <f t="shared" si="0"/>
        <v>1</v>
      </c>
      <c r="B17">
        <f t="shared" si="1"/>
        <v>1</v>
      </c>
      <c r="C17">
        <f t="shared" si="2"/>
        <v>3</v>
      </c>
      <c r="D17">
        <f t="shared" si="3"/>
        <v>3</v>
      </c>
      <c r="E17" s="8">
        <v>13</v>
      </c>
      <c r="F17" s="9"/>
      <c r="G17" s="9" t="s">
        <v>20</v>
      </c>
      <c r="H17" s="15" t="s">
        <v>9</v>
      </c>
      <c r="I17" s="10">
        <v>1</v>
      </c>
      <c r="J17" s="10">
        <v>2</v>
      </c>
      <c r="K17" s="10">
        <v>0</v>
      </c>
      <c r="L17" s="10">
        <v>0</v>
      </c>
      <c r="M17" s="9">
        <v>103500</v>
      </c>
      <c r="N17" s="12">
        <v>33000</v>
      </c>
      <c r="O17" s="21">
        <f t="shared" si="11"/>
        <v>103500</v>
      </c>
      <c r="P17" s="10">
        <f t="shared" si="4"/>
        <v>33000</v>
      </c>
      <c r="Q17" s="21">
        <f t="shared" si="5"/>
        <v>207000</v>
      </c>
      <c r="R17" s="10">
        <f t="shared" si="6"/>
        <v>66000</v>
      </c>
      <c r="S17" s="21">
        <f t="shared" si="12"/>
        <v>0</v>
      </c>
      <c r="T17" s="10">
        <f t="shared" si="8"/>
        <v>0</v>
      </c>
      <c r="U17" s="21">
        <f t="shared" si="9"/>
        <v>0</v>
      </c>
      <c r="V17" s="10">
        <f t="shared" si="10"/>
        <v>0</v>
      </c>
    </row>
    <row r="18" spans="1:22" x14ac:dyDescent="0.35">
      <c r="A18">
        <f t="shared" si="0"/>
        <v>6</v>
      </c>
      <c r="B18">
        <f t="shared" si="1"/>
        <v>8</v>
      </c>
      <c r="C18">
        <f t="shared" si="2"/>
        <v>11</v>
      </c>
      <c r="D18">
        <f t="shared" si="3"/>
        <v>13</v>
      </c>
      <c r="E18" s="8">
        <v>14</v>
      </c>
      <c r="F18" s="9"/>
      <c r="G18" s="9" t="s">
        <v>21</v>
      </c>
      <c r="H18" s="15" t="s">
        <v>9</v>
      </c>
      <c r="I18" s="10">
        <f>I9</f>
        <v>5</v>
      </c>
      <c r="J18" s="10">
        <v>5</v>
      </c>
      <c r="K18" s="10">
        <f>K9</f>
        <v>1</v>
      </c>
      <c r="L18" s="10">
        <f>L9</f>
        <v>2</v>
      </c>
      <c r="M18" s="9">
        <v>14300</v>
      </c>
      <c r="N18" s="9">
        <v>8300</v>
      </c>
      <c r="O18" s="21">
        <f t="shared" si="11"/>
        <v>71500</v>
      </c>
      <c r="P18" s="10">
        <f t="shared" si="4"/>
        <v>41500</v>
      </c>
      <c r="Q18" s="21">
        <f t="shared" si="5"/>
        <v>71500</v>
      </c>
      <c r="R18" s="10">
        <f t="shared" si="6"/>
        <v>41500</v>
      </c>
      <c r="S18" s="21">
        <f t="shared" si="12"/>
        <v>14300</v>
      </c>
      <c r="T18" s="10">
        <f t="shared" si="8"/>
        <v>8300</v>
      </c>
      <c r="U18" s="21">
        <f t="shared" si="9"/>
        <v>28600</v>
      </c>
      <c r="V18" s="10">
        <f t="shared" si="10"/>
        <v>16600</v>
      </c>
    </row>
    <row r="19" spans="1:22" x14ac:dyDescent="0.35">
      <c r="A19">
        <f t="shared" si="0"/>
        <v>101</v>
      </c>
      <c r="B19">
        <f t="shared" si="1"/>
        <v>131</v>
      </c>
      <c r="C19">
        <f t="shared" si="2"/>
        <v>173</v>
      </c>
      <c r="D19">
        <f t="shared" si="3"/>
        <v>203</v>
      </c>
      <c r="E19" s="8">
        <v>15</v>
      </c>
      <c r="F19" s="9"/>
      <c r="G19" s="9" t="s">
        <v>22</v>
      </c>
      <c r="H19" s="15" t="s">
        <v>9</v>
      </c>
      <c r="I19" s="10">
        <v>89</v>
      </c>
      <c r="J19" s="10">
        <v>72</v>
      </c>
      <c r="K19" s="10">
        <v>12</v>
      </c>
      <c r="L19" s="10">
        <v>30</v>
      </c>
      <c r="M19" s="9">
        <v>1270</v>
      </c>
      <c r="N19" s="9">
        <v>320</v>
      </c>
      <c r="O19" s="21">
        <f t="shared" si="11"/>
        <v>113030</v>
      </c>
      <c r="P19" s="10">
        <f t="shared" si="4"/>
        <v>28480</v>
      </c>
      <c r="Q19" s="21">
        <f t="shared" si="5"/>
        <v>91440</v>
      </c>
      <c r="R19" s="10">
        <f t="shared" si="6"/>
        <v>23040</v>
      </c>
      <c r="S19" s="21">
        <f t="shared" si="12"/>
        <v>15240</v>
      </c>
      <c r="T19" s="10">
        <f t="shared" si="8"/>
        <v>3840</v>
      </c>
      <c r="U19" s="21">
        <f>M19*L19</f>
        <v>38100</v>
      </c>
      <c r="V19" s="10">
        <f t="shared" si="10"/>
        <v>9600</v>
      </c>
    </row>
    <row r="20" spans="1:22" x14ac:dyDescent="0.35">
      <c r="A20">
        <f t="shared" si="0"/>
        <v>8</v>
      </c>
      <c r="B20">
        <f t="shared" si="1"/>
        <v>13</v>
      </c>
      <c r="C20">
        <f t="shared" si="2"/>
        <v>13</v>
      </c>
      <c r="D20">
        <f t="shared" si="3"/>
        <v>18</v>
      </c>
      <c r="E20" s="8">
        <v>16</v>
      </c>
      <c r="F20" s="9"/>
      <c r="G20" s="9" t="s">
        <v>23</v>
      </c>
      <c r="H20" s="15" t="s">
        <v>24</v>
      </c>
      <c r="I20" s="10">
        <v>6</v>
      </c>
      <c r="J20" s="10">
        <v>5</v>
      </c>
      <c r="K20" s="10">
        <v>2</v>
      </c>
      <c r="L20" s="10">
        <v>5</v>
      </c>
      <c r="M20" s="9">
        <v>5000</v>
      </c>
      <c r="N20" s="9">
        <v>2800</v>
      </c>
      <c r="O20" s="21">
        <f t="shared" si="11"/>
        <v>30000</v>
      </c>
      <c r="P20" s="10">
        <f t="shared" si="4"/>
        <v>16800</v>
      </c>
      <c r="Q20" s="21">
        <f t="shared" si="5"/>
        <v>25000</v>
      </c>
      <c r="R20" s="10">
        <f t="shared" si="6"/>
        <v>14000</v>
      </c>
      <c r="S20" s="21">
        <f t="shared" si="12"/>
        <v>10000</v>
      </c>
      <c r="T20" s="10">
        <f t="shared" si="8"/>
        <v>5600</v>
      </c>
      <c r="U20" s="21">
        <f t="shared" ref="U20:U46" si="13">M20*L20</f>
        <v>25000</v>
      </c>
      <c r="V20" s="10">
        <f>N20*L20</f>
        <v>14000</v>
      </c>
    </row>
    <row r="21" spans="1:22" x14ac:dyDescent="0.35">
      <c r="A21">
        <f t="shared" si="0"/>
        <v>0.875</v>
      </c>
      <c r="B21">
        <f t="shared" si="1"/>
        <v>0.875</v>
      </c>
      <c r="C21">
        <f t="shared" si="2"/>
        <v>4.375</v>
      </c>
      <c r="D21">
        <f t="shared" si="3"/>
        <v>4.375</v>
      </c>
      <c r="E21" s="8">
        <v>17</v>
      </c>
      <c r="F21" s="9"/>
      <c r="G21" s="9" t="s">
        <v>50</v>
      </c>
      <c r="H21" s="15" t="s">
        <v>11</v>
      </c>
      <c r="I21" s="10">
        <f>1*7*0.125</f>
        <v>0.875</v>
      </c>
      <c r="J21" s="10">
        <f>2*2*7*0.125</f>
        <v>3.5</v>
      </c>
      <c r="K21" s="10">
        <v>0</v>
      </c>
      <c r="L21" s="10">
        <f>0*2*7*0.125</f>
        <v>0</v>
      </c>
      <c r="M21" s="9">
        <v>95000</v>
      </c>
      <c r="N21" s="9">
        <v>14000</v>
      </c>
      <c r="O21" s="21">
        <f t="shared" si="11"/>
        <v>83125</v>
      </c>
      <c r="P21" s="10">
        <f t="shared" si="4"/>
        <v>12250</v>
      </c>
      <c r="Q21" s="21">
        <f t="shared" si="5"/>
        <v>332500</v>
      </c>
      <c r="R21" s="10">
        <f t="shared" si="6"/>
        <v>49000</v>
      </c>
      <c r="S21" s="21">
        <f t="shared" si="12"/>
        <v>0</v>
      </c>
      <c r="T21" s="10">
        <f t="shared" si="8"/>
        <v>0</v>
      </c>
      <c r="U21" s="21">
        <f t="shared" si="13"/>
        <v>0</v>
      </c>
      <c r="V21" s="10">
        <f t="shared" ref="V21:V46" si="14">N21*L21</f>
        <v>0</v>
      </c>
    </row>
    <row r="22" spans="1:22" x14ac:dyDescent="0.35">
      <c r="A22">
        <f t="shared" si="0"/>
        <v>1</v>
      </c>
      <c r="B22">
        <f t="shared" si="1"/>
        <v>1</v>
      </c>
      <c r="C22">
        <f t="shared" si="2"/>
        <v>3</v>
      </c>
      <c r="D22">
        <f t="shared" si="3"/>
        <v>3</v>
      </c>
      <c r="E22" s="8">
        <v>18</v>
      </c>
      <c r="F22" s="9"/>
      <c r="G22" s="9" t="s">
        <v>25</v>
      </c>
      <c r="H22" s="15" t="s">
        <v>9</v>
      </c>
      <c r="I22" s="10">
        <v>1</v>
      </c>
      <c r="J22" s="10">
        <v>2</v>
      </c>
      <c r="K22" s="10">
        <v>0</v>
      </c>
      <c r="L22" s="10">
        <v>0</v>
      </c>
      <c r="M22" s="9">
        <v>5370</v>
      </c>
      <c r="N22" s="9">
        <v>2990</v>
      </c>
      <c r="O22" s="21">
        <f t="shared" si="11"/>
        <v>5370</v>
      </c>
      <c r="P22" s="10">
        <f t="shared" si="4"/>
        <v>2990</v>
      </c>
      <c r="Q22" s="21">
        <f t="shared" si="5"/>
        <v>10740</v>
      </c>
      <c r="R22" s="10">
        <f t="shared" si="6"/>
        <v>5980</v>
      </c>
      <c r="S22" s="21">
        <f t="shared" si="12"/>
        <v>0</v>
      </c>
      <c r="T22" s="10">
        <f t="shared" si="8"/>
        <v>0</v>
      </c>
      <c r="U22" s="21">
        <f t="shared" si="13"/>
        <v>0</v>
      </c>
      <c r="V22" s="10">
        <f t="shared" si="14"/>
        <v>0</v>
      </c>
    </row>
    <row r="23" spans="1:22" x14ac:dyDescent="0.35">
      <c r="A23">
        <f t="shared" si="0"/>
        <v>4</v>
      </c>
      <c r="B23">
        <f t="shared" si="1"/>
        <v>4</v>
      </c>
      <c r="C23">
        <f t="shared" si="2"/>
        <v>12</v>
      </c>
      <c r="D23">
        <f t="shared" si="3"/>
        <v>12</v>
      </c>
      <c r="E23" s="8">
        <v>19</v>
      </c>
      <c r="F23" s="9"/>
      <c r="G23" s="9" t="s">
        <v>53</v>
      </c>
      <c r="H23" s="15" t="s">
        <v>26</v>
      </c>
      <c r="I23" s="10">
        <v>4</v>
      </c>
      <c r="J23" s="10">
        <v>8</v>
      </c>
      <c r="K23" s="10">
        <v>0</v>
      </c>
      <c r="L23" s="10">
        <v>0</v>
      </c>
      <c r="M23" s="9">
        <v>1200</v>
      </c>
      <c r="N23" s="9">
        <v>350</v>
      </c>
      <c r="O23" s="21">
        <f t="shared" si="11"/>
        <v>4800</v>
      </c>
      <c r="P23" s="10">
        <f t="shared" si="4"/>
        <v>1400</v>
      </c>
      <c r="Q23" s="21">
        <f t="shared" si="5"/>
        <v>9600</v>
      </c>
      <c r="R23" s="10">
        <f t="shared" si="6"/>
        <v>2800</v>
      </c>
      <c r="S23" s="21">
        <f t="shared" si="12"/>
        <v>0</v>
      </c>
      <c r="T23" s="10">
        <f t="shared" si="8"/>
        <v>0</v>
      </c>
      <c r="U23" s="21">
        <f t="shared" si="13"/>
        <v>0</v>
      </c>
      <c r="V23" s="10">
        <f t="shared" si="14"/>
        <v>0</v>
      </c>
    </row>
    <row r="24" spans="1:22" s="43" customFormat="1" x14ac:dyDescent="0.35">
      <c r="A24">
        <f t="shared" si="0"/>
        <v>36</v>
      </c>
      <c r="B24">
        <f t="shared" si="1"/>
        <v>36</v>
      </c>
      <c r="C24">
        <f t="shared" si="2"/>
        <v>139</v>
      </c>
      <c r="D24">
        <f t="shared" si="3"/>
        <v>139</v>
      </c>
      <c r="E24" s="42">
        <v>20</v>
      </c>
      <c r="G24" s="43" t="s">
        <v>27</v>
      </c>
      <c r="H24" s="44" t="s">
        <v>26</v>
      </c>
      <c r="I24" s="45">
        <v>36</v>
      </c>
      <c r="J24" s="45">
        <v>103</v>
      </c>
      <c r="K24" s="45">
        <v>0</v>
      </c>
      <c r="L24" s="45">
        <v>0</v>
      </c>
      <c r="M24" s="43">
        <v>950</v>
      </c>
      <c r="N24" s="43">
        <v>300</v>
      </c>
      <c r="O24" s="42">
        <f t="shared" si="11"/>
        <v>34200</v>
      </c>
      <c r="P24" s="45">
        <f t="shared" si="4"/>
        <v>10800</v>
      </c>
      <c r="Q24" s="42">
        <f t="shared" si="5"/>
        <v>97850</v>
      </c>
      <c r="R24" s="45">
        <f t="shared" si="6"/>
        <v>30900</v>
      </c>
      <c r="S24" s="42">
        <f t="shared" si="12"/>
        <v>0</v>
      </c>
      <c r="T24" s="45">
        <f t="shared" si="8"/>
        <v>0</v>
      </c>
      <c r="U24" s="42">
        <f t="shared" si="13"/>
        <v>0</v>
      </c>
      <c r="V24" s="45">
        <f t="shared" si="14"/>
        <v>0</v>
      </c>
    </row>
    <row r="25" spans="1:22" s="43" customFormat="1" x14ac:dyDescent="0.35">
      <c r="A25">
        <f t="shared" si="0"/>
        <v>141</v>
      </c>
      <c r="B25">
        <f t="shared" si="1"/>
        <v>141</v>
      </c>
      <c r="C25">
        <f t="shared" si="2"/>
        <v>465</v>
      </c>
      <c r="D25">
        <f t="shared" si="3"/>
        <v>465</v>
      </c>
      <c r="E25" s="42">
        <v>21</v>
      </c>
      <c r="G25" s="43" t="s">
        <v>28</v>
      </c>
      <c r="H25" s="44" t="s">
        <v>26</v>
      </c>
      <c r="I25" s="45">
        <v>141</v>
      </c>
      <c r="J25" s="45">
        <v>324</v>
      </c>
      <c r="K25" s="45">
        <v>0</v>
      </c>
      <c r="L25" s="45">
        <v>0</v>
      </c>
      <c r="M25" s="43">
        <v>950</v>
      </c>
      <c r="N25" s="43">
        <v>300</v>
      </c>
      <c r="O25" s="42">
        <f t="shared" si="11"/>
        <v>133950</v>
      </c>
      <c r="P25" s="45">
        <f t="shared" si="4"/>
        <v>42300</v>
      </c>
      <c r="Q25" s="42">
        <f t="shared" si="5"/>
        <v>307800</v>
      </c>
      <c r="R25" s="45">
        <f t="shared" si="6"/>
        <v>97200</v>
      </c>
      <c r="S25" s="42">
        <f t="shared" si="12"/>
        <v>0</v>
      </c>
      <c r="T25" s="45">
        <f t="shared" si="8"/>
        <v>0</v>
      </c>
      <c r="U25" s="42">
        <f t="shared" si="13"/>
        <v>0</v>
      </c>
      <c r="V25" s="45">
        <f t="shared" si="14"/>
        <v>0</v>
      </c>
    </row>
    <row r="26" spans="1:22" x14ac:dyDescent="0.35">
      <c r="A26">
        <f t="shared" si="0"/>
        <v>1</v>
      </c>
      <c r="B26">
        <f t="shared" si="1"/>
        <v>1</v>
      </c>
      <c r="C26">
        <f t="shared" si="2"/>
        <v>3</v>
      </c>
      <c r="D26">
        <f t="shared" si="3"/>
        <v>3</v>
      </c>
      <c r="E26" s="8">
        <v>22</v>
      </c>
      <c r="F26" s="9"/>
      <c r="G26" s="9" t="s">
        <v>29</v>
      </c>
      <c r="H26" s="15" t="s">
        <v>9</v>
      </c>
      <c r="I26" s="10">
        <f>I22</f>
        <v>1</v>
      </c>
      <c r="J26" s="10">
        <f>J22</f>
        <v>2</v>
      </c>
      <c r="K26" s="10">
        <f>K22</f>
        <v>0</v>
      </c>
      <c r="L26" s="10">
        <f>L22</f>
        <v>0</v>
      </c>
      <c r="M26" s="9">
        <f>1270*20</f>
        <v>25400</v>
      </c>
      <c r="N26" s="9">
        <f>1270*9</f>
        <v>11430</v>
      </c>
      <c r="O26" s="21">
        <f t="shared" si="11"/>
        <v>25400</v>
      </c>
      <c r="P26" s="10">
        <f t="shared" si="4"/>
        <v>11430</v>
      </c>
      <c r="Q26" s="21">
        <f t="shared" si="5"/>
        <v>50800</v>
      </c>
      <c r="R26" s="10">
        <f t="shared" si="6"/>
        <v>22860</v>
      </c>
      <c r="S26" s="21">
        <f t="shared" si="12"/>
        <v>0</v>
      </c>
      <c r="T26" s="10">
        <f t="shared" si="8"/>
        <v>0</v>
      </c>
      <c r="U26" s="21">
        <f t="shared" si="13"/>
        <v>0</v>
      </c>
      <c r="V26" s="10">
        <f t="shared" si="14"/>
        <v>0</v>
      </c>
    </row>
    <row r="27" spans="1:22" x14ac:dyDescent="0.35">
      <c r="A27">
        <f t="shared" si="0"/>
        <v>1</v>
      </c>
      <c r="B27">
        <f t="shared" si="1"/>
        <v>1</v>
      </c>
      <c r="C27">
        <f t="shared" si="2"/>
        <v>3</v>
      </c>
      <c r="D27">
        <f t="shared" si="3"/>
        <v>3</v>
      </c>
      <c r="E27" s="8">
        <v>23</v>
      </c>
      <c r="F27" s="9"/>
      <c r="G27" s="9" t="s">
        <v>30</v>
      </c>
      <c r="H27" s="15" t="s">
        <v>9</v>
      </c>
      <c r="I27" s="10">
        <v>1</v>
      </c>
      <c r="J27" s="10">
        <f t="shared" ref="J27:L29" si="15">J26</f>
        <v>2</v>
      </c>
      <c r="K27" s="10">
        <f t="shared" si="15"/>
        <v>0</v>
      </c>
      <c r="L27" s="10">
        <f t="shared" si="15"/>
        <v>0</v>
      </c>
      <c r="M27" s="9">
        <v>17500</v>
      </c>
      <c r="N27" s="9">
        <v>2780</v>
      </c>
      <c r="O27" s="21">
        <f t="shared" si="11"/>
        <v>17500</v>
      </c>
      <c r="P27" s="10">
        <f t="shared" si="4"/>
        <v>2780</v>
      </c>
      <c r="Q27" s="21">
        <f t="shared" si="5"/>
        <v>35000</v>
      </c>
      <c r="R27" s="10">
        <f t="shared" si="6"/>
        <v>5560</v>
      </c>
      <c r="S27" s="21">
        <f t="shared" si="12"/>
        <v>0</v>
      </c>
      <c r="T27" s="10">
        <f t="shared" si="8"/>
        <v>0</v>
      </c>
      <c r="U27" s="21">
        <f t="shared" si="13"/>
        <v>0</v>
      </c>
      <c r="V27" s="10">
        <f t="shared" si="14"/>
        <v>0</v>
      </c>
    </row>
    <row r="28" spans="1:22" x14ac:dyDescent="0.35">
      <c r="A28">
        <f t="shared" si="0"/>
        <v>1</v>
      </c>
      <c r="B28">
        <f t="shared" si="1"/>
        <v>1</v>
      </c>
      <c r="C28">
        <f t="shared" si="2"/>
        <v>3</v>
      </c>
      <c r="D28">
        <f t="shared" si="3"/>
        <v>3</v>
      </c>
      <c r="E28" s="8">
        <v>24</v>
      </c>
      <c r="F28" s="9"/>
      <c r="G28" s="9" t="s">
        <v>31</v>
      </c>
      <c r="H28" s="15" t="s">
        <v>9</v>
      </c>
      <c r="I28" s="10">
        <v>1</v>
      </c>
      <c r="J28" s="10">
        <f t="shared" si="15"/>
        <v>2</v>
      </c>
      <c r="K28" s="10">
        <f t="shared" si="15"/>
        <v>0</v>
      </c>
      <c r="L28" s="10">
        <f t="shared" si="15"/>
        <v>0</v>
      </c>
      <c r="M28" s="9">
        <v>3050</v>
      </c>
      <c r="N28" s="9">
        <v>1650</v>
      </c>
      <c r="O28" s="21">
        <f t="shared" si="11"/>
        <v>3050</v>
      </c>
      <c r="P28" s="10">
        <f t="shared" si="4"/>
        <v>1650</v>
      </c>
      <c r="Q28" s="21">
        <f t="shared" si="5"/>
        <v>6100</v>
      </c>
      <c r="R28" s="10">
        <f t="shared" si="6"/>
        <v>3300</v>
      </c>
      <c r="S28" s="21">
        <f t="shared" si="12"/>
        <v>0</v>
      </c>
      <c r="T28" s="10">
        <f t="shared" si="8"/>
        <v>0</v>
      </c>
      <c r="U28" s="21">
        <f t="shared" si="13"/>
        <v>0</v>
      </c>
      <c r="V28" s="10">
        <f t="shared" si="14"/>
        <v>0</v>
      </c>
    </row>
    <row r="29" spans="1:22" x14ac:dyDescent="0.35">
      <c r="A29">
        <f t="shared" si="0"/>
        <v>1</v>
      </c>
      <c r="B29">
        <f t="shared" si="1"/>
        <v>1</v>
      </c>
      <c r="C29">
        <f t="shared" si="2"/>
        <v>3</v>
      </c>
      <c r="D29">
        <f t="shared" si="3"/>
        <v>3</v>
      </c>
      <c r="E29" s="8">
        <v>25</v>
      </c>
      <c r="F29" s="9"/>
      <c r="G29" s="9" t="s">
        <v>32</v>
      </c>
      <c r="H29" s="15" t="s">
        <v>9</v>
      </c>
      <c r="I29" s="10">
        <f>I28</f>
        <v>1</v>
      </c>
      <c r="J29" s="10">
        <f t="shared" si="15"/>
        <v>2</v>
      </c>
      <c r="K29" s="10">
        <f t="shared" si="15"/>
        <v>0</v>
      </c>
      <c r="L29" s="10">
        <f t="shared" si="15"/>
        <v>0</v>
      </c>
      <c r="M29" s="9">
        <v>45000</v>
      </c>
      <c r="N29" s="9">
        <v>16000</v>
      </c>
      <c r="O29" s="21">
        <f t="shared" si="11"/>
        <v>45000</v>
      </c>
      <c r="P29" s="10">
        <f t="shared" si="4"/>
        <v>16000</v>
      </c>
      <c r="Q29" s="21">
        <f t="shared" si="5"/>
        <v>90000</v>
      </c>
      <c r="R29" s="10">
        <f t="shared" si="6"/>
        <v>32000</v>
      </c>
      <c r="S29" s="21">
        <f t="shared" si="12"/>
        <v>0</v>
      </c>
      <c r="T29" s="10">
        <f t="shared" si="8"/>
        <v>0</v>
      </c>
      <c r="U29" s="21">
        <f t="shared" si="13"/>
        <v>0</v>
      </c>
      <c r="V29" s="10">
        <f t="shared" si="14"/>
        <v>0</v>
      </c>
    </row>
    <row r="30" spans="1:22" x14ac:dyDescent="0.35">
      <c r="A30">
        <f t="shared" si="0"/>
        <v>1</v>
      </c>
      <c r="B30">
        <f t="shared" si="1"/>
        <v>1</v>
      </c>
      <c r="C30">
        <f t="shared" si="2"/>
        <v>3</v>
      </c>
      <c r="D30">
        <f t="shared" si="3"/>
        <v>3</v>
      </c>
      <c r="E30" s="8">
        <v>26</v>
      </c>
      <c r="F30" s="9"/>
      <c r="G30" s="9" t="s">
        <v>33</v>
      </c>
      <c r="H30" s="15" t="s">
        <v>9</v>
      </c>
      <c r="I30" s="10">
        <f>I28</f>
        <v>1</v>
      </c>
      <c r="J30" s="10">
        <f>J28</f>
        <v>2</v>
      </c>
      <c r="K30" s="10">
        <f>K28</f>
        <v>0</v>
      </c>
      <c r="L30" s="10">
        <f>L28</f>
        <v>0</v>
      </c>
      <c r="M30" s="9">
        <v>26600</v>
      </c>
      <c r="N30" s="9">
        <v>11660</v>
      </c>
      <c r="O30" s="21">
        <f t="shared" si="11"/>
        <v>26600</v>
      </c>
      <c r="P30" s="10">
        <f t="shared" si="4"/>
        <v>11660</v>
      </c>
      <c r="Q30" s="21">
        <f t="shared" si="5"/>
        <v>53200</v>
      </c>
      <c r="R30" s="10">
        <f t="shared" si="6"/>
        <v>23320</v>
      </c>
      <c r="S30" s="21">
        <f t="shared" si="12"/>
        <v>0</v>
      </c>
      <c r="T30" s="10">
        <f t="shared" si="8"/>
        <v>0</v>
      </c>
      <c r="U30" s="21">
        <f t="shared" si="13"/>
        <v>0</v>
      </c>
      <c r="V30" s="10">
        <f t="shared" si="14"/>
        <v>0</v>
      </c>
    </row>
    <row r="31" spans="1:22" x14ac:dyDescent="0.35">
      <c r="A31">
        <f t="shared" si="0"/>
        <v>1</v>
      </c>
      <c r="B31">
        <f t="shared" si="1"/>
        <v>1</v>
      </c>
      <c r="C31">
        <f t="shared" si="2"/>
        <v>3</v>
      </c>
      <c r="D31">
        <f t="shared" si="3"/>
        <v>3</v>
      </c>
      <c r="E31" s="8">
        <v>27</v>
      </c>
      <c r="F31" s="9"/>
      <c r="G31" s="9" t="s">
        <v>34</v>
      </c>
      <c r="H31" s="15" t="s">
        <v>9</v>
      </c>
      <c r="I31" s="10">
        <f>I28</f>
        <v>1</v>
      </c>
      <c r="J31" s="10">
        <f>J28</f>
        <v>2</v>
      </c>
      <c r="K31" s="10">
        <f>K28</f>
        <v>0</v>
      </c>
      <c r="L31" s="10">
        <f>L28</f>
        <v>0</v>
      </c>
      <c r="M31" s="9">
        <v>35000</v>
      </c>
      <c r="N31" s="9">
        <v>11000</v>
      </c>
      <c r="O31" s="21">
        <f t="shared" si="11"/>
        <v>35000</v>
      </c>
      <c r="P31" s="10">
        <f t="shared" si="4"/>
        <v>11000</v>
      </c>
      <c r="Q31" s="21">
        <f t="shared" si="5"/>
        <v>70000</v>
      </c>
      <c r="R31" s="10">
        <f t="shared" si="6"/>
        <v>22000</v>
      </c>
      <c r="S31" s="21">
        <f t="shared" si="12"/>
        <v>0</v>
      </c>
      <c r="T31" s="10">
        <f t="shared" si="8"/>
        <v>0</v>
      </c>
      <c r="U31" s="21">
        <f t="shared" si="13"/>
        <v>0</v>
      </c>
      <c r="V31" s="10">
        <f t="shared" si="14"/>
        <v>0</v>
      </c>
    </row>
    <row r="32" spans="1:22" x14ac:dyDescent="0.35">
      <c r="A32">
        <f t="shared" si="0"/>
        <v>70</v>
      </c>
      <c r="B32">
        <f t="shared" si="1"/>
        <v>70</v>
      </c>
      <c r="C32">
        <f t="shared" si="2"/>
        <v>70</v>
      </c>
      <c r="D32">
        <f t="shared" si="3"/>
        <v>70</v>
      </c>
      <c r="E32" s="8">
        <v>28</v>
      </c>
      <c r="F32" s="9"/>
      <c r="G32" s="9" t="s">
        <v>35</v>
      </c>
      <c r="H32" s="15" t="s">
        <v>36</v>
      </c>
      <c r="I32" s="10">
        <v>70</v>
      </c>
      <c r="J32" s="10">
        <v>0</v>
      </c>
      <c r="K32" s="10">
        <v>0</v>
      </c>
      <c r="L32" s="10">
        <v>0</v>
      </c>
      <c r="M32" s="9">
        <v>12000</v>
      </c>
      <c r="N32" s="9">
        <v>4500</v>
      </c>
      <c r="O32" s="21">
        <f t="shared" si="11"/>
        <v>840000</v>
      </c>
      <c r="P32" s="10">
        <f t="shared" si="4"/>
        <v>315000</v>
      </c>
      <c r="Q32" s="21">
        <f t="shared" si="5"/>
        <v>0</v>
      </c>
      <c r="R32" s="10">
        <f t="shared" si="6"/>
        <v>0</v>
      </c>
      <c r="S32" s="21">
        <f t="shared" si="12"/>
        <v>0</v>
      </c>
      <c r="T32" s="10">
        <f t="shared" si="8"/>
        <v>0</v>
      </c>
      <c r="U32" s="21">
        <f t="shared" si="13"/>
        <v>0</v>
      </c>
      <c r="V32" s="10">
        <f t="shared" si="14"/>
        <v>0</v>
      </c>
    </row>
    <row r="33" spans="1:22" x14ac:dyDescent="0.35">
      <c r="A33">
        <f t="shared" si="0"/>
        <v>1</v>
      </c>
      <c r="B33">
        <f t="shared" si="1"/>
        <v>1</v>
      </c>
      <c r="C33">
        <f t="shared" si="2"/>
        <v>1</v>
      </c>
      <c r="D33">
        <f t="shared" si="3"/>
        <v>1</v>
      </c>
      <c r="E33" s="8">
        <v>29</v>
      </c>
      <c r="F33" s="9"/>
      <c r="G33" s="9" t="s">
        <v>37</v>
      </c>
      <c r="H33" s="15" t="s">
        <v>9</v>
      </c>
      <c r="I33" s="10">
        <v>1</v>
      </c>
      <c r="J33" s="10">
        <v>0</v>
      </c>
      <c r="K33" s="10">
        <v>0</v>
      </c>
      <c r="L33" s="10">
        <v>0</v>
      </c>
      <c r="M33" s="9">
        <v>11400</v>
      </c>
      <c r="N33" s="9">
        <v>2990</v>
      </c>
      <c r="O33" s="21">
        <f t="shared" si="11"/>
        <v>11400</v>
      </c>
      <c r="P33" s="10">
        <f t="shared" si="4"/>
        <v>2990</v>
      </c>
      <c r="Q33" s="21">
        <f t="shared" si="5"/>
        <v>0</v>
      </c>
      <c r="R33" s="10">
        <f t="shared" si="6"/>
        <v>0</v>
      </c>
      <c r="S33" s="21">
        <f t="shared" si="12"/>
        <v>0</v>
      </c>
      <c r="T33" s="10">
        <f t="shared" si="8"/>
        <v>0</v>
      </c>
      <c r="U33" s="21">
        <f t="shared" si="13"/>
        <v>0</v>
      </c>
      <c r="V33" s="10">
        <f t="shared" si="14"/>
        <v>0</v>
      </c>
    </row>
    <row r="34" spans="1:22" x14ac:dyDescent="0.35">
      <c r="A34">
        <f t="shared" si="0"/>
        <v>1</v>
      </c>
      <c r="B34">
        <f t="shared" si="1"/>
        <v>1</v>
      </c>
      <c r="C34">
        <f t="shared" si="2"/>
        <v>1</v>
      </c>
      <c r="D34">
        <f t="shared" si="3"/>
        <v>1</v>
      </c>
      <c r="E34" s="8">
        <v>30</v>
      </c>
      <c r="F34" s="9"/>
      <c r="G34" s="9" t="s">
        <v>38</v>
      </c>
      <c r="H34" s="15" t="s">
        <v>9</v>
      </c>
      <c r="I34" s="10">
        <v>1</v>
      </c>
      <c r="J34" s="10">
        <f>J33</f>
        <v>0</v>
      </c>
      <c r="K34" s="10">
        <f>K33</f>
        <v>0</v>
      </c>
      <c r="L34" s="10">
        <f>L33</f>
        <v>0</v>
      </c>
      <c r="M34" s="9">
        <v>64800</v>
      </c>
      <c r="N34" s="9">
        <v>31250</v>
      </c>
      <c r="O34" s="21">
        <f t="shared" si="11"/>
        <v>64800</v>
      </c>
      <c r="P34" s="10">
        <f t="shared" si="4"/>
        <v>31250</v>
      </c>
      <c r="Q34" s="21">
        <f t="shared" si="5"/>
        <v>0</v>
      </c>
      <c r="R34" s="10">
        <f t="shared" si="6"/>
        <v>0</v>
      </c>
      <c r="S34" s="21">
        <f t="shared" si="12"/>
        <v>0</v>
      </c>
      <c r="T34" s="10">
        <f t="shared" si="8"/>
        <v>0</v>
      </c>
      <c r="U34" s="21">
        <f t="shared" si="13"/>
        <v>0</v>
      </c>
      <c r="V34" s="10">
        <f t="shared" si="14"/>
        <v>0</v>
      </c>
    </row>
    <row r="35" spans="1:22" x14ac:dyDescent="0.35">
      <c r="A35">
        <f t="shared" si="0"/>
        <v>53</v>
      </c>
      <c r="B35">
        <f t="shared" si="1"/>
        <v>53</v>
      </c>
      <c r="C35">
        <f t="shared" si="2"/>
        <v>53</v>
      </c>
      <c r="D35">
        <f t="shared" si="3"/>
        <v>53</v>
      </c>
      <c r="E35" s="8">
        <v>31</v>
      </c>
      <c r="F35" s="9"/>
      <c r="G35" s="9" t="s">
        <v>39</v>
      </c>
      <c r="H35" s="15" t="s">
        <v>26</v>
      </c>
      <c r="I35" s="10">
        <v>53</v>
      </c>
      <c r="J35" s="10">
        <v>0</v>
      </c>
      <c r="K35" s="10">
        <v>0</v>
      </c>
      <c r="L35" s="10">
        <v>0</v>
      </c>
      <c r="M35" s="9">
        <v>3000</v>
      </c>
      <c r="N35" s="9">
        <v>350</v>
      </c>
      <c r="O35" s="21">
        <f t="shared" si="11"/>
        <v>159000</v>
      </c>
      <c r="P35" s="10">
        <f t="shared" si="4"/>
        <v>18550</v>
      </c>
      <c r="Q35" s="21">
        <f t="shared" si="5"/>
        <v>0</v>
      </c>
      <c r="R35" s="10">
        <f t="shared" si="6"/>
        <v>0</v>
      </c>
      <c r="S35" s="21">
        <f t="shared" si="12"/>
        <v>0</v>
      </c>
      <c r="T35" s="10">
        <f t="shared" si="8"/>
        <v>0</v>
      </c>
      <c r="U35" s="21">
        <f t="shared" si="13"/>
        <v>0</v>
      </c>
      <c r="V35" s="10">
        <f t="shared" si="14"/>
        <v>0</v>
      </c>
    </row>
    <row r="36" spans="1:22" x14ac:dyDescent="0.35">
      <c r="A36">
        <f t="shared" si="0"/>
        <v>1</v>
      </c>
      <c r="B36">
        <f t="shared" si="1"/>
        <v>1</v>
      </c>
      <c r="C36">
        <f t="shared" si="2"/>
        <v>1</v>
      </c>
      <c r="D36">
        <f t="shared" si="3"/>
        <v>1</v>
      </c>
      <c r="E36" s="8">
        <v>32</v>
      </c>
      <c r="F36" s="9"/>
      <c r="G36" s="9" t="s">
        <v>40</v>
      </c>
      <c r="H36" s="15" t="s">
        <v>9</v>
      </c>
      <c r="I36" s="10">
        <v>1</v>
      </c>
      <c r="J36" s="10">
        <v>0</v>
      </c>
      <c r="K36" s="10">
        <v>0</v>
      </c>
      <c r="L36" s="10">
        <v>0</v>
      </c>
      <c r="M36" s="9">
        <v>81400</v>
      </c>
      <c r="N36" s="9">
        <v>17100</v>
      </c>
      <c r="O36" s="21">
        <f t="shared" si="11"/>
        <v>81400</v>
      </c>
      <c r="P36" s="10">
        <f t="shared" si="4"/>
        <v>17100</v>
      </c>
      <c r="Q36" s="21">
        <f t="shared" si="5"/>
        <v>0</v>
      </c>
      <c r="R36" s="10">
        <f t="shared" si="6"/>
        <v>0</v>
      </c>
      <c r="S36" s="21">
        <f t="shared" si="12"/>
        <v>0</v>
      </c>
      <c r="T36" s="10">
        <f t="shared" si="8"/>
        <v>0</v>
      </c>
      <c r="U36" s="21">
        <f t="shared" si="13"/>
        <v>0</v>
      </c>
      <c r="V36" s="10">
        <f t="shared" si="14"/>
        <v>0</v>
      </c>
    </row>
    <row r="37" spans="1:22" s="43" customFormat="1" x14ac:dyDescent="0.35">
      <c r="A37">
        <f t="shared" si="0"/>
        <v>228</v>
      </c>
      <c r="B37">
        <f t="shared" si="1"/>
        <v>228</v>
      </c>
      <c r="C37">
        <f t="shared" si="2"/>
        <v>228</v>
      </c>
      <c r="D37">
        <f t="shared" si="3"/>
        <v>228</v>
      </c>
      <c r="E37" s="42">
        <v>33</v>
      </c>
      <c r="G37" s="43" t="s">
        <v>52</v>
      </c>
      <c r="H37" s="44" t="s">
        <v>26</v>
      </c>
      <c r="I37" s="45">
        <v>228</v>
      </c>
      <c r="J37" s="45">
        <v>0</v>
      </c>
      <c r="K37" s="45">
        <v>0</v>
      </c>
      <c r="L37" s="45">
        <v>0</v>
      </c>
      <c r="M37" s="43">
        <v>1400</v>
      </c>
      <c r="N37" s="43">
        <v>500</v>
      </c>
      <c r="O37" s="42">
        <f t="shared" si="11"/>
        <v>319200</v>
      </c>
      <c r="P37" s="45">
        <f t="shared" si="4"/>
        <v>114000</v>
      </c>
      <c r="Q37" s="42">
        <f t="shared" si="5"/>
        <v>0</v>
      </c>
      <c r="R37" s="45">
        <f t="shared" si="6"/>
        <v>0</v>
      </c>
      <c r="S37" s="42">
        <f t="shared" si="12"/>
        <v>0</v>
      </c>
      <c r="T37" s="45">
        <f t="shared" si="8"/>
        <v>0</v>
      </c>
      <c r="U37" s="42">
        <f t="shared" si="13"/>
        <v>0</v>
      </c>
      <c r="V37" s="45">
        <f t="shared" si="14"/>
        <v>0</v>
      </c>
    </row>
    <row r="38" spans="1:22" x14ac:dyDescent="0.35">
      <c r="A38">
        <f t="shared" si="0"/>
        <v>1</v>
      </c>
      <c r="B38">
        <f t="shared" si="1"/>
        <v>1</v>
      </c>
      <c r="C38">
        <f t="shared" si="2"/>
        <v>1</v>
      </c>
      <c r="D38">
        <f t="shared" si="3"/>
        <v>1</v>
      </c>
      <c r="E38" s="8">
        <v>34</v>
      </c>
      <c r="F38" s="9"/>
      <c r="G38" s="9" t="s">
        <v>41</v>
      </c>
      <c r="H38" s="15" t="s">
        <v>9</v>
      </c>
      <c r="I38" s="10">
        <v>1</v>
      </c>
      <c r="J38" s="10">
        <v>0</v>
      </c>
      <c r="K38" s="10">
        <v>0</v>
      </c>
      <c r="L38" s="10">
        <v>0</v>
      </c>
      <c r="M38" s="9">
        <v>33120</v>
      </c>
      <c r="N38" s="9">
        <v>16000</v>
      </c>
      <c r="O38" s="21">
        <f t="shared" si="11"/>
        <v>33120</v>
      </c>
      <c r="P38" s="10">
        <f t="shared" si="4"/>
        <v>16000</v>
      </c>
      <c r="Q38" s="21">
        <f t="shared" si="5"/>
        <v>0</v>
      </c>
      <c r="R38" s="10">
        <f t="shared" si="6"/>
        <v>0</v>
      </c>
      <c r="S38" s="21">
        <f t="shared" si="12"/>
        <v>0</v>
      </c>
      <c r="T38" s="10">
        <f t="shared" si="8"/>
        <v>0</v>
      </c>
      <c r="U38" s="21">
        <f t="shared" si="13"/>
        <v>0</v>
      </c>
      <c r="V38" s="10">
        <f t="shared" si="14"/>
        <v>0</v>
      </c>
    </row>
    <row r="39" spans="1:22" x14ac:dyDescent="0.35">
      <c r="A39">
        <f t="shared" si="0"/>
        <v>24</v>
      </c>
      <c r="B39">
        <f t="shared" si="1"/>
        <v>24</v>
      </c>
      <c r="C39">
        <f t="shared" si="2"/>
        <v>24</v>
      </c>
      <c r="D39">
        <f t="shared" si="3"/>
        <v>24</v>
      </c>
      <c r="E39" s="8">
        <v>35</v>
      </c>
      <c r="F39" s="9"/>
      <c r="G39" s="9" t="s">
        <v>42</v>
      </c>
      <c r="H39" s="15" t="s">
        <v>6</v>
      </c>
      <c r="I39" s="10">
        <v>24</v>
      </c>
      <c r="J39" s="10">
        <v>0</v>
      </c>
      <c r="K39" s="10">
        <v>0</v>
      </c>
      <c r="L39" s="10">
        <v>0</v>
      </c>
      <c r="M39" s="9">
        <v>1900</v>
      </c>
      <c r="N39" s="9">
        <v>900</v>
      </c>
      <c r="O39" s="21">
        <f t="shared" si="11"/>
        <v>45600</v>
      </c>
      <c r="P39" s="10">
        <f t="shared" si="4"/>
        <v>21600</v>
      </c>
      <c r="Q39" s="21">
        <f t="shared" si="5"/>
        <v>0</v>
      </c>
      <c r="R39" s="10">
        <f t="shared" si="6"/>
        <v>0</v>
      </c>
      <c r="S39" s="21">
        <f t="shared" si="12"/>
        <v>0</v>
      </c>
      <c r="T39" s="10">
        <f t="shared" si="8"/>
        <v>0</v>
      </c>
      <c r="U39" s="21">
        <f t="shared" si="13"/>
        <v>0</v>
      </c>
      <c r="V39" s="10">
        <f t="shared" si="14"/>
        <v>0</v>
      </c>
    </row>
    <row r="40" spans="1:22" s="43" customFormat="1" x14ac:dyDescent="0.35">
      <c r="A40">
        <f t="shared" si="0"/>
        <v>793</v>
      </c>
      <c r="B40">
        <f t="shared" si="1"/>
        <v>1816</v>
      </c>
      <c r="C40">
        <f t="shared" si="2"/>
        <v>1580</v>
      </c>
      <c r="D40">
        <f t="shared" si="3"/>
        <v>2603</v>
      </c>
      <c r="E40" s="42">
        <v>36</v>
      </c>
      <c r="G40" s="43" t="s">
        <v>43</v>
      </c>
      <c r="H40" s="44" t="s">
        <v>26</v>
      </c>
      <c r="I40" s="45">
        <v>672</v>
      </c>
      <c r="J40" s="45">
        <v>787</v>
      </c>
      <c r="K40" s="45">
        <v>121</v>
      </c>
      <c r="L40" s="45">
        <v>1023</v>
      </c>
      <c r="M40" s="43">
        <v>1300</v>
      </c>
      <c r="N40" s="43">
        <v>300</v>
      </c>
      <c r="O40" s="42">
        <f t="shared" si="11"/>
        <v>873600</v>
      </c>
      <c r="P40" s="45">
        <f t="shared" si="4"/>
        <v>201600</v>
      </c>
      <c r="Q40" s="42">
        <f t="shared" si="5"/>
        <v>1023100</v>
      </c>
      <c r="R40" s="45">
        <f t="shared" si="6"/>
        <v>236100</v>
      </c>
      <c r="S40" s="42">
        <f t="shared" si="12"/>
        <v>157300</v>
      </c>
      <c r="T40" s="45">
        <f t="shared" si="8"/>
        <v>36300</v>
      </c>
      <c r="U40" s="42">
        <f t="shared" si="13"/>
        <v>1329900</v>
      </c>
      <c r="V40" s="45">
        <f t="shared" si="14"/>
        <v>306900</v>
      </c>
    </row>
    <row r="41" spans="1:22" x14ac:dyDescent="0.35">
      <c r="A41">
        <f t="shared" si="0"/>
        <v>15</v>
      </c>
      <c r="B41">
        <f t="shared" si="1"/>
        <v>30</v>
      </c>
      <c r="C41">
        <f t="shared" si="2"/>
        <v>30</v>
      </c>
      <c r="D41">
        <f t="shared" si="3"/>
        <v>45</v>
      </c>
      <c r="E41" s="8">
        <v>37</v>
      </c>
      <c r="F41" s="9"/>
      <c r="G41" s="9" t="s">
        <v>44</v>
      </c>
      <c r="H41" s="15" t="s">
        <v>51</v>
      </c>
      <c r="I41" s="10">
        <v>15</v>
      </c>
      <c r="J41" s="10">
        <v>15</v>
      </c>
      <c r="K41" s="10">
        <v>0</v>
      </c>
      <c r="L41" s="10">
        <v>15</v>
      </c>
      <c r="M41" s="9">
        <v>3000</v>
      </c>
      <c r="N41" s="9">
        <v>1200</v>
      </c>
      <c r="O41" s="21">
        <f t="shared" si="11"/>
        <v>45000</v>
      </c>
      <c r="P41" s="10">
        <f t="shared" si="4"/>
        <v>18000</v>
      </c>
      <c r="Q41" s="21">
        <f t="shared" si="5"/>
        <v>45000</v>
      </c>
      <c r="R41" s="10">
        <f t="shared" si="6"/>
        <v>18000</v>
      </c>
      <c r="S41" s="21">
        <f t="shared" si="12"/>
        <v>0</v>
      </c>
      <c r="T41" s="10">
        <f t="shared" si="8"/>
        <v>0</v>
      </c>
      <c r="U41" s="21">
        <f t="shared" si="13"/>
        <v>45000</v>
      </c>
      <c r="V41" s="10">
        <f t="shared" si="14"/>
        <v>18000</v>
      </c>
    </row>
    <row r="42" spans="1:22" s="43" customFormat="1" x14ac:dyDescent="0.35">
      <c r="A42">
        <f t="shared" si="0"/>
        <v>90</v>
      </c>
      <c r="B42">
        <f t="shared" si="1"/>
        <v>180</v>
      </c>
      <c r="C42">
        <f t="shared" si="2"/>
        <v>180</v>
      </c>
      <c r="D42">
        <f t="shared" si="3"/>
        <v>270</v>
      </c>
      <c r="E42" s="42">
        <v>38</v>
      </c>
      <c r="G42" s="43" t="s">
        <v>45</v>
      </c>
      <c r="H42" s="44" t="s">
        <v>6</v>
      </c>
      <c r="I42" s="45">
        <v>90</v>
      </c>
      <c r="J42" s="45">
        <v>90</v>
      </c>
      <c r="K42" s="45">
        <v>0</v>
      </c>
      <c r="L42" s="45">
        <v>90</v>
      </c>
      <c r="M42" s="43">
        <v>800</v>
      </c>
      <c r="N42" s="43">
        <v>150</v>
      </c>
      <c r="O42" s="42">
        <f t="shared" si="11"/>
        <v>72000</v>
      </c>
      <c r="P42" s="45">
        <f t="shared" si="4"/>
        <v>13500</v>
      </c>
      <c r="Q42" s="42">
        <f t="shared" si="5"/>
        <v>72000</v>
      </c>
      <c r="R42" s="45">
        <f t="shared" si="6"/>
        <v>13500</v>
      </c>
      <c r="S42" s="42">
        <f t="shared" si="12"/>
        <v>0</v>
      </c>
      <c r="T42" s="45">
        <f t="shared" si="8"/>
        <v>0</v>
      </c>
      <c r="U42" s="42">
        <f t="shared" si="13"/>
        <v>72000</v>
      </c>
      <c r="V42" s="45">
        <f t="shared" si="14"/>
        <v>13500</v>
      </c>
    </row>
    <row r="43" spans="1:22" x14ac:dyDescent="0.35">
      <c r="A43">
        <f t="shared" si="0"/>
        <v>1</v>
      </c>
      <c r="B43">
        <f t="shared" si="1"/>
        <v>2</v>
      </c>
      <c r="C43">
        <f t="shared" si="2"/>
        <v>2</v>
      </c>
      <c r="D43">
        <f t="shared" si="3"/>
        <v>3</v>
      </c>
      <c r="E43" s="8">
        <v>39</v>
      </c>
      <c r="F43" s="9"/>
      <c r="G43" s="9" t="s">
        <v>46</v>
      </c>
      <c r="H43" s="15" t="s">
        <v>9</v>
      </c>
      <c r="I43" s="10">
        <v>1</v>
      </c>
      <c r="J43" s="10">
        <v>1</v>
      </c>
      <c r="K43" s="10">
        <v>0</v>
      </c>
      <c r="L43" s="10">
        <v>1</v>
      </c>
      <c r="M43" s="9">
        <v>560000</v>
      </c>
      <c r="N43" s="9">
        <v>0</v>
      </c>
      <c r="O43" s="21">
        <f t="shared" si="11"/>
        <v>560000</v>
      </c>
      <c r="P43" s="10">
        <f>N43*I43</f>
        <v>0</v>
      </c>
      <c r="Q43" s="21">
        <f t="shared" si="5"/>
        <v>560000</v>
      </c>
      <c r="R43" s="10">
        <f t="shared" si="6"/>
        <v>0</v>
      </c>
      <c r="S43" s="21">
        <f t="shared" si="12"/>
        <v>0</v>
      </c>
      <c r="T43" s="10">
        <f t="shared" si="8"/>
        <v>0</v>
      </c>
      <c r="U43" s="21">
        <f t="shared" si="13"/>
        <v>560000</v>
      </c>
      <c r="V43" s="10">
        <f t="shared" si="14"/>
        <v>0</v>
      </c>
    </row>
    <row r="44" spans="1:22" x14ac:dyDescent="0.35">
      <c r="A44">
        <f>I44+K44</f>
        <v>1114</v>
      </c>
      <c r="B44">
        <f>I44+K44+L44</f>
        <v>2137</v>
      </c>
      <c r="C44">
        <f>I44+J44+K44</f>
        <v>2107</v>
      </c>
      <c r="D44">
        <f>I44+J44+K44+L44</f>
        <v>3130</v>
      </c>
      <c r="E44" s="8">
        <v>40</v>
      </c>
      <c r="F44" s="9"/>
      <c r="G44" s="9" t="s">
        <v>47</v>
      </c>
      <c r="H44" s="15" t="s">
        <v>6</v>
      </c>
      <c r="I44" s="10">
        <v>993</v>
      </c>
      <c r="J44" s="10">
        <v>993</v>
      </c>
      <c r="K44" s="10">
        <v>121</v>
      </c>
      <c r="L44" s="10">
        <v>1023</v>
      </c>
      <c r="M44" s="9">
        <v>150</v>
      </c>
      <c r="N44" s="9">
        <v>100</v>
      </c>
      <c r="O44" s="21">
        <f t="shared" si="11"/>
        <v>148950</v>
      </c>
      <c r="P44" s="10">
        <f t="shared" si="4"/>
        <v>99300</v>
      </c>
      <c r="Q44" s="21">
        <f t="shared" si="5"/>
        <v>148950</v>
      </c>
      <c r="R44" s="10">
        <f t="shared" si="6"/>
        <v>99300</v>
      </c>
      <c r="S44" s="21">
        <f t="shared" si="12"/>
        <v>18150</v>
      </c>
      <c r="T44" s="10">
        <f t="shared" si="8"/>
        <v>12100</v>
      </c>
      <c r="U44" s="21">
        <f t="shared" si="13"/>
        <v>153450</v>
      </c>
      <c r="V44" s="10">
        <f t="shared" si="14"/>
        <v>102300</v>
      </c>
    </row>
    <row r="45" spans="1:22" x14ac:dyDescent="0.35">
      <c r="A45">
        <f t="shared" si="0"/>
        <v>251</v>
      </c>
      <c r="B45">
        <f t="shared" si="1"/>
        <v>318</v>
      </c>
      <c r="C45">
        <f t="shared" si="2"/>
        <v>392</v>
      </c>
      <c r="D45">
        <f t="shared" si="3"/>
        <v>459</v>
      </c>
      <c r="E45" s="8">
        <v>41</v>
      </c>
      <c r="F45" s="9"/>
      <c r="G45" s="9" t="s">
        <v>48</v>
      </c>
      <c r="H45" s="15" t="s">
        <v>6</v>
      </c>
      <c r="I45" s="10">
        <v>151</v>
      </c>
      <c r="J45" s="10">
        <v>141</v>
      </c>
      <c r="K45" s="10">
        <v>100</v>
      </c>
      <c r="L45" s="10">
        <v>67</v>
      </c>
      <c r="M45" s="9">
        <v>2500</v>
      </c>
      <c r="N45" s="9">
        <v>1000</v>
      </c>
      <c r="O45" s="21">
        <f t="shared" si="11"/>
        <v>377500</v>
      </c>
      <c r="P45" s="10">
        <f t="shared" si="4"/>
        <v>151000</v>
      </c>
      <c r="Q45" s="21">
        <f t="shared" si="5"/>
        <v>352500</v>
      </c>
      <c r="R45" s="10">
        <f t="shared" si="6"/>
        <v>141000</v>
      </c>
      <c r="S45" s="21">
        <f t="shared" si="12"/>
        <v>250000</v>
      </c>
      <c r="T45" s="10">
        <f t="shared" si="8"/>
        <v>100000</v>
      </c>
      <c r="U45" s="21">
        <f t="shared" si="13"/>
        <v>167500</v>
      </c>
      <c r="V45" s="10">
        <f t="shared" si="14"/>
        <v>67000</v>
      </c>
    </row>
    <row r="46" spans="1:22" ht="15" thickBot="1" x14ac:dyDescent="0.4">
      <c r="A46">
        <f t="shared" si="0"/>
        <v>1</v>
      </c>
      <c r="B46">
        <f>I46+K46+L46</f>
        <v>1</v>
      </c>
      <c r="C46">
        <f>I46+J46+K46</f>
        <v>1</v>
      </c>
      <c r="D46">
        <f>I46+J46+K46+L46</f>
        <v>1</v>
      </c>
      <c r="E46" s="11">
        <v>42</v>
      </c>
      <c r="F46" s="12"/>
      <c r="G46" s="12" t="s">
        <v>49</v>
      </c>
      <c r="H46" s="16" t="s">
        <v>9</v>
      </c>
      <c r="I46" s="13">
        <v>1</v>
      </c>
      <c r="J46" s="13">
        <v>0</v>
      </c>
      <c r="K46" s="13">
        <v>0</v>
      </c>
      <c r="L46" s="13">
        <v>0</v>
      </c>
      <c r="M46" s="9">
        <v>55500</v>
      </c>
      <c r="N46" s="9">
        <v>41250</v>
      </c>
      <c r="O46" s="21">
        <f>M46*I46</f>
        <v>55500</v>
      </c>
      <c r="P46" s="10">
        <f>N46*I46</f>
        <v>41250</v>
      </c>
      <c r="Q46" s="22">
        <f t="shared" si="5"/>
        <v>0</v>
      </c>
      <c r="R46" s="13">
        <f t="shared" si="6"/>
        <v>0</v>
      </c>
      <c r="S46" s="22">
        <f t="shared" si="12"/>
        <v>0</v>
      </c>
      <c r="T46" s="13">
        <f t="shared" si="8"/>
        <v>0</v>
      </c>
      <c r="U46" s="22">
        <f t="shared" si="13"/>
        <v>0</v>
      </c>
      <c r="V46" s="13">
        <f t="shared" si="14"/>
        <v>0</v>
      </c>
    </row>
    <row r="47" spans="1:22" x14ac:dyDescent="0.35">
      <c r="O47" s="24">
        <f>SUM(O5:O46)</f>
        <v>7085267.5</v>
      </c>
      <c r="P47" s="24">
        <f>SUM(P5:P46)</f>
        <v>1964385</v>
      </c>
      <c r="Q47" s="24">
        <f>SUM(Q5:Q46)</f>
        <v>4685200</v>
      </c>
      <c r="R47" s="24">
        <f>SUM(R5:R46)</f>
        <v>1166710</v>
      </c>
      <c r="S47" s="25">
        <f t="shared" ref="S47" si="16">SUM(S5:S46)</f>
        <v>760202.5</v>
      </c>
      <c r="T47" s="24">
        <f>SUM(T5:T46)</f>
        <v>239395</v>
      </c>
      <c r="U47" s="24">
        <f>SUM(U5:U46)</f>
        <v>2436680</v>
      </c>
      <c r="V47" s="24">
        <f>SUM(V5:V46)</f>
        <v>558740</v>
      </c>
    </row>
    <row r="49" spans="2:25" x14ac:dyDescent="0.35">
      <c r="O49" s="29" t="s">
        <v>131</v>
      </c>
      <c r="P49" s="17" t="s">
        <v>130</v>
      </c>
    </row>
    <row r="50" spans="2:25" x14ac:dyDescent="0.35">
      <c r="M50" t="s">
        <v>126</v>
      </c>
      <c r="O50" s="70">
        <f>P47+T47</f>
        <v>2203780</v>
      </c>
      <c r="P50" s="70">
        <f>O47+S47</f>
        <v>7845470</v>
      </c>
      <c r="Q50" s="70"/>
      <c r="R50" s="70">
        <v>2262795</v>
      </c>
      <c r="S50" s="70">
        <v>8077602.5</v>
      </c>
      <c r="T50" s="70"/>
      <c r="U50" s="70">
        <v>2276815</v>
      </c>
      <c r="V50" s="70">
        <v>8076552.5</v>
      </c>
      <c r="W50" s="70"/>
      <c r="X50" s="70">
        <v>2249870</v>
      </c>
      <c r="Y50" s="70">
        <v>8150255</v>
      </c>
    </row>
    <row r="51" spans="2:25" x14ac:dyDescent="0.35">
      <c r="M51" t="s">
        <v>127</v>
      </c>
      <c r="O51" s="70">
        <f>P47+T47+V47</f>
        <v>2762520</v>
      </c>
      <c r="P51" s="70">
        <f>O47+S47+U47</f>
        <v>10282150</v>
      </c>
      <c r="Q51" s="70"/>
      <c r="R51" s="70">
        <v>3102220</v>
      </c>
      <c r="S51" s="70">
        <v>11508435</v>
      </c>
      <c r="T51" s="70"/>
      <c r="U51" s="70"/>
      <c r="V51" s="70"/>
      <c r="W51" s="70"/>
      <c r="X51" s="70"/>
      <c r="Y51" s="70"/>
    </row>
    <row r="52" spans="2:25" x14ac:dyDescent="0.35">
      <c r="M52" t="s">
        <v>128</v>
      </c>
      <c r="O52" s="70">
        <f>P47+R47+T47</f>
        <v>3370490</v>
      </c>
      <c r="P52" s="70">
        <f>O47+Q47+S47</f>
        <v>12530670</v>
      </c>
      <c r="Q52" s="70"/>
      <c r="R52" s="70">
        <v>3566295</v>
      </c>
      <c r="S52" s="70">
        <v>13226532.5</v>
      </c>
      <c r="T52" s="70"/>
      <c r="U52" s="70">
        <v>3419845</v>
      </c>
      <c r="V52" s="70">
        <v>12686802.5</v>
      </c>
      <c r="W52" s="70"/>
      <c r="X52" s="70">
        <v>4053710</v>
      </c>
      <c r="Y52" s="70">
        <v>14440335</v>
      </c>
    </row>
    <row r="53" spans="2:25" x14ac:dyDescent="0.35">
      <c r="M53" t="s">
        <v>129</v>
      </c>
      <c r="O53" s="70">
        <f>P47+R47+T47+V47</f>
        <v>3929230</v>
      </c>
      <c r="P53" s="70">
        <f>O47+Q47+S47+U47</f>
        <v>14967350</v>
      </c>
      <c r="Q53" s="70"/>
      <c r="R53" s="70">
        <v>4405720</v>
      </c>
      <c r="S53" s="70">
        <v>16657365</v>
      </c>
      <c r="T53" s="70"/>
      <c r="U53" s="70"/>
      <c r="V53" s="70"/>
      <c r="W53" s="70"/>
      <c r="X53" s="70"/>
      <c r="Y53" s="70"/>
    </row>
    <row r="54" spans="2:25" ht="15" thickBot="1" x14ac:dyDescent="0.4"/>
    <row r="55" spans="2:25" x14ac:dyDescent="0.35">
      <c r="I55" s="1" t="s">
        <v>76</v>
      </c>
      <c r="J55" s="1" t="s">
        <v>77</v>
      </c>
      <c r="K55" s="17" t="s">
        <v>78</v>
      </c>
      <c r="L55" s="17" t="s">
        <v>104</v>
      </c>
      <c r="O55" s="92" t="s">
        <v>76</v>
      </c>
      <c r="P55" s="93"/>
      <c r="Q55" s="92" t="s">
        <v>77</v>
      </c>
      <c r="R55" s="93"/>
      <c r="S55" s="94" t="s">
        <v>78</v>
      </c>
      <c r="T55" s="95"/>
      <c r="U55" s="94" t="s">
        <v>104</v>
      </c>
      <c r="V55" s="95"/>
    </row>
    <row r="56" spans="2:25" ht="15" thickBot="1" x14ac:dyDescent="0.4">
      <c r="E56" s="2" t="s">
        <v>1</v>
      </c>
      <c r="F56" s="3"/>
      <c r="G56" s="4" t="s">
        <v>2</v>
      </c>
      <c r="H56" s="4" t="s">
        <v>3</v>
      </c>
      <c r="I56" s="2" t="s">
        <v>4</v>
      </c>
      <c r="J56" s="2" t="s">
        <v>4</v>
      </c>
      <c r="K56" s="2" t="s">
        <v>4</v>
      </c>
      <c r="L56" s="2" t="s">
        <v>4</v>
      </c>
      <c r="M56" s="19" t="s">
        <v>123</v>
      </c>
      <c r="N56" s="20" t="s">
        <v>124</v>
      </c>
      <c r="O56" s="23" t="s">
        <v>125</v>
      </c>
      <c r="P56" s="23" t="s">
        <v>132</v>
      </c>
      <c r="Q56" s="23" t="s">
        <v>125</v>
      </c>
      <c r="R56" s="23" t="s">
        <v>132</v>
      </c>
      <c r="S56" s="23" t="s">
        <v>125</v>
      </c>
      <c r="T56" s="23" t="s">
        <v>132</v>
      </c>
      <c r="U56" s="23" t="s">
        <v>125</v>
      </c>
      <c r="V56" s="31" t="s">
        <v>132</v>
      </c>
    </row>
    <row r="57" spans="2:25" x14ac:dyDescent="0.35">
      <c r="B57">
        <f>I57+K57+L57</f>
        <v>60</v>
      </c>
      <c r="C57">
        <f>I57+J57+K57</f>
        <v>60</v>
      </c>
      <c r="E57" s="5">
        <v>1</v>
      </c>
      <c r="F57" s="6"/>
      <c r="G57" s="6" t="s">
        <v>5</v>
      </c>
      <c r="H57" s="14" t="s">
        <v>6</v>
      </c>
      <c r="I57" s="7">
        <f>10*6</f>
        <v>60</v>
      </c>
      <c r="J57" s="7">
        <v>0</v>
      </c>
      <c r="K57" s="7">
        <v>0</v>
      </c>
      <c r="L57" s="7">
        <v>0</v>
      </c>
      <c r="M57" s="9">
        <v>14500</v>
      </c>
      <c r="N57" s="9">
        <v>4700</v>
      </c>
      <c r="O57" s="21">
        <f>M57*I57</f>
        <v>870000</v>
      </c>
      <c r="P57" s="10">
        <f>N57*I57</f>
        <v>282000</v>
      </c>
      <c r="Q57" s="21">
        <f>M57*J57</f>
        <v>0</v>
      </c>
      <c r="R57" s="10">
        <f>N57*J57</f>
        <v>0</v>
      </c>
      <c r="S57" s="21">
        <f>M57*K57</f>
        <v>0</v>
      </c>
      <c r="T57" s="10">
        <f>N57*K57</f>
        <v>0</v>
      </c>
      <c r="U57" s="21">
        <f>M57*L57</f>
        <v>0</v>
      </c>
      <c r="V57" s="10">
        <f>N57*L57</f>
        <v>0</v>
      </c>
    </row>
    <row r="58" spans="2:25" s="43" customFormat="1" x14ac:dyDescent="0.35">
      <c r="B58">
        <f t="shared" ref="B58:B98" si="17">I58+K58+L58</f>
        <v>131</v>
      </c>
      <c r="C58">
        <f t="shared" ref="C58:C98" si="18">I58+J58+K58</f>
        <v>131</v>
      </c>
      <c r="E58" s="42">
        <v>2</v>
      </c>
      <c r="G58" s="43" t="s">
        <v>7</v>
      </c>
      <c r="H58" s="44" t="s">
        <v>6</v>
      </c>
      <c r="I58" s="45">
        <v>131</v>
      </c>
      <c r="J58" s="45">
        <v>0</v>
      </c>
      <c r="K58" s="45">
        <v>0</v>
      </c>
      <c r="L58" s="45">
        <v>0</v>
      </c>
      <c r="M58" s="43">
        <v>600</v>
      </c>
      <c r="N58" s="43">
        <v>170</v>
      </c>
      <c r="O58" s="42">
        <f>M58*I58</f>
        <v>78600</v>
      </c>
      <c r="P58" s="45">
        <f t="shared" ref="P58:P94" si="19">N58*I58</f>
        <v>22270</v>
      </c>
      <c r="Q58" s="42">
        <f t="shared" ref="Q58:Q98" si="20">M58*J58</f>
        <v>0</v>
      </c>
      <c r="R58" s="45">
        <f t="shared" ref="R58:R98" si="21">N58*J58</f>
        <v>0</v>
      </c>
      <c r="S58" s="42">
        <f t="shared" ref="S58:S61" si="22">M58*K58</f>
        <v>0</v>
      </c>
      <c r="T58" s="45">
        <f t="shared" ref="T58:T98" si="23">N58*K58</f>
        <v>0</v>
      </c>
      <c r="U58" s="42">
        <f t="shared" ref="U58:U70" si="24">M58*L58</f>
        <v>0</v>
      </c>
      <c r="V58" s="45">
        <f t="shared" ref="V58:V71" si="25">N58*L58</f>
        <v>0</v>
      </c>
    </row>
    <row r="59" spans="2:25" x14ac:dyDescent="0.35">
      <c r="B59">
        <f t="shared" si="17"/>
        <v>1</v>
      </c>
      <c r="C59">
        <f t="shared" si="18"/>
        <v>2</v>
      </c>
      <c r="E59" s="8">
        <v>3</v>
      </c>
      <c r="F59" s="9"/>
      <c r="G59" s="9" t="s">
        <v>8</v>
      </c>
      <c r="H59" s="15" t="s">
        <v>9</v>
      </c>
      <c r="I59" s="10">
        <v>1</v>
      </c>
      <c r="J59" s="10">
        <v>1</v>
      </c>
      <c r="K59" s="10">
        <v>0</v>
      </c>
      <c r="L59" s="10">
        <v>0</v>
      </c>
      <c r="M59" s="9">
        <v>1150</v>
      </c>
      <c r="N59" s="9">
        <v>670</v>
      </c>
      <c r="O59" s="21">
        <f>M59*I59</f>
        <v>1150</v>
      </c>
      <c r="P59" s="10">
        <f t="shared" si="19"/>
        <v>670</v>
      </c>
      <c r="Q59" s="21">
        <f t="shared" si="20"/>
        <v>1150</v>
      </c>
      <c r="R59" s="10">
        <f t="shared" si="21"/>
        <v>670</v>
      </c>
      <c r="S59" s="21">
        <f t="shared" si="22"/>
        <v>0</v>
      </c>
      <c r="T59" s="10">
        <f t="shared" si="23"/>
        <v>0</v>
      </c>
      <c r="U59" s="21">
        <f t="shared" si="24"/>
        <v>0</v>
      </c>
      <c r="V59" s="10">
        <f t="shared" si="25"/>
        <v>0</v>
      </c>
    </row>
    <row r="60" spans="2:25" x14ac:dyDescent="0.35">
      <c r="B60">
        <f t="shared" si="17"/>
        <v>3.5</v>
      </c>
      <c r="C60">
        <f t="shared" si="18"/>
        <v>3.5</v>
      </c>
      <c r="E60" s="8">
        <v>4</v>
      </c>
      <c r="F60" s="9"/>
      <c r="G60" s="9" t="s">
        <v>10</v>
      </c>
      <c r="H60" s="15" t="s">
        <v>11</v>
      </c>
      <c r="I60" s="10">
        <f>4*7*0.125</f>
        <v>3.5</v>
      </c>
      <c r="J60" s="10">
        <v>0</v>
      </c>
      <c r="K60" s="10">
        <v>0</v>
      </c>
      <c r="L60" s="10">
        <v>0</v>
      </c>
      <c r="M60" s="9">
        <v>95000</v>
      </c>
      <c r="N60" s="9">
        <v>14000</v>
      </c>
      <c r="O60" s="21">
        <f t="shared" ref="O60:O97" si="26">M60*I60</f>
        <v>332500</v>
      </c>
      <c r="P60" s="10">
        <f t="shared" si="19"/>
        <v>49000</v>
      </c>
      <c r="Q60" s="21">
        <f t="shared" si="20"/>
        <v>0</v>
      </c>
      <c r="R60" s="10">
        <f t="shared" si="21"/>
        <v>0</v>
      </c>
      <c r="S60" s="21">
        <f t="shared" si="22"/>
        <v>0</v>
      </c>
      <c r="T60" s="10">
        <f t="shared" si="23"/>
        <v>0</v>
      </c>
      <c r="U60" s="21">
        <f t="shared" si="24"/>
        <v>0</v>
      </c>
      <c r="V60" s="10">
        <f t="shared" si="25"/>
        <v>0</v>
      </c>
    </row>
    <row r="61" spans="2:25" x14ac:dyDescent="0.35">
      <c r="B61">
        <f t="shared" si="17"/>
        <v>9</v>
      </c>
      <c r="C61">
        <f t="shared" si="18"/>
        <v>10</v>
      </c>
      <c r="E61" s="8">
        <v>5</v>
      </c>
      <c r="F61" s="9"/>
      <c r="G61" s="9" t="s">
        <v>12</v>
      </c>
      <c r="H61" s="15" t="s">
        <v>9</v>
      </c>
      <c r="I61" s="10">
        <v>5</v>
      </c>
      <c r="J61" s="10">
        <v>4</v>
      </c>
      <c r="K61" s="10">
        <v>1</v>
      </c>
      <c r="L61" s="10">
        <v>3</v>
      </c>
      <c r="M61" s="9">
        <v>1830</v>
      </c>
      <c r="N61" s="9">
        <v>1250</v>
      </c>
      <c r="O61" s="21">
        <f t="shared" si="26"/>
        <v>9150</v>
      </c>
      <c r="P61" s="10">
        <f t="shared" si="19"/>
        <v>6250</v>
      </c>
      <c r="Q61" s="21">
        <f t="shared" si="20"/>
        <v>7320</v>
      </c>
      <c r="R61" s="10">
        <f t="shared" si="21"/>
        <v>5000</v>
      </c>
      <c r="S61" s="21">
        <f t="shared" si="22"/>
        <v>1830</v>
      </c>
      <c r="T61" s="10">
        <f t="shared" si="23"/>
        <v>1250</v>
      </c>
      <c r="U61" s="21">
        <f t="shared" si="24"/>
        <v>5490</v>
      </c>
      <c r="V61" s="10">
        <f t="shared" si="25"/>
        <v>3750</v>
      </c>
    </row>
    <row r="62" spans="2:25" x14ac:dyDescent="0.35">
      <c r="B62">
        <f t="shared" si="17"/>
        <v>3</v>
      </c>
      <c r="C62">
        <f t="shared" si="18"/>
        <v>5</v>
      </c>
      <c r="E62" s="8">
        <v>6</v>
      </c>
      <c r="F62" s="9"/>
      <c r="G62" s="9" t="s">
        <v>13</v>
      </c>
      <c r="H62" s="15" t="s">
        <v>9</v>
      </c>
      <c r="I62" s="10">
        <v>3</v>
      </c>
      <c r="J62" s="10">
        <v>2</v>
      </c>
      <c r="K62" s="10">
        <v>0</v>
      </c>
      <c r="L62" s="10">
        <v>0</v>
      </c>
      <c r="M62" s="9">
        <v>1200</v>
      </c>
      <c r="N62" s="9">
        <v>790</v>
      </c>
      <c r="O62" s="21">
        <f t="shared" si="26"/>
        <v>3600</v>
      </c>
      <c r="P62" s="10">
        <f t="shared" si="19"/>
        <v>2370</v>
      </c>
      <c r="Q62" s="21">
        <f t="shared" si="20"/>
        <v>2400</v>
      </c>
      <c r="R62" s="10">
        <f t="shared" si="21"/>
        <v>1580</v>
      </c>
      <c r="S62" s="21">
        <f>M62*K62</f>
        <v>0</v>
      </c>
      <c r="T62" s="10">
        <f t="shared" si="23"/>
        <v>0</v>
      </c>
      <c r="U62" s="21">
        <f t="shared" si="24"/>
        <v>0</v>
      </c>
      <c r="V62" s="10">
        <f t="shared" si="25"/>
        <v>0</v>
      </c>
    </row>
    <row r="63" spans="2:25" x14ac:dyDescent="0.35">
      <c r="B63">
        <f t="shared" si="17"/>
        <v>11</v>
      </c>
      <c r="C63">
        <f t="shared" si="18"/>
        <v>12</v>
      </c>
      <c r="E63" s="8">
        <v>7</v>
      </c>
      <c r="F63" s="9"/>
      <c r="G63" s="9" t="s">
        <v>14</v>
      </c>
      <c r="H63" s="15" t="s">
        <v>9</v>
      </c>
      <c r="I63" s="10">
        <v>7</v>
      </c>
      <c r="J63" s="10">
        <f>J61</f>
        <v>4</v>
      </c>
      <c r="K63" s="10">
        <f>K61</f>
        <v>1</v>
      </c>
      <c r="L63" s="10">
        <f>L61</f>
        <v>3</v>
      </c>
      <c r="M63" s="9">
        <v>3170</v>
      </c>
      <c r="N63" s="9">
        <v>1900</v>
      </c>
      <c r="O63" s="21">
        <f t="shared" si="26"/>
        <v>22190</v>
      </c>
      <c r="P63" s="10">
        <f t="shared" si="19"/>
        <v>13300</v>
      </c>
      <c r="Q63" s="21">
        <f t="shared" si="20"/>
        <v>12680</v>
      </c>
      <c r="R63" s="10">
        <f t="shared" si="21"/>
        <v>7600</v>
      </c>
      <c r="S63" s="21">
        <f t="shared" ref="S63:S98" si="27">M63*K63</f>
        <v>3170</v>
      </c>
      <c r="T63" s="10">
        <f t="shared" si="23"/>
        <v>1900</v>
      </c>
      <c r="U63" s="21">
        <f t="shared" si="24"/>
        <v>9510</v>
      </c>
      <c r="V63" s="10">
        <f t="shared" si="25"/>
        <v>5700</v>
      </c>
    </row>
    <row r="64" spans="2:25" x14ac:dyDescent="0.35">
      <c r="B64">
        <f t="shared" si="17"/>
        <v>1</v>
      </c>
      <c r="C64">
        <f t="shared" si="18"/>
        <v>2</v>
      </c>
      <c r="E64" s="8">
        <v>8</v>
      </c>
      <c r="F64" s="9"/>
      <c r="G64" s="9" t="s">
        <v>15</v>
      </c>
      <c r="H64" s="15" t="s">
        <v>9</v>
      </c>
      <c r="I64" s="10">
        <v>1</v>
      </c>
      <c r="J64" s="10">
        <v>1</v>
      </c>
      <c r="K64" s="10">
        <v>0</v>
      </c>
      <c r="L64" s="10">
        <v>0</v>
      </c>
      <c r="M64" s="9">
        <v>9120</v>
      </c>
      <c r="N64" s="9">
        <v>1500</v>
      </c>
      <c r="O64" s="21">
        <f t="shared" si="26"/>
        <v>9120</v>
      </c>
      <c r="P64" s="10">
        <f t="shared" si="19"/>
        <v>1500</v>
      </c>
      <c r="Q64" s="21">
        <f t="shared" si="20"/>
        <v>9120</v>
      </c>
      <c r="R64" s="10">
        <f t="shared" si="21"/>
        <v>1500</v>
      </c>
      <c r="S64" s="21">
        <f t="shared" si="27"/>
        <v>0</v>
      </c>
      <c r="T64" s="10">
        <f t="shared" si="23"/>
        <v>0</v>
      </c>
      <c r="U64" s="21">
        <f t="shared" si="24"/>
        <v>0</v>
      </c>
      <c r="V64" s="10">
        <f t="shared" si="25"/>
        <v>0</v>
      </c>
    </row>
    <row r="65" spans="2:22" x14ac:dyDescent="0.35">
      <c r="B65">
        <f t="shared" si="17"/>
        <v>11</v>
      </c>
      <c r="C65">
        <f t="shared" si="18"/>
        <v>12</v>
      </c>
      <c r="E65" s="8">
        <v>9</v>
      </c>
      <c r="F65" s="9"/>
      <c r="G65" s="9" t="s">
        <v>16</v>
      </c>
      <c r="H65" s="15" t="s">
        <v>9</v>
      </c>
      <c r="I65" s="10">
        <v>7</v>
      </c>
      <c r="J65" s="10">
        <f>J63</f>
        <v>4</v>
      </c>
      <c r="K65" s="10">
        <f>K63</f>
        <v>1</v>
      </c>
      <c r="L65" s="10">
        <v>3</v>
      </c>
      <c r="M65" s="9">
        <v>1240</v>
      </c>
      <c r="N65" s="9">
        <v>720</v>
      </c>
      <c r="O65" s="21">
        <f t="shared" si="26"/>
        <v>8680</v>
      </c>
      <c r="P65" s="10">
        <f t="shared" si="19"/>
        <v>5040</v>
      </c>
      <c r="Q65" s="21">
        <f t="shared" si="20"/>
        <v>4960</v>
      </c>
      <c r="R65" s="10">
        <f t="shared" si="21"/>
        <v>2880</v>
      </c>
      <c r="S65" s="21">
        <f t="shared" si="27"/>
        <v>1240</v>
      </c>
      <c r="T65" s="10">
        <f t="shared" si="23"/>
        <v>720</v>
      </c>
      <c r="U65" s="21">
        <f t="shared" si="24"/>
        <v>3720</v>
      </c>
      <c r="V65" s="10">
        <f t="shared" si="25"/>
        <v>2160</v>
      </c>
    </row>
    <row r="66" spans="2:22" x14ac:dyDescent="0.35">
      <c r="B66">
        <f t="shared" si="17"/>
        <v>11</v>
      </c>
      <c r="C66">
        <f t="shared" si="18"/>
        <v>12</v>
      </c>
      <c r="E66" s="8">
        <v>10</v>
      </c>
      <c r="F66" s="9"/>
      <c r="G66" s="9" t="s">
        <v>17</v>
      </c>
      <c r="H66" s="15" t="s">
        <v>9</v>
      </c>
      <c r="I66" s="10">
        <v>7</v>
      </c>
      <c r="J66" s="10">
        <f>J65</f>
        <v>4</v>
      </c>
      <c r="K66" s="10">
        <f>K65</f>
        <v>1</v>
      </c>
      <c r="L66" s="10">
        <f>L65</f>
        <v>3</v>
      </c>
      <c r="M66" s="9">
        <v>1360</v>
      </c>
      <c r="N66" s="9">
        <v>960</v>
      </c>
      <c r="O66" s="21">
        <f t="shared" si="26"/>
        <v>9520</v>
      </c>
      <c r="P66" s="10">
        <f t="shared" si="19"/>
        <v>6720</v>
      </c>
      <c r="Q66" s="21">
        <f t="shared" si="20"/>
        <v>5440</v>
      </c>
      <c r="R66" s="10">
        <f t="shared" si="21"/>
        <v>3840</v>
      </c>
      <c r="S66" s="21">
        <f t="shared" si="27"/>
        <v>1360</v>
      </c>
      <c r="T66" s="10">
        <f t="shared" si="23"/>
        <v>960</v>
      </c>
      <c r="U66" s="21">
        <f t="shared" si="24"/>
        <v>4080</v>
      </c>
      <c r="V66" s="10">
        <f t="shared" si="25"/>
        <v>2880</v>
      </c>
    </row>
    <row r="67" spans="2:22" x14ac:dyDescent="0.35">
      <c r="B67">
        <f t="shared" si="17"/>
        <v>13.125</v>
      </c>
      <c r="C67">
        <f t="shared" si="18"/>
        <v>19.6875</v>
      </c>
      <c r="E67" s="8">
        <v>11</v>
      </c>
      <c r="F67" s="9"/>
      <c r="G67" s="9" t="s">
        <v>18</v>
      </c>
      <c r="H67" s="15" t="s">
        <v>11</v>
      </c>
      <c r="I67" s="10">
        <f>4*2.5*7*0.125</f>
        <v>8.75</v>
      </c>
      <c r="J67" s="10">
        <f>4*2.5*7*0.125</f>
        <v>8.75</v>
      </c>
      <c r="K67" s="10">
        <f>1*2.5*7*0.125</f>
        <v>2.1875</v>
      </c>
      <c r="L67" s="10">
        <f>1*2.5*7*0.125</f>
        <v>2.1875</v>
      </c>
      <c r="M67" s="9">
        <v>95000</v>
      </c>
      <c r="N67" s="9">
        <v>14000</v>
      </c>
      <c r="O67" s="21">
        <f t="shared" si="26"/>
        <v>831250</v>
      </c>
      <c r="P67" s="10">
        <f t="shared" si="19"/>
        <v>122500</v>
      </c>
      <c r="Q67" s="21">
        <f t="shared" si="20"/>
        <v>831250</v>
      </c>
      <c r="R67" s="10">
        <f t="shared" si="21"/>
        <v>122500</v>
      </c>
      <c r="S67" s="21">
        <f t="shared" si="27"/>
        <v>207812.5</v>
      </c>
      <c r="T67" s="10">
        <f t="shared" si="23"/>
        <v>30625</v>
      </c>
      <c r="U67" s="21">
        <f t="shared" si="24"/>
        <v>207812.5</v>
      </c>
      <c r="V67" s="10">
        <f t="shared" si="25"/>
        <v>30625</v>
      </c>
    </row>
    <row r="68" spans="2:22" x14ac:dyDescent="0.35">
      <c r="B68">
        <f t="shared" si="17"/>
        <v>180</v>
      </c>
      <c r="C68">
        <f t="shared" si="18"/>
        <v>294</v>
      </c>
      <c r="E68" s="8">
        <v>12</v>
      </c>
      <c r="F68" s="9"/>
      <c r="G68" s="9" t="s">
        <v>19</v>
      </c>
      <c r="H68" s="15" t="s">
        <v>6</v>
      </c>
      <c r="I68" s="10">
        <v>108</v>
      </c>
      <c r="J68" s="10">
        <v>144</v>
      </c>
      <c r="K68" s="10">
        <v>42</v>
      </c>
      <c r="L68" s="10">
        <f>5*6</f>
        <v>30</v>
      </c>
      <c r="M68" s="9">
        <v>1900</v>
      </c>
      <c r="N68" s="9">
        <v>900</v>
      </c>
      <c r="O68" s="21">
        <f t="shared" si="26"/>
        <v>205200</v>
      </c>
      <c r="P68" s="10">
        <f t="shared" si="19"/>
        <v>97200</v>
      </c>
      <c r="Q68" s="21">
        <f t="shared" si="20"/>
        <v>273600</v>
      </c>
      <c r="R68" s="10">
        <f t="shared" si="21"/>
        <v>129600</v>
      </c>
      <c r="S68" s="21">
        <f t="shared" si="27"/>
        <v>79800</v>
      </c>
      <c r="T68" s="10">
        <f t="shared" si="23"/>
        <v>37800</v>
      </c>
      <c r="U68" s="21">
        <f t="shared" si="24"/>
        <v>57000</v>
      </c>
      <c r="V68" s="10">
        <f t="shared" si="25"/>
        <v>27000</v>
      </c>
    </row>
    <row r="69" spans="2:22" ht="15" thickBot="1" x14ac:dyDescent="0.4">
      <c r="B69">
        <f t="shared" si="17"/>
        <v>3</v>
      </c>
      <c r="C69">
        <f t="shared" si="18"/>
        <v>4</v>
      </c>
      <c r="E69" s="8">
        <v>13</v>
      </c>
      <c r="F69" s="9"/>
      <c r="G69" s="9" t="s">
        <v>20</v>
      </c>
      <c r="H69" s="15" t="s">
        <v>9</v>
      </c>
      <c r="I69" s="10">
        <v>2</v>
      </c>
      <c r="J69" s="10">
        <v>2</v>
      </c>
      <c r="K69" s="10">
        <v>0</v>
      </c>
      <c r="L69" s="10">
        <v>1</v>
      </c>
      <c r="M69" s="9">
        <v>103500</v>
      </c>
      <c r="N69" s="12">
        <v>33000</v>
      </c>
      <c r="O69" s="21">
        <f t="shared" si="26"/>
        <v>207000</v>
      </c>
      <c r="P69" s="10">
        <f t="shared" si="19"/>
        <v>66000</v>
      </c>
      <c r="Q69" s="21">
        <f t="shared" si="20"/>
        <v>207000</v>
      </c>
      <c r="R69" s="10">
        <f t="shared" si="21"/>
        <v>66000</v>
      </c>
      <c r="S69" s="21">
        <f t="shared" si="27"/>
        <v>0</v>
      </c>
      <c r="T69" s="10">
        <f t="shared" si="23"/>
        <v>0</v>
      </c>
      <c r="U69" s="21">
        <f t="shared" si="24"/>
        <v>103500</v>
      </c>
      <c r="V69" s="10">
        <f t="shared" si="25"/>
        <v>33000</v>
      </c>
    </row>
    <row r="70" spans="2:22" x14ac:dyDescent="0.35">
      <c r="B70">
        <f t="shared" si="17"/>
        <v>9</v>
      </c>
      <c r="C70">
        <f t="shared" si="18"/>
        <v>10</v>
      </c>
      <c r="E70" s="8">
        <v>14</v>
      </c>
      <c r="F70" s="9"/>
      <c r="G70" s="9" t="s">
        <v>21</v>
      </c>
      <c r="H70" s="15" t="s">
        <v>9</v>
      </c>
      <c r="I70" s="10">
        <f>I61</f>
        <v>5</v>
      </c>
      <c r="J70" s="10">
        <f>J61</f>
        <v>4</v>
      </c>
      <c r="K70" s="10">
        <f>K61</f>
        <v>1</v>
      </c>
      <c r="L70" s="10">
        <f>L61</f>
        <v>3</v>
      </c>
      <c r="M70" s="9">
        <v>14300</v>
      </c>
      <c r="N70" s="9">
        <v>8300</v>
      </c>
      <c r="O70" s="21">
        <f t="shared" si="26"/>
        <v>71500</v>
      </c>
      <c r="P70" s="10">
        <f t="shared" si="19"/>
        <v>41500</v>
      </c>
      <c r="Q70" s="21">
        <f t="shared" si="20"/>
        <v>57200</v>
      </c>
      <c r="R70" s="10">
        <f t="shared" si="21"/>
        <v>33200</v>
      </c>
      <c r="S70" s="21">
        <f t="shared" si="27"/>
        <v>14300</v>
      </c>
      <c r="T70" s="10">
        <f t="shared" si="23"/>
        <v>8300</v>
      </c>
      <c r="U70" s="21">
        <f t="shared" si="24"/>
        <v>42900</v>
      </c>
      <c r="V70" s="10">
        <f t="shared" si="25"/>
        <v>24900</v>
      </c>
    </row>
    <row r="71" spans="2:22" x14ac:dyDescent="0.35">
      <c r="B71">
        <f t="shared" si="17"/>
        <v>135</v>
      </c>
      <c r="C71">
        <f t="shared" si="18"/>
        <v>180</v>
      </c>
      <c r="E71" s="8">
        <v>15</v>
      </c>
      <c r="F71" s="9"/>
      <c r="G71" s="9" t="s">
        <v>22</v>
      </c>
      <c r="H71" s="15" t="s">
        <v>9</v>
      </c>
      <c r="I71" s="10">
        <v>86</v>
      </c>
      <c r="J71" s="10">
        <v>80</v>
      </c>
      <c r="K71" s="10">
        <v>14</v>
      </c>
      <c r="L71" s="10">
        <v>35</v>
      </c>
      <c r="M71" s="9">
        <v>1270</v>
      </c>
      <c r="N71" s="9">
        <v>320</v>
      </c>
      <c r="O71" s="21">
        <f t="shared" si="26"/>
        <v>109220</v>
      </c>
      <c r="P71" s="10">
        <f t="shared" si="19"/>
        <v>27520</v>
      </c>
      <c r="Q71" s="21">
        <f t="shared" si="20"/>
        <v>101600</v>
      </c>
      <c r="R71" s="10">
        <f t="shared" si="21"/>
        <v>25600</v>
      </c>
      <c r="S71" s="21">
        <f t="shared" si="27"/>
        <v>17780</v>
      </c>
      <c r="T71" s="10">
        <f t="shared" si="23"/>
        <v>4480</v>
      </c>
      <c r="U71" s="21">
        <f>M71*L71</f>
        <v>44450</v>
      </c>
      <c r="V71" s="10">
        <f t="shared" si="25"/>
        <v>11200</v>
      </c>
    </row>
    <row r="72" spans="2:22" x14ac:dyDescent="0.35">
      <c r="B72">
        <f t="shared" si="17"/>
        <v>13</v>
      </c>
      <c r="C72">
        <f t="shared" si="18"/>
        <v>13</v>
      </c>
      <c r="E72" s="8">
        <v>16</v>
      </c>
      <c r="F72" s="9"/>
      <c r="G72" s="9" t="s">
        <v>23</v>
      </c>
      <c r="H72" s="15" t="s">
        <v>24</v>
      </c>
      <c r="I72" s="10">
        <v>6</v>
      </c>
      <c r="J72" s="10">
        <v>5</v>
      </c>
      <c r="K72" s="10">
        <v>2</v>
      </c>
      <c r="L72" s="10">
        <v>5</v>
      </c>
      <c r="M72" s="9">
        <v>5000</v>
      </c>
      <c r="N72" s="9">
        <v>2800</v>
      </c>
      <c r="O72" s="21">
        <f t="shared" si="26"/>
        <v>30000</v>
      </c>
      <c r="P72" s="10">
        <f t="shared" si="19"/>
        <v>16800</v>
      </c>
      <c r="Q72" s="21">
        <f t="shared" si="20"/>
        <v>25000</v>
      </c>
      <c r="R72" s="10">
        <f t="shared" si="21"/>
        <v>14000</v>
      </c>
      <c r="S72" s="21">
        <f t="shared" si="27"/>
        <v>10000</v>
      </c>
      <c r="T72" s="10">
        <f t="shared" si="23"/>
        <v>5600</v>
      </c>
      <c r="U72" s="21">
        <f t="shared" ref="U72:U98" si="28">M72*L72</f>
        <v>25000</v>
      </c>
      <c r="V72" s="10">
        <f>N72*L72</f>
        <v>14000</v>
      </c>
    </row>
    <row r="73" spans="2:22" x14ac:dyDescent="0.35">
      <c r="B73">
        <f t="shared" si="17"/>
        <v>7</v>
      </c>
      <c r="C73">
        <f t="shared" si="18"/>
        <v>10.5</v>
      </c>
      <c r="E73" s="8">
        <v>17</v>
      </c>
      <c r="F73" s="9"/>
      <c r="G73" s="9" t="s">
        <v>50</v>
      </c>
      <c r="H73" s="15" t="s">
        <v>11</v>
      </c>
      <c r="I73" s="10">
        <f>3*2*7*0.125</f>
        <v>5.25</v>
      </c>
      <c r="J73" s="10">
        <f>3*2*7*0.125</f>
        <v>5.25</v>
      </c>
      <c r="K73" s="10">
        <v>0</v>
      </c>
      <c r="L73" s="10">
        <f>1*2*7*0.125</f>
        <v>1.75</v>
      </c>
      <c r="M73" s="9">
        <v>95000</v>
      </c>
      <c r="N73" s="9">
        <v>14000</v>
      </c>
      <c r="O73" s="21">
        <f t="shared" si="26"/>
        <v>498750</v>
      </c>
      <c r="P73" s="10">
        <f t="shared" si="19"/>
        <v>73500</v>
      </c>
      <c r="Q73" s="21">
        <f t="shared" si="20"/>
        <v>498750</v>
      </c>
      <c r="R73" s="10">
        <f t="shared" si="21"/>
        <v>73500</v>
      </c>
      <c r="S73" s="21">
        <f t="shared" si="27"/>
        <v>0</v>
      </c>
      <c r="T73" s="10">
        <f t="shared" si="23"/>
        <v>0</v>
      </c>
      <c r="U73" s="21">
        <f t="shared" si="28"/>
        <v>166250</v>
      </c>
      <c r="V73" s="10">
        <f t="shared" ref="V73:V98" si="29">N73*L73</f>
        <v>24500</v>
      </c>
    </row>
    <row r="74" spans="2:22" x14ac:dyDescent="0.35">
      <c r="B74">
        <f t="shared" si="17"/>
        <v>4</v>
      </c>
      <c r="C74">
        <f t="shared" si="18"/>
        <v>6</v>
      </c>
      <c r="E74" s="8">
        <v>18</v>
      </c>
      <c r="F74" s="9"/>
      <c r="G74" s="9" t="s">
        <v>25</v>
      </c>
      <c r="H74" s="15" t="s">
        <v>9</v>
      </c>
      <c r="I74" s="10">
        <v>3</v>
      </c>
      <c r="J74" s="10">
        <v>3</v>
      </c>
      <c r="K74" s="10">
        <v>0</v>
      </c>
      <c r="L74" s="10">
        <v>1</v>
      </c>
      <c r="M74" s="9">
        <v>5370</v>
      </c>
      <c r="N74" s="9">
        <v>2990</v>
      </c>
      <c r="O74" s="21">
        <f t="shared" si="26"/>
        <v>16110</v>
      </c>
      <c r="P74" s="10">
        <f t="shared" si="19"/>
        <v>8970</v>
      </c>
      <c r="Q74" s="21">
        <f t="shared" si="20"/>
        <v>16110</v>
      </c>
      <c r="R74" s="10">
        <f t="shared" si="21"/>
        <v>8970</v>
      </c>
      <c r="S74" s="21">
        <f t="shared" si="27"/>
        <v>0</v>
      </c>
      <c r="T74" s="10">
        <f t="shared" si="23"/>
        <v>0</v>
      </c>
      <c r="U74" s="21">
        <f t="shared" si="28"/>
        <v>5370</v>
      </c>
      <c r="V74" s="10">
        <f t="shared" si="29"/>
        <v>2990</v>
      </c>
    </row>
    <row r="75" spans="2:22" x14ac:dyDescent="0.35">
      <c r="B75">
        <f t="shared" si="17"/>
        <v>16</v>
      </c>
      <c r="C75">
        <f t="shared" si="18"/>
        <v>24</v>
      </c>
      <c r="E75" s="8">
        <v>19</v>
      </c>
      <c r="F75" s="9"/>
      <c r="G75" s="9" t="s">
        <v>53</v>
      </c>
      <c r="H75" s="15" t="s">
        <v>26</v>
      </c>
      <c r="I75" s="10">
        <v>12</v>
      </c>
      <c r="J75" s="10">
        <v>12</v>
      </c>
      <c r="K75" s="10">
        <v>0</v>
      </c>
      <c r="L75" s="10">
        <v>4</v>
      </c>
      <c r="M75" s="9">
        <v>1200</v>
      </c>
      <c r="N75" s="9">
        <v>350</v>
      </c>
      <c r="O75" s="21">
        <f t="shared" si="26"/>
        <v>14400</v>
      </c>
      <c r="P75" s="10">
        <f t="shared" si="19"/>
        <v>4200</v>
      </c>
      <c r="Q75" s="21">
        <f t="shared" si="20"/>
        <v>14400</v>
      </c>
      <c r="R75" s="10">
        <f t="shared" si="21"/>
        <v>4200</v>
      </c>
      <c r="S75" s="21">
        <f t="shared" si="27"/>
        <v>0</v>
      </c>
      <c r="T75" s="10">
        <f t="shared" si="23"/>
        <v>0</v>
      </c>
      <c r="U75" s="21">
        <f t="shared" si="28"/>
        <v>4800</v>
      </c>
      <c r="V75" s="10">
        <f t="shared" si="29"/>
        <v>1400</v>
      </c>
    </row>
    <row r="76" spans="2:22" s="43" customFormat="1" x14ac:dyDescent="0.35">
      <c r="B76">
        <f t="shared" si="17"/>
        <v>261</v>
      </c>
      <c r="C76">
        <f t="shared" si="18"/>
        <v>234</v>
      </c>
      <c r="E76" s="42">
        <v>20</v>
      </c>
      <c r="G76" s="43" t="s">
        <v>27</v>
      </c>
      <c r="H76" s="44" t="s">
        <v>26</v>
      </c>
      <c r="I76" s="45">
        <v>117</v>
      </c>
      <c r="J76" s="45">
        <v>117</v>
      </c>
      <c r="K76" s="45">
        <v>0</v>
      </c>
      <c r="L76" s="45">
        <v>144</v>
      </c>
      <c r="M76" s="43">
        <v>950</v>
      </c>
      <c r="N76" s="43">
        <v>300</v>
      </c>
      <c r="O76" s="42">
        <f t="shared" si="26"/>
        <v>111150</v>
      </c>
      <c r="P76" s="45">
        <f t="shared" si="19"/>
        <v>35100</v>
      </c>
      <c r="Q76" s="42">
        <f t="shared" si="20"/>
        <v>111150</v>
      </c>
      <c r="R76" s="45">
        <f t="shared" si="21"/>
        <v>35100</v>
      </c>
      <c r="S76" s="42">
        <f t="shared" si="27"/>
        <v>0</v>
      </c>
      <c r="T76" s="45">
        <f t="shared" si="23"/>
        <v>0</v>
      </c>
      <c r="U76" s="42">
        <f t="shared" si="28"/>
        <v>136800</v>
      </c>
      <c r="V76" s="45">
        <f t="shared" si="29"/>
        <v>43200</v>
      </c>
    </row>
    <row r="77" spans="2:22" s="43" customFormat="1" x14ac:dyDescent="0.35">
      <c r="B77">
        <f t="shared" si="17"/>
        <v>691</v>
      </c>
      <c r="C77">
        <f t="shared" si="18"/>
        <v>836</v>
      </c>
      <c r="E77" s="42">
        <v>21</v>
      </c>
      <c r="G77" s="43" t="s">
        <v>28</v>
      </c>
      <c r="H77" s="44" t="s">
        <v>26</v>
      </c>
      <c r="I77" s="45">
        <v>418</v>
      </c>
      <c r="J77" s="45">
        <v>418</v>
      </c>
      <c r="K77" s="45">
        <v>0</v>
      </c>
      <c r="L77" s="45">
        <v>273</v>
      </c>
      <c r="M77" s="43">
        <v>950</v>
      </c>
      <c r="N77" s="43">
        <v>300</v>
      </c>
      <c r="O77" s="42">
        <f t="shared" si="26"/>
        <v>397100</v>
      </c>
      <c r="P77" s="45">
        <f t="shared" si="19"/>
        <v>125400</v>
      </c>
      <c r="Q77" s="42">
        <f t="shared" si="20"/>
        <v>397100</v>
      </c>
      <c r="R77" s="45">
        <f t="shared" si="21"/>
        <v>125400</v>
      </c>
      <c r="S77" s="42">
        <f t="shared" si="27"/>
        <v>0</v>
      </c>
      <c r="T77" s="45">
        <f t="shared" si="23"/>
        <v>0</v>
      </c>
      <c r="U77" s="42">
        <f t="shared" si="28"/>
        <v>259350</v>
      </c>
      <c r="V77" s="45">
        <f t="shared" si="29"/>
        <v>81900</v>
      </c>
    </row>
    <row r="78" spans="2:22" x14ac:dyDescent="0.35">
      <c r="B78">
        <f t="shared" si="17"/>
        <v>4</v>
      </c>
      <c r="C78">
        <f t="shared" si="18"/>
        <v>6</v>
      </c>
      <c r="E78" s="8">
        <v>22</v>
      </c>
      <c r="F78" s="9"/>
      <c r="G78" s="9" t="s">
        <v>29</v>
      </c>
      <c r="H78" s="15" t="s">
        <v>9</v>
      </c>
      <c r="I78" s="10">
        <f>I74</f>
        <v>3</v>
      </c>
      <c r="J78" s="10">
        <f>J74</f>
        <v>3</v>
      </c>
      <c r="K78" s="10">
        <f>K74</f>
        <v>0</v>
      </c>
      <c r="L78" s="10">
        <f>L74</f>
        <v>1</v>
      </c>
      <c r="M78" s="9">
        <f>1270*20</f>
        <v>25400</v>
      </c>
      <c r="N78" s="9">
        <f>1270*9</f>
        <v>11430</v>
      </c>
      <c r="O78" s="21">
        <f t="shared" si="26"/>
        <v>76200</v>
      </c>
      <c r="P78" s="10">
        <f t="shared" si="19"/>
        <v>34290</v>
      </c>
      <c r="Q78" s="21">
        <f t="shared" si="20"/>
        <v>76200</v>
      </c>
      <c r="R78" s="10">
        <f t="shared" si="21"/>
        <v>34290</v>
      </c>
      <c r="S78" s="21">
        <f t="shared" si="27"/>
        <v>0</v>
      </c>
      <c r="T78" s="10">
        <f t="shared" si="23"/>
        <v>0</v>
      </c>
      <c r="U78" s="21">
        <f t="shared" si="28"/>
        <v>25400</v>
      </c>
      <c r="V78" s="10">
        <f t="shared" si="29"/>
        <v>11430</v>
      </c>
    </row>
    <row r="79" spans="2:22" x14ac:dyDescent="0.35">
      <c r="B79">
        <f t="shared" si="17"/>
        <v>4</v>
      </c>
      <c r="C79">
        <f t="shared" si="18"/>
        <v>6</v>
      </c>
      <c r="E79" s="8">
        <v>23</v>
      </c>
      <c r="F79" s="9"/>
      <c r="G79" s="9" t="s">
        <v>30</v>
      </c>
      <c r="H79" s="15" t="s">
        <v>9</v>
      </c>
      <c r="I79" s="10">
        <v>3</v>
      </c>
      <c r="J79" s="10">
        <f t="shared" ref="J79:L79" si="30">J78</f>
        <v>3</v>
      </c>
      <c r="K79" s="10">
        <f t="shared" si="30"/>
        <v>0</v>
      </c>
      <c r="L79" s="10">
        <f t="shared" si="30"/>
        <v>1</v>
      </c>
      <c r="M79" s="9">
        <v>17500</v>
      </c>
      <c r="N79" s="9">
        <v>2780</v>
      </c>
      <c r="O79" s="21">
        <f t="shared" si="26"/>
        <v>52500</v>
      </c>
      <c r="P79" s="10">
        <f t="shared" si="19"/>
        <v>8340</v>
      </c>
      <c r="Q79" s="21">
        <f t="shared" si="20"/>
        <v>52500</v>
      </c>
      <c r="R79" s="10">
        <f t="shared" si="21"/>
        <v>8340</v>
      </c>
      <c r="S79" s="21">
        <f t="shared" si="27"/>
        <v>0</v>
      </c>
      <c r="T79" s="10">
        <f t="shared" si="23"/>
        <v>0</v>
      </c>
      <c r="U79" s="21">
        <f t="shared" si="28"/>
        <v>17500</v>
      </c>
      <c r="V79" s="10">
        <f t="shared" si="29"/>
        <v>2780</v>
      </c>
    </row>
    <row r="80" spans="2:22" x14ac:dyDescent="0.35">
      <c r="B80">
        <f t="shared" si="17"/>
        <v>4</v>
      </c>
      <c r="C80">
        <f t="shared" si="18"/>
        <v>6</v>
      </c>
      <c r="E80" s="8">
        <v>24</v>
      </c>
      <c r="F80" s="9"/>
      <c r="G80" s="9" t="s">
        <v>31</v>
      </c>
      <c r="H80" s="15" t="s">
        <v>9</v>
      </c>
      <c r="I80" s="10">
        <v>3</v>
      </c>
      <c r="J80" s="10">
        <f t="shared" ref="J80:L80" si="31">J79</f>
        <v>3</v>
      </c>
      <c r="K80" s="10">
        <f t="shared" si="31"/>
        <v>0</v>
      </c>
      <c r="L80" s="10">
        <f t="shared" si="31"/>
        <v>1</v>
      </c>
      <c r="M80" s="9">
        <v>3050</v>
      </c>
      <c r="N80" s="9">
        <v>1650</v>
      </c>
      <c r="O80" s="21">
        <f t="shared" si="26"/>
        <v>9150</v>
      </c>
      <c r="P80" s="10">
        <f t="shared" si="19"/>
        <v>4950</v>
      </c>
      <c r="Q80" s="21">
        <f t="shared" si="20"/>
        <v>9150</v>
      </c>
      <c r="R80" s="10">
        <f t="shared" si="21"/>
        <v>4950</v>
      </c>
      <c r="S80" s="21">
        <f t="shared" si="27"/>
        <v>0</v>
      </c>
      <c r="T80" s="10">
        <f t="shared" si="23"/>
        <v>0</v>
      </c>
      <c r="U80" s="21">
        <f t="shared" si="28"/>
        <v>3050</v>
      </c>
      <c r="V80" s="10">
        <f t="shared" si="29"/>
        <v>1650</v>
      </c>
    </row>
    <row r="81" spans="1:22" x14ac:dyDescent="0.35">
      <c r="B81">
        <f t="shared" si="17"/>
        <v>4</v>
      </c>
      <c r="C81">
        <f t="shared" si="18"/>
        <v>6</v>
      </c>
      <c r="E81" s="8">
        <v>25</v>
      </c>
      <c r="F81" s="9"/>
      <c r="G81" s="9" t="s">
        <v>32</v>
      </c>
      <c r="H81" s="15" t="s">
        <v>9</v>
      </c>
      <c r="I81" s="10">
        <f>I80</f>
        <v>3</v>
      </c>
      <c r="J81" s="10">
        <f t="shared" ref="J81:L81" si="32">J80</f>
        <v>3</v>
      </c>
      <c r="K81" s="10">
        <f t="shared" si="32"/>
        <v>0</v>
      </c>
      <c r="L81" s="10">
        <f t="shared" si="32"/>
        <v>1</v>
      </c>
      <c r="M81" s="9">
        <v>45000</v>
      </c>
      <c r="N81" s="9">
        <v>16000</v>
      </c>
      <c r="O81" s="21">
        <f t="shared" si="26"/>
        <v>135000</v>
      </c>
      <c r="P81" s="10">
        <f t="shared" si="19"/>
        <v>48000</v>
      </c>
      <c r="Q81" s="21">
        <f t="shared" si="20"/>
        <v>135000</v>
      </c>
      <c r="R81" s="10">
        <f t="shared" si="21"/>
        <v>48000</v>
      </c>
      <c r="S81" s="21">
        <f t="shared" si="27"/>
        <v>0</v>
      </c>
      <c r="T81" s="10">
        <f t="shared" si="23"/>
        <v>0</v>
      </c>
      <c r="U81" s="21">
        <f t="shared" si="28"/>
        <v>45000</v>
      </c>
      <c r="V81" s="10">
        <f t="shared" si="29"/>
        <v>16000</v>
      </c>
    </row>
    <row r="82" spans="1:22" x14ac:dyDescent="0.35">
      <c r="B82">
        <f t="shared" si="17"/>
        <v>4</v>
      </c>
      <c r="C82">
        <f t="shared" si="18"/>
        <v>6</v>
      </c>
      <c r="E82" s="8">
        <v>26</v>
      </c>
      <c r="F82" s="9"/>
      <c r="G82" s="9" t="s">
        <v>33</v>
      </c>
      <c r="H82" s="15" t="s">
        <v>9</v>
      </c>
      <c r="I82" s="10">
        <f>I80</f>
        <v>3</v>
      </c>
      <c r="J82" s="10">
        <f>J80</f>
        <v>3</v>
      </c>
      <c r="K82" s="10">
        <f>K80</f>
        <v>0</v>
      </c>
      <c r="L82" s="10">
        <f>L80</f>
        <v>1</v>
      </c>
      <c r="M82" s="9">
        <v>26600</v>
      </c>
      <c r="N82" s="9">
        <v>11660</v>
      </c>
      <c r="O82" s="21">
        <f t="shared" si="26"/>
        <v>79800</v>
      </c>
      <c r="P82" s="10">
        <f t="shared" si="19"/>
        <v>34980</v>
      </c>
      <c r="Q82" s="21">
        <f t="shared" si="20"/>
        <v>79800</v>
      </c>
      <c r="R82" s="10">
        <f t="shared" si="21"/>
        <v>34980</v>
      </c>
      <c r="S82" s="21">
        <f t="shared" si="27"/>
        <v>0</v>
      </c>
      <c r="T82" s="10">
        <f t="shared" si="23"/>
        <v>0</v>
      </c>
      <c r="U82" s="21">
        <f t="shared" si="28"/>
        <v>26600</v>
      </c>
      <c r="V82" s="10">
        <f t="shared" si="29"/>
        <v>11660</v>
      </c>
    </row>
    <row r="83" spans="1:22" x14ac:dyDescent="0.35">
      <c r="B83">
        <f t="shared" si="17"/>
        <v>4</v>
      </c>
      <c r="C83">
        <f t="shared" si="18"/>
        <v>6</v>
      </c>
      <c r="E83" s="8">
        <v>27</v>
      </c>
      <c r="F83" s="9"/>
      <c r="G83" s="9" t="s">
        <v>34</v>
      </c>
      <c r="H83" s="15" t="s">
        <v>9</v>
      </c>
      <c r="I83" s="10">
        <f>I80</f>
        <v>3</v>
      </c>
      <c r="J83" s="10">
        <f>J80</f>
        <v>3</v>
      </c>
      <c r="K83" s="10">
        <f>K80</f>
        <v>0</v>
      </c>
      <c r="L83" s="10">
        <f>L80</f>
        <v>1</v>
      </c>
      <c r="M83" s="9">
        <v>35000</v>
      </c>
      <c r="N83" s="9">
        <v>11000</v>
      </c>
      <c r="O83" s="21">
        <f t="shared" si="26"/>
        <v>105000</v>
      </c>
      <c r="P83" s="10">
        <f t="shared" si="19"/>
        <v>33000</v>
      </c>
      <c r="Q83" s="21">
        <f t="shared" si="20"/>
        <v>105000</v>
      </c>
      <c r="R83" s="10">
        <f t="shared" si="21"/>
        <v>33000</v>
      </c>
      <c r="S83" s="21">
        <f t="shared" si="27"/>
        <v>0</v>
      </c>
      <c r="T83" s="10">
        <f t="shared" si="23"/>
        <v>0</v>
      </c>
      <c r="U83" s="21">
        <f t="shared" si="28"/>
        <v>35000</v>
      </c>
      <c r="V83" s="10">
        <f t="shared" si="29"/>
        <v>11000</v>
      </c>
    </row>
    <row r="84" spans="1:22" x14ac:dyDescent="0.35">
      <c r="B84">
        <f t="shared" si="17"/>
        <v>58</v>
      </c>
      <c r="C84">
        <f t="shared" si="18"/>
        <v>58</v>
      </c>
      <c r="E84" s="8">
        <v>28</v>
      </c>
      <c r="F84" s="9"/>
      <c r="G84" s="9" t="s">
        <v>35</v>
      </c>
      <c r="H84" s="15" t="s">
        <v>36</v>
      </c>
      <c r="I84" s="10">
        <v>58</v>
      </c>
      <c r="J84" s="10">
        <v>0</v>
      </c>
      <c r="K84" s="10">
        <v>0</v>
      </c>
      <c r="L84" s="10">
        <v>0</v>
      </c>
      <c r="M84" s="9">
        <v>12000</v>
      </c>
      <c r="N84" s="9">
        <v>4500</v>
      </c>
      <c r="O84" s="21">
        <f t="shared" si="26"/>
        <v>696000</v>
      </c>
      <c r="P84" s="10">
        <f t="shared" si="19"/>
        <v>261000</v>
      </c>
      <c r="Q84" s="21">
        <f t="shared" si="20"/>
        <v>0</v>
      </c>
      <c r="R84" s="10">
        <f t="shared" si="21"/>
        <v>0</v>
      </c>
      <c r="S84" s="21">
        <f t="shared" si="27"/>
        <v>0</v>
      </c>
      <c r="T84" s="10">
        <f t="shared" si="23"/>
        <v>0</v>
      </c>
      <c r="U84" s="21">
        <f t="shared" si="28"/>
        <v>0</v>
      </c>
      <c r="V84" s="10">
        <f t="shared" si="29"/>
        <v>0</v>
      </c>
    </row>
    <row r="85" spans="1:22" x14ac:dyDescent="0.35">
      <c r="B85">
        <f t="shared" si="17"/>
        <v>1</v>
      </c>
      <c r="C85">
        <f t="shared" si="18"/>
        <v>1</v>
      </c>
      <c r="E85" s="8">
        <v>29</v>
      </c>
      <c r="F85" s="9"/>
      <c r="G85" s="9" t="s">
        <v>37</v>
      </c>
      <c r="H85" s="15" t="s">
        <v>9</v>
      </c>
      <c r="I85" s="10">
        <v>1</v>
      </c>
      <c r="J85" s="10">
        <v>0</v>
      </c>
      <c r="K85" s="10">
        <v>0</v>
      </c>
      <c r="L85" s="10">
        <v>0</v>
      </c>
      <c r="M85" s="9">
        <v>11400</v>
      </c>
      <c r="N85" s="9">
        <v>2990</v>
      </c>
      <c r="O85" s="21">
        <f t="shared" si="26"/>
        <v>11400</v>
      </c>
      <c r="P85" s="10">
        <f t="shared" si="19"/>
        <v>2990</v>
      </c>
      <c r="Q85" s="21">
        <f t="shared" si="20"/>
        <v>0</v>
      </c>
      <c r="R85" s="10">
        <f t="shared" si="21"/>
        <v>0</v>
      </c>
      <c r="S85" s="21">
        <f t="shared" si="27"/>
        <v>0</v>
      </c>
      <c r="T85" s="10">
        <f t="shared" si="23"/>
        <v>0</v>
      </c>
      <c r="U85" s="21">
        <f t="shared" si="28"/>
        <v>0</v>
      </c>
      <c r="V85" s="10">
        <f t="shared" si="29"/>
        <v>0</v>
      </c>
    </row>
    <row r="86" spans="1:22" x14ac:dyDescent="0.35">
      <c r="B86">
        <f t="shared" si="17"/>
        <v>1</v>
      </c>
      <c r="C86">
        <f t="shared" si="18"/>
        <v>1</v>
      </c>
      <c r="E86" s="8">
        <v>30</v>
      </c>
      <c r="F86" s="9"/>
      <c r="G86" s="9" t="s">
        <v>38</v>
      </c>
      <c r="H86" s="15" t="s">
        <v>9</v>
      </c>
      <c r="I86" s="10">
        <v>1</v>
      </c>
      <c r="J86" s="10">
        <f>J85</f>
        <v>0</v>
      </c>
      <c r="K86" s="10">
        <f>K85</f>
        <v>0</v>
      </c>
      <c r="L86" s="10">
        <f>L85</f>
        <v>0</v>
      </c>
      <c r="M86" s="9">
        <v>64800</v>
      </c>
      <c r="N86" s="9">
        <v>31250</v>
      </c>
      <c r="O86" s="21">
        <f t="shared" si="26"/>
        <v>64800</v>
      </c>
      <c r="P86" s="10">
        <f t="shared" si="19"/>
        <v>31250</v>
      </c>
      <c r="Q86" s="21">
        <f t="shared" si="20"/>
        <v>0</v>
      </c>
      <c r="R86" s="10">
        <f t="shared" si="21"/>
        <v>0</v>
      </c>
      <c r="S86" s="21">
        <f t="shared" si="27"/>
        <v>0</v>
      </c>
      <c r="T86" s="10">
        <f t="shared" si="23"/>
        <v>0</v>
      </c>
      <c r="U86" s="21">
        <f t="shared" si="28"/>
        <v>0</v>
      </c>
      <c r="V86" s="10">
        <f t="shared" si="29"/>
        <v>0</v>
      </c>
    </row>
    <row r="87" spans="1:22" x14ac:dyDescent="0.35">
      <c r="B87">
        <f t="shared" si="17"/>
        <v>44</v>
      </c>
      <c r="C87">
        <f t="shared" si="18"/>
        <v>44</v>
      </c>
      <c r="E87" s="8">
        <v>31</v>
      </c>
      <c r="F87" s="9"/>
      <c r="G87" s="9" t="s">
        <v>39</v>
      </c>
      <c r="H87" s="15" t="s">
        <v>26</v>
      </c>
      <c r="I87" s="10">
        <v>44</v>
      </c>
      <c r="J87" s="10">
        <v>0</v>
      </c>
      <c r="K87" s="10">
        <v>0</v>
      </c>
      <c r="L87" s="10">
        <v>0</v>
      </c>
      <c r="M87" s="9">
        <v>3000</v>
      </c>
      <c r="N87" s="9">
        <v>350</v>
      </c>
      <c r="O87" s="21">
        <f t="shared" si="26"/>
        <v>132000</v>
      </c>
      <c r="P87" s="10">
        <f t="shared" si="19"/>
        <v>15400</v>
      </c>
      <c r="Q87" s="21">
        <f t="shared" si="20"/>
        <v>0</v>
      </c>
      <c r="R87" s="10">
        <f t="shared" si="21"/>
        <v>0</v>
      </c>
      <c r="S87" s="21">
        <f t="shared" si="27"/>
        <v>0</v>
      </c>
      <c r="T87" s="10">
        <f t="shared" si="23"/>
        <v>0</v>
      </c>
      <c r="U87" s="21">
        <f t="shared" si="28"/>
        <v>0</v>
      </c>
      <c r="V87" s="10">
        <f t="shared" si="29"/>
        <v>0</v>
      </c>
    </row>
    <row r="88" spans="1:22" s="9" customFormat="1" x14ac:dyDescent="0.35">
      <c r="A88"/>
      <c r="B88">
        <f t="shared" si="17"/>
        <v>1</v>
      </c>
      <c r="C88">
        <f t="shared" si="18"/>
        <v>1</v>
      </c>
      <c r="D88"/>
      <c r="E88" s="8">
        <v>32</v>
      </c>
      <c r="G88" s="9" t="s">
        <v>40</v>
      </c>
      <c r="H88" s="15" t="s">
        <v>9</v>
      </c>
      <c r="I88" s="47">
        <v>1</v>
      </c>
      <c r="J88" s="47">
        <v>0</v>
      </c>
      <c r="K88" s="47">
        <v>0</v>
      </c>
      <c r="L88" s="47">
        <v>0</v>
      </c>
      <c r="M88" s="9">
        <v>81400</v>
      </c>
      <c r="N88" s="9">
        <v>17100</v>
      </c>
      <c r="O88" s="8">
        <f t="shared" si="26"/>
        <v>81400</v>
      </c>
      <c r="P88" s="47">
        <f t="shared" si="19"/>
        <v>17100</v>
      </c>
      <c r="Q88" s="8">
        <f t="shared" si="20"/>
        <v>0</v>
      </c>
      <c r="R88" s="47">
        <f t="shared" si="21"/>
        <v>0</v>
      </c>
      <c r="S88" s="8">
        <f t="shared" si="27"/>
        <v>0</v>
      </c>
      <c r="T88" s="47">
        <f t="shared" si="23"/>
        <v>0</v>
      </c>
      <c r="U88" s="8">
        <f t="shared" si="28"/>
        <v>0</v>
      </c>
      <c r="V88" s="47">
        <f t="shared" si="29"/>
        <v>0</v>
      </c>
    </row>
    <row r="89" spans="1:22" s="43" customFormat="1" x14ac:dyDescent="0.35">
      <c r="B89">
        <f t="shared" si="17"/>
        <v>193</v>
      </c>
      <c r="C89">
        <f t="shared" si="18"/>
        <v>193</v>
      </c>
      <c r="E89" s="42">
        <v>33</v>
      </c>
      <c r="G89" s="43" t="s">
        <v>52</v>
      </c>
      <c r="H89" s="44" t="s">
        <v>26</v>
      </c>
      <c r="I89" s="45">
        <v>193</v>
      </c>
      <c r="J89" s="45">
        <v>0</v>
      </c>
      <c r="K89" s="45">
        <v>0</v>
      </c>
      <c r="L89" s="45">
        <v>0</v>
      </c>
      <c r="M89" s="43">
        <v>1400</v>
      </c>
      <c r="N89" s="43">
        <v>500</v>
      </c>
      <c r="O89" s="42">
        <f t="shared" si="26"/>
        <v>270200</v>
      </c>
      <c r="P89" s="45">
        <f t="shared" si="19"/>
        <v>96500</v>
      </c>
      <c r="Q89" s="42">
        <f t="shared" si="20"/>
        <v>0</v>
      </c>
      <c r="R89" s="45">
        <f t="shared" si="21"/>
        <v>0</v>
      </c>
      <c r="S89" s="42">
        <f t="shared" si="27"/>
        <v>0</v>
      </c>
      <c r="T89" s="45">
        <f t="shared" si="23"/>
        <v>0</v>
      </c>
      <c r="U89" s="42">
        <f t="shared" si="28"/>
        <v>0</v>
      </c>
      <c r="V89" s="45">
        <f t="shared" si="29"/>
        <v>0</v>
      </c>
    </row>
    <row r="90" spans="1:22" x14ac:dyDescent="0.35">
      <c r="B90">
        <f t="shared" si="17"/>
        <v>1</v>
      </c>
      <c r="C90">
        <f t="shared" si="18"/>
        <v>1</v>
      </c>
      <c r="E90" s="8">
        <v>34</v>
      </c>
      <c r="F90" s="9"/>
      <c r="G90" s="9" t="s">
        <v>41</v>
      </c>
      <c r="H90" s="15" t="s">
        <v>9</v>
      </c>
      <c r="I90" s="10">
        <v>1</v>
      </c>
      <c r="J90" s="10">
        <v>0</v>
      </c>
      <c r="K90" s="10">
        <v>0</v>
      </c>
      <c r="L90" s="10">
        <v>0</v>
      </c>
      <c r="M90" s="9">
        <v>33120</v>
      </c>
      <c r="N90" s="9">
        <v>16000</v>
      </c>
      <c r="O90" s="21">
        <f t="shared" si="26"/>
        <v>33120</v>
      </c>
      <c r="P90" s="10">
        <f t="shared" si="19"/>
        <v>16000</v>
      </c>
      <c r="Q90" s="21">
        <f t="shared" si="20"/>
        <v>0</v>
      </c>
      <c r="R90" s="10">
        <f t="shared" si="21"/>
        <v>0</v>
      </c>
      <c r="S90" s="21">
        <f t="shared" si="27"/>
        <v>0</v>
      </c>
      <c r="T90" s="10">
        <f t="shared" si="23"/>
        <v>0</v>
      </c>
      <c r="U90" s="21">
        <f t="shared" si="28"/>
        <v>0</v>
      </c>
      <c r="V90" s="10">
        <f t="shared" si="29"/>
        <v>0</v>
      </c>
    </row>
    <row r="91" spans="1:22" x14ac:dyDescent="0.35">
      <c r="B91">
        <f t="shared" si="17"/>
        <v>24</v>
      </c>
      <c r="C91">
        <f t="shared" si="18"/>
        <v>24</v>
      </c>
      <c r="E91" s="8">
        <v>35</v>
      </c>
      <c r="F91" s="9"/>
      <c r="G91" s="9" t="s">
        <v>42</v>
      </c>
      <c r="H91" s="15" t="s">
        <v>6</v>
      </c>
      <c r="I91" s="10">
        <v>24</v>
      </c>
      <c r="J91" s="10">
        <v>0</v>
      </c>
      <c r="K91" s="10">
        <v>0</v>
      </c>
      <c r="L91" s="10">
        <v>0</v>
      </c>
      <c r="M91" s="9">
        <v>1900</v>
      </c>
      <c r="N91" s="9">
        <v>900</v>
      </c>
      <c r="O91" s="21">
        <f t="shared" si="26"/>
        <v>45600</v>
      </c>
      <c r="P91" s="10">
        <f t="shared" si="19"/>
        <v>21600</v>
      </c>
      <c r="Q91" s="21">
        <f t="shared" si="20"/>
        <v>0</v>
      </c>
      <c r="R91" s="10">
        <f t="shared" si="21"/>
        <v>0</v>
      </c>
      <c r="S91" s="21">
        <f t="shared" si="27"/>
        <v>0</v>
      </c>
      <c r="T91" s="10">
        <f t="shared" si="23"/>
        <v>0</v>
      </c>
      <c r="U91" s="21">
        <f t="shared" si="28"/>
        <v>0</v>
      </c>
      <c r="V91" s="10">
        <f t="shared" si="29"/>
        <v>0</v>
      </c>
    </row>
    <row r="92" spans="1:22" s="43" customFormat="1" x14ac:dyDescent="0.35">
      <c r="B92">
        <f t="shared" si="17"/>
        <v>1516</v>
      </c>
      <c r="C92">
        <f t="shared" si="18"/>
        <v>1335</v>
      </c>
      <c r="E92" s="42">
        <v>36</v>
      </c>
      <c r="G92" s="43" t="s">
        <v>43</v>
      </c>
      <c r="H92" s="44" t="s">
        <v>26</v>
      </c>
      <c r="I92" s="45">
        <v>480</v>
      </c>
      <c r="J92" s="45">
        <v>746</v>
      </c>
      <c r="K92" s="45">
        <v>109</v>
      </c>
      <c r="L92" s="45">
        <v>927</v>
      </c>
      <c r="M92" s="43">
        <v>1300</v>
      </c>
      <c r="N92" s="43">
        <v>300</v>
      </c>
      <c r="O92" s="42">
        <f t="shared" si="26"/>
        <v>624000</v>
      </c>
      <c r="P92" s="45">
        <f t="shared" si="19"/>
        <v>144000</v>
      </c>
      <c r="Q92" s="42">
        <f t="shared" si="20"/>
        <v>969800</v>
      </c>
      <c r="R92" s="45">
        <f t="shared" si="21"/>
        <v>223800</v>
      </c>
      <c r="S92" s="42">
        <f t="shared" si="27"/>
        <v>141700</v>
      </c>
      <c r="T92" s="45">
        <f t="shared" si="23"/>
        <v>32700</v>
      </c>
      <c r="U92" s="42">
        <f t="shared" si="28"/>
        <v>1205100</v>
      </c>
      <c r="V92" s="45">
        <f t="shared" si="29"/>
        <v>278100</v>
      </c>
    </row>
    <row r="93" spans="1:22" x14ac:dyDescent="0.35">
      <c r="B93">
        <f t="shared" si="17"/>
        <v>30</v>
      </c>
      <c r="C93">
        <f t="shared" si="18"/>
        <v>30</v>
      </c>
      <c r="E93" s="8">
        <v>37</v>
      </c>
      <c r="F93" s="9"/>
      <c r="G93" s="9" t="s">
        <v>44</v>
      </c>
      <c r="H93" s="15" t="s">
        <v>51</v>
      </c>
      <c r="I93" s="10">
        <v>15</v>
      </c>
      <c r="J93" s="10">
        <v>15</v>
      </c>
      <c r="K93" s="10">
        <v>0</v>
      </c>
      <c r="L93" s="10">
        <v>15</v>
      </c>
      <c r="M93" s="9">
        <v>3000</v>
      </c>
      <c r="N93" s="9">
        <v>1200</v>
      </c>
      <c r="O93" s="21">
        <f t="shared" si="26"/>
        <v>45000</v>
      </c>
      <c r="P93" s="10">
        <f t="shared" si="19"/>
        <v>18000</v>
      </c>
      <c r="Q93" s="21">
        <f t="shared" si="20"/>
        <v>45000</v>
      </c>
      <c r="R93" s="10">
        <f t="shared" si="21"/>
        <v>18000</v>
      </c>
      <c r="S93" s="21">
        <f t="shared" si="27"/>
        <v>0</v>
      </c>
      <c r="T93" s="10">
        <f t="shared" si="23"/>
        <v>0</v>
      </c>
      <c r="U93" s="21">
        <f t="shared" si="28"/>
        <v>45000</v>
      </c>
      <c r="V93" s="10">
        <f t="shared" si="29"/>
        <v>18000</v>
      </c>
    </row>
    <row r="94" spans="1:22" s="43" customFormat="1" x14ac:dyDescent="0.35">
      <c r="B94">
        <f t="shared" si="17"/>
        <v>180</v>
      </c>
      <c r="C94">
        <f t="shared" si="18"/>
        <v>180</v>
      </c>
      <c r="E94" s="42">
        <v>38</v>
      </c>
      <c r="G94" s="43" t="s">
        <v>45</v>
      </c>
      <c r="H94" s="44" t="s">
        <v>6</v>
      </c>
      <c r="I94" s="45">
        <v>90</v>
      </c>
      <c r="J94" s="45">
        <v>90</v>
      </c>
      <c r="K94" s="45">
        <v>0</v>
      </c>
      <c r="L94" s="45">
        <v>90</v>
      </c>
      <c r="M94" s="43">
        <v>800</v>
      </c>
      <c r="N94" s="43">
        <v>150</v>
      </c>
      <c r="O94" s="42">
        <f t="shared" si="26"/>
        <v>72000</v>
      </c>
      <c r="P94" s="45">
        <f t="shared" si="19"/>
        <v>13500</v>
      </c>
      <c r="Q94" s="42">
        <f t="shared" si="20"/>
        <v>72000</v>
      </c>
      <c r="R94" s="45">
        <f t="shared" si="21"/>
        <v>13500</v>
      </c>
      <c r="S94" s="42">
        <f t="shared" si="27"/>
        <v>0</v>
      </c>
      <c r="T94" s="45">
        <f t="shared" si="23"/>
        <v>0</v>
      </c>
      <c r="U94" s="42">
        <f t="shared" si="28"/>
        <v>72000</v>
      </c>
      <c r="V94" s="45">
        <f t="shared" si="29"/>
        <v>13500</v>
      </c>
    </row>
    <row r="95" spans="1:22" x14ac:dyDescent="0.35">
      <c r="B95">
        <f t="shared" si="17"/>
        <v>2</v>
      </c>
      <c r="C95">
        <f t="shared" si="18"/>
        <v>2</v>
      </c>
      <c r="E95" s="8">
        <v>39</v>
      </c>
      <c r="F95" s="9"/>
      <c r="G95" s="9" t="s">
        <v>46</v>
      </c>
      <c r="H95" s="15" t="s">
        <v>9</v>
      </c>
      <c r="I95" s="10">
        <v>1</v>
      </c>
      <c r="J95" s="10">
        <v>1</v>
      </c>
      <c r="K95" s="10">
        <v>0</v>
      </c>
      <c r="L95" s="10">
        <v>1</v>
      </c>
      <c r="M95" s="9">
        <v>560000</v>
      </c>
      <c r="N95" s="9">
        <v>0</v>
      </c>
      <c r="O95" s="21">
        <f t="shared" si="26"/>
        <v>560000</v>
      </c>
      <c r="P95" s="10">
        <f>N95*I95</f>
        <v>0</v>
      </c>
      <c r="Q95" s="21">
        <f t="shared" si="20"/>
        <v>560000</v>
      </c>
      <c r="R95" s="10">
        <f t="shared" si="21"/>
        <v>0</v>
      </c>
      <c r="S95" s="21">
        <f t="shared" si="27"/>
        <v>0</v>
      </c>
      <c r="T95" s="10">
        <f t="shared" si="23"/>
        <v>0</v>
      </c>
      <c r="U95" s="21">
        <f t="shared" si="28"/>
        <v>560000</v>
      </c>
      <c r="V95" s="10">
        <f t="shared" si="29"/>
        <v>0</v>
      </c>
    </row>
    <row r="96" spans="1:22" x14ac:dyDescent="0.35">
      <c r="B96">
        <f t="shared" si="17"/>
        <v>2026</v>
      </c>
      <c r="C96">
        <f t="shared" si="18"/>
        <v>1980</v>
      </c>
      <c r="E96" s="8">
        <v>40</v>
      </c>
      <c r="F96" s="9"/>
      <c r="G96" s="9" t="s">
        <v>47</v>
      </c>
      <c r="H96" s="15" t="s">
        <v>6</v>
      </c>
      <c r="I96" s="10">
        <v>966</v>
      </c>
      <c r="J96" s="10">
        <v>905</v>
      </c>
      <c r="K96" s="10">
        <v>109</v>
      </c>
      <c r="L96" s="10">
        <v>951</v>
      </c>
      <c r="M96" s="9">
        <v>150</v>
      </c>
      <c r="N96" s="9">
        <v>100</v>
      </c>
      <c r="O96" s="21">
        <f t="shared" si="26"/>
        <v>144900</v>
      </c>
      <c r="P96" s="10">
        <f t="shared" ref="P96:P97" si="33">N96*I96</f>
        <v>96600</v>
      </c>
      <c r="Q96" s="21">
        <f t="shared" si="20"/>
        <v>135750</v>
      </c>
      <c r="R96" s="10">
        <f t="shared" si="21"/>
        <v>90500</v>
      </c>
      <c r="S96" s="21">
        <f t="shared" si="27"/>
        <v>16350</v>
      </c>
      <c r="T96" s="10">
        <f t="shared" si="23"/>
        <v>10900</v>
      </c>
      <c r="U96" s="21">
        <f t="shared" si="28"/>
        <v>142650</v>
      </c>
      <c r="V96" s="10">
        <f t="shared" si="29"/>
        <v>95100</v>
      </c>
    </row>
    <row r="97" spans="2:22" x14ac:dyDescent="0.35">
      <c r="B97">
        <f t="shared" si="17"/>
        <v>252</v>
      </c>
      <c r="C97">
        <f t="shared" si="18"/>
        <v>314</v>
      </c>
      <c r="E97" s="8">
        <v>41</v>
      </c>
      <c r="F97" s="9"/>
      <c r="G97" s="9" t="s">
        <v>48</v>
      </c>
      <c r="H97" s="15" t="s">
        <v>6</v>
      </c>
      <c r="I97" s="10">
        <v>100</v>
      </c>
      <c r="J97" s="10">
        <v>133</v>
      </c>
      <c r="K97" s="10">
        <v>81</v>
      </c>
      <c r="L97" s="10">
        <v>71</v>
      </c>
      <c r="M97" s="9">
        <v>2500</v>
      </c>
      <c r="N97" s="9">
        <v>1000</v>
      </c>
      <c r="O97" s="21">
        <f t="shared" si="26"/>
        <v>250000</v>
      </c>
      <c r="P97" s="10">
        <f t="shared" si="33"/>
        <v>100000</v>
      </c>
      <c r="Q97" s="21">
        <f t="shared" si="20"/>
        <v>332500</v>
      </c>
      <c r="R97" s="10">
        <f t="shared" si="21"/>
        <v>133000</v>
      </c>
      <c r="S97" s="21">
        <f t="shared" si="27"/>
        <v>202500</v>
      </c>
      <c r="T97" s="10">
        <f t="shared" si="23"/>
        <v>81000</v>
      </c>
      <c r="U97" s="21">
        <f t="shared" si="28"/>
        <v>177500</v>
      </c>
      <c r="V97" s="10">
        <f t="shared" si="29"/>
        <v>71000</v>
      </c>
    </row>
    <row r="98" spans="2:22" ht="15" thickBot="1" x14ac:dyDescent="0.4">
      <c r="B98">
        <f t="shared" si="17"/>
        <v>1</v>
      </c>
      <c r="C98">
        <f t="shared" si="18"/>
        <v>1</v>
      </c>
      <c r="E98" s="11">
        <v>42</v>
      </c>
      <c r="F98" s="12"/>
      <c r="G98" s="12" t="s">
        <v>49</v>
      </c>
      <c r="H98" s="16" t="s">
        <v>9</v>
      </c>
      <c r="I98" s="13">
        <v>1</v>
      </c>
      <c r="J98" s="13">
        <v>0</v>
      </c>
      <c r="K98" s="13">
        <v>0</v>
      </c>
      <c r="L98" s="13">
        <v>0</v>
      </c>
      <c r="M98" s="9">
        <v>55500</v>
      </c>
      <c r="N98" s="9">
        <v>41250</v>
      </c>
      <c r="O98" s="21">
        <f>M98*I98</f>
        <v>55500</v>
      </c>
      <c r="P98" s="10">
        <f>N98*I98</f>
        <v>41250</v>
      </c>
      <c r="Q98" s="22">
        <f t="shared" si="20"/>
        <v>0</v>
      </c>
      <c r="R98" s="13">
        <f t="shared" si="21"/>
        <v>0</v>
      </c>
      <c r="S98" s="22">
        <f t="shared" si="27"/>
        <v>0</v>
      </c>
      <c r="T98" s="13">
        <f t="shared" si="23"/>
        <v>0</v>
      </c>
      <c r="U98" s="22">
        <f t="shared" si="28"/>
        <v>0</v>
      </c>
      <c r="V98" s="13">
        <f t="shared" si="29"/>
        <v>0</v>
      </c>
    </row>
    <row r="99" spans="2:22" x14ac:dyDescent="0.35">
      <c r="O99" s="24">
        <f>SUM(O57:O98)</f>
        <v>7379760</v>
      </c>
      <c r="P99" s="24">
        <f>SUM(P57:P98)</f>
        <v>2046560</v>
      </c>
      <c r="Q99" s="24">
        <f>SUM(Q57:Q98)</f>
        <v>5148930</v>
      </c>
      <c r="R99" s="24">
        <f>SUM(R57:R98)</f>
        <v>1303500</v>
      </c>
      <c r="S99" s="25">
        <f t="shared" ref="S99" si="34">SUM(S57:S98)</f>
        <v>697842.5</v>
      </c>
      <c r="T99" s="24">
        <f>SUM(T57:T98)</f>
        <v>216235</v>
      </c>
      <c r="U99" s="24">
        <f>SUM(U57:U98)</f>
        <v>3430832.5</v>
      </c>
      <c r="V99" s="24">
        <f>SUM(V57:V98)</f>
        <v>839425</v>
      </c>
    </row>
    <row r="101" spans="2:22" x14ac:dyDescent="0.35">
      <c r="O101" s="29" t="s">
        <v>131</v>
      </c>
      <c r="P101" s="17" t="s">
        <v>130</v>
      </c>
    </row>
    <row r="102" spans="2:22" x14ac:dyDescent="0.35">
      <c r="M102" t="s">
        <v>126</v>
      </c>
      <c r="O102" s="28">
        <f>P99+T99</f>
        <v>2262795</v>
      </c>
      <c r="P102" s="28">
        <f>O99+S99</f>
        <v>8077602.5</v>
      </c>
    </row>
    <row r="103" spans="2:22" x14ac:dyDescent="0.35">
      <c r="M103" t="s">
        <v>127</v>
      </c>
      <c r="O103" s="28">
        <f>P99+T99+V99</f>
        <v>3102220</v>
      </c>
      <c r="P103" s="28">
        <f>O99+S99+U99</f>
        <v>11508435</v>
      </c>
    </row>
    <row r="104" spans="2:22" x14ac:dyDescent="0.35">
      <c r="M104" t="s">
        <v>128</v>
      </c>
      <c r="O104" s="28">
        <f>P99+R99+T99</f>
        <v>3566295</v>
      </c>
      <c r="P104" s="28">
        <f>O99+Q99+S99</f>
        <v>13226532.5</v>
      </c>
    </row>
    <row r="105" spans="2:22" x14ac:dyDescent="0.35">
      <c r="M105" t="s">
        <v>129</v>
      </c>
      <c r="O105" s="28">
        <f>P99+R99+T99+V99</f>
        <v>4405720</v>
      </c>
      <c r="P105" s="28">
        <f>O99+Q99+S99+U99</f>
        <v>16657365</v>
      </c>
    </row>
    <row r="108" spans="2:22" ht="15" thickBot="1" x14ac:dyDescent="0.4"/>
    <row r="109" spans="2:22" x14ac:dyDescent="0.35">
      <c r="I109" s="1" t="s">
        <v>79</v>
      </c>
      <c r="J109" s="1" t="s">
        <v>80</v>
      </c>
      <c r="K109" s="17" t="s">
        <v>81</v>
      </c>
      <c r="N109" s="92" t="s">
        <v>79</v>
      </c>
      <c r="O109" s="93"/>
      <c r="P109" s="92" t="s">
        <v>80</v>
      </c>
      <c r="Q109" s="93"/>
      <c r="R109" s="94" t="s">
        <v>81</v>
      </c>
      <c r="S109" s="95"/>
    </row>
    <row r="110" spans="2:22" s="43" customFormat="1" ht="15" thickBot="1" x14ac:dyDescent="0.4">
      <c r="E110" s="48" t="s">
        <v>1</v>
      </c>
      <c r="F110" s="49"/>
      <c r="G110" s="50" t="s">
        <v>2</v>
      </c>
      <c r="H110" s="50" t="s">
        <v>3</v>
      </c>
      <c r="I110" s="48" t="s">
        <v>4</v>
      </c>
      <c r="J110" s="48" t="s">
        <v>4</v>
      </c>
      <c r="K110" s="48" t="s">
        <v>4</v>
      </c>
      <c r="L110" s="51" t="s">
        <v>123</v>
      </c>
      <c r="M110" s="52" t="s">
        <v>124</v>
      </c>
      <c r="N110" s="53" t="s">
        <v>125</v>
      </c>
      <c r="O110" s="53" t="s">
        <v>132</v>
      </c>
      <c r="P110" s="53" t="s">
        <v>125</v>
      </c>
      <c r="Q110" s="53" t="s">
        <v>132</v>
      </c>
      <c r="R110" s="53" t="s">
        <v>125</v>
      </c>
      <c r="S110" s="53" t="s">
        <v>132</v>
      </c>
    </row>
    <row r="111" spans="2:22" x14ac:dyDescent="0.35">
      <c r="E111" s="5">
        <v>1</v>
      </c>
      <c r="F111" s="6"/>
      <c r="G111" s="6" t="s">
        <v>5</v>
      </c>
      <c r="H111" s="14" t="s">
        <v>6</v>
      </c>
      <c r="I111" s="7">
        <f>10*6</f>
        <v>60</v>
      </c>
      <c r="J111" s="7">
        <v>0</v>
      </c>
      <c r="K111" s="7">
        <v>0</v>
      </c>
      <c r="L111" s="9">
        <v>14500</v>
      </c>
      <c r="M111" s="9">
        <v>4700</v>
      </c>
      <c r="N111" s="21">
        <f>L111*I111</f>
        <v>870000</v>
      </c>
      <c r="O111" s="10">
        <f>M111*I111</f>
        <v>282000</v>
      </c>
      <c r="P111" s="21">
        <f>L111*J111</f>
        <v>0</v>
      </c>
      <c r="Q111" s="10">
        <f>M111*J111</f>
        <v>0</v>
      </c>
      <c r="R111" s="21">
        <f>L111*K111</f>
        <v>0</v>
      </c>
      <c r="S111" s="10">
        <f>M111*K111</f>
        <v>0</v>
      </c>
    </row>
    <row r="112" spans="2:22" s="43" customFormat="1" x14ac:dyDescent="0.35">
      <c r="E112" s="42">
        <v>2</v>
      </c>
      <c r="G112" s="43" t="s">
        <v>7</v>
      </c>
      <c r="H112" s="44" t="s">
        <v>6</v>
      </c>
      <c r="I112" s="45">
        <v>286</v>
      </c>
      <c r="J112" s="45">
        <v>0</v>
      </c>
      <c r="K112" s="45">
        <v>0</v>
      </c>
      <c r="L112" s="43">
        <v>600</v>
      </c>
      <c r="M112" s="43">
        <v>170</v>
      </c>
      <c r="N112" s="42">
        <f t="shared" ref="N112:N152" si="35">L112*I112</f>
        <v>171600</v>
      </c>
      <c r="O112" s="45">
        <f t="shared" ref="O112:O152" si="36">M112*I112</f>
        <v>48620</v>
      </c>
      <c r="P112" s="42">
        <f t="shared" ref="P112:P152" si="37">L112*J112</f>
        <v>0</v>
      </c>
      <c r="Q112" s="45">
        <f t="shared" ref="Q112:Q152" si="38">M112*J112</f>
        <v>0</v>
      </c>
      <c r="R112" s="42">
        <f t="shared" ref="R112:R152" si="39">L112*K112</f>
        <v>0</v>
      </c>
      <c r="S112" s="45">
        <f t="shared" ref="S112:S152" si="40">M112*K112</f>
        <v>0</v>
      </c>
    </row>
    <row r="113" spans="5:19" x14ac:dyDescent="0.35">
      <c r="E113" s="8">
        <v>3</v>
      </c>
      <c r="F113" s="9"/>
      <c r="G113" s="9" t="s">
        <v>8</v>
      </c>
      <c r="H113" s="15" t="s">
        <v>9</v>
      </c>
      <c r="I113" s="10">
        <v>1</v>
      </c>
      <c r="J113" s="10">
        <v>1</v>
      </c>
      <c r="K113" s="10">
        <v>0</v>
      </c>
      <c r="L113" s="9">
        <v>1150</v>
      </c>
      <c r="M113" s="9">
        <v>670</v>
      </c>
      <c r="N113" s="21">
        <f t="shared" si="35"/>
        <v>1150</v>
      </c>
      <c r="O113" s="10">
        <f t="shared" si="36"/>
        <v>670</v>
      </c>
      <c r="P113" s="21">
        <f t="shared" si="37"/>
        <v>1150</v>
      </c>
      <c r="Q113" s="10">
        <f t="shared" si="38"/>
        <v>670</v>
      </c>
      <c r="R113" s="21">
        <f t="shared" si="39"/>
        <v>0</v>
      </c>
      <c r="S113" s="10">
        <f t="shared" si="40"/>
        <v>0</v>
      </c>
    </row>
    <row r="114" spans="5:19" x14ac:dyDescent="0.35">
      <c r="E114" s="8">
        <v>4</v>
      </c>
      <c r="F114" s="9"/>
      <c r="G114" s="9" t="s">
        <v>10</v>
      </c>
      <c r="H114" s="15" t="s">
        <v>11</v>
      </c>
      <c r="I114" s="10">
        <f>4*7*0.125</f>
        <v>3.5</v>
      </c>
      <c r="J114" s="10">
        <v>0</v>
      </c>
      <c r="K114" s="10">
        <v>0</v>
      </c>
      <c r="L114" s="9">
        <v>95000</v>
      </c>
      <c r="M114" s="9">
        <v>14000</v>
      </c>
      <c r="N114" s="21">
        <f t="shared" si="35"/>
        <v>332500</v>
      </c>
      <c r="O114" s="10">
        <f t="shared" si="36"/>
        <v>49000</v>
      </c>
      <c r="P114" s="21">
        <f t="shared" si="37"/>
        <v>0</v>
      </c>
      <c r="Q114" s="10">
        <f t="shared" si="38"/>
        <v>0</v>
      </c>
      <c r="R114" s="21">
        <f t="shared" si="39"/>
        <v>0</v>
      </c>
      <c r="S114" s="10">
        <f t="shared" si="40"/>
        <v>0</v>
      </c>
    </row>
    <row r="115" spans="5:19" x14ac:dyDescent="0.35">
      <c r="E115" s="8">
        <v>5</v>
      </c>
      <c r="F115" s="9"/>
      <c r="G115" s="9" t="s">
        <v>12</v>
      </c>
      <c r="H115" s="15" t="s">
        <v>9</v>
      </c>
      <c r="I115" s="10">
        <v>6</v>
      </c>
      <c r="J115" s="10">
        <v>4</v>
      </c>
      <c r="K115" s="10">
        <v>1</v>
      </c>
      <c r="L115" s="9">
        <v>1830</v>
      </c>
      <c r="M115" s="9">
        <v>1250</v>
      </c>
      <c r="N115" s="21">
        <f t="shared" si="35"/>
        <v>10980</v>
      </c>
      <c r="O115" s="10">
        <f t="shared" si="36"/>
        <v>7500</v>
      </c>
      <c r="P115" s="21">
        <f t="shared" si="37"/>
        <v>7320</v>
      </c>
      <c r="Q115" s="10">
        <f t="shared" si="38"/>
        <v>5000</v>
      </c>
      <c r="R115" s="21">
        <f t="shared" si="39"/>
        <v>1830</v>
      </c>
      <c r="S115" s="10">
        <f t="shared" si="40"/>
        <v>1250</v>
      </c>
    </row>
    <row r="116" spans="5:19" x14ac:dyDescent="0.35">
      <c r="E116" s="8">
        <v>6</v>
      </c>
      <c r="F116" s="9"/>
      <c r="G116" s="9" t="s">
        <v>13</v>
      </c>
      <c r="H116" s="15" t="s">
        <v>9</v>
      </c>
      <c r="I116" s="10">
        <v>3</v>
      </c>
      <c r="J116" s="10">
        <v>2</v>
      </c>
      <c r="K116" s="10">
        <v>0</v>
      </c>
      <c r="L116" s="9">
        <v>1200</v>
      </c>
      <c r="M116" s="9">
        <v>790</v>
      </c>
      <c r="N116" s="21">
        <f t="shared" si="35"/>
        <v>3600</v>
      </c>
      <c r="O116" s="10">
        <f t="shared" si="36"/>
        <v>2370</v>
      </c>
      <c r="P116" s="21">
        <f t="shared" si="37"/>
        <v>2400</v>
      </c>
      <c r="Q116" s="10">
        <f t="shared" si="38"/>
        <v>1580</v>
      </c>
      <c r="R116" s="21">
        <f t="shared" si="39"/>
        <v>0</v>
      </c>
      <c r="S116" s="10">
        <f t="shared" si="40"/>
        <v>0</v>
      </c>
    </row>
    <row r="117" spans="5:19" x14ac:dyDescent="0.35">
      <c r="E117" s="8">
        <v>7</v>
      </c>
      <c r="F117" s="9"/>
      <c r="G117" s="9" t="s">
        <v>14</v>
      </c>
      <c r="H117" s="15" t="s">
        <v>9</v>
      </c>
      <c r="I117" s="10">
        <v>6</v>
      </c>
      <c r="J117" s="10">
        <f>J115</f>
        <v>4</v>
      </c>
      <c r="K117" s="10">
        <f>K115</f>
        <v>1</v>
      </c>
      <c r="L117" s="9">
        <v>3170</v>
      </c>
      <c r="M117" s="9">
        <v>1900</v>
      </c>
      <c r="N117" s="21">
        <f t="shared" si="35"/>
        <v>19020</v>
      </c>
      <c r="O117" s="10">
        <f t="shared" si="36"/>
        <v>11400</v>
      </c>
      <c r="P117" s="21">
        <f t="shared" si="37"/>
        <v>12680</v>
      </c>
      <c r="Q117" s="10">
        <f t="shared" si="38"/>
        <v>7600</v>
      </c>
      <c r="R117" s="21">
        <f t="shared" si="39"/>
        <v>3170</v>
      </c>
      <c r="S117" s="10">
        <f t="shared" si="40"/>
        <v>1900</v>
      </c>
    </row>
    <row r="118" spans="5:19" x14ac:dyDescent="0.35">
      <c r="E118" s="8">
        <v>8</v>
      </c>
      <c r="F118" s="9"/>
      <c r="G118" s="9" t="s">
        <v>15</v>
      </c>
      <c r="H118" s="15" t="s">
        <v>9</v>
      </c>
      <c r="I118" s="10">
        <v>1</v>
      </c>
      <c r="J118" s="10">
        <v>1</v>
      </c>
      <c r="K118" s="10">
        <v>0</v>
      </c>
      <c r="L118" s="9">
        <v>9120</v>
      </c>
      <c r="M118" s="9">
        <v>1500</v>
      </c>
      <c r="N118" s="21">
        <f t="shared" si="35"/>
        <v>9120</v>
      </c>
      <c r="O118" s="10">
        <f t="shared" si="36"/>
        <v>1500</v>
      </c>
      <c r="P118" s="21">
        <f t="shared" si="37"/>
        <v>9120</v>
      </c>
      <c r="Q118" s="10">
        <f t="shared" si="38"/>
        <v>1500</v>
      </c>
      <c r="R118" s="21">
        <f t="shared" si="39"/>
        <v>0</v>
      </c>
      <c r="S118" s="10">
        <f t="shared" si="40"/>
        <v>0</v>
      </c>
    </row>
    <row r="119" spans="5:19" x14ac:dyDescent="0.35">
      <c r="E119" s="8">
        <v>9</v>
      </c>
      <c r="F119" s="9"/>
      <c r="G119" s="9" t="s">
        <v>16</v>
      </c>
      <c r="H119" s="15" t="s">
        <v>9</v>
      </c>
      <c r="I119" s="10">
        <v>6</v>
      </c>
      <c r="J119" s="10">
        <f>J117</f>
        <v>4</v>
      </c>
      <c r="K119" s="10">
        <f>K117</f>
        <v>1</v>
      </c>
      <c r="L119" s="9">
        <v>1240</v>
      </c>
      <c r="M119" s="9">
        <v>720</v>
      </c>
      <c r="N119" s="21">
        <f t="shared" si="35"/>
        <v>7440</v>
      </c>
      <c r="O119" s="10">
        <f t="shared" si="36"/>
        <v>4320</v>
      </c>
      <c r="P119" s="21">
        <f t="shared" si="37"/>
        <v>4960</v>
      </c>
      <c r="Q119" s="10">
        <f t="shared" si="38"/>
        <v>2880</v>
      </c>
      <c r="R119" s="21">
        <f t="shared" si="39"/>
        <v>1240</v>
      </c>
      <c r="S119" s="10">
        <f t="shared" si="40"/>
        <v>720</v>
      </c>
    </row>
    <row r="120" spans="5:19" x14ac:dyDescent="0.35">
      <c r="E120" s="8">
        <v>10</v>
      </c>
      <c r="F120" s="9"/>
      <c r="G120" s="9" t="s">
        <v>17</v>
      </c>
      <c r="H120" s="15" t="s">
        <v>9</v>
      </c>
      <c r="I120" s="10">
        <v>6</v>
      </c>
      <c r="J120" s="10">
        <f>J119</f>
        <v>4</v>
      </c>
      <c r="K120" s="10">
        <f>K119</f>
        <v>1</v>
      </c>
      <c r="L120" s="9">
        <v>1360</v>
      </c>
      <c r="M120" s="9">
        <v>960</v>
      </c>
      <c r="N120" s="21">
        <f t="shared" si="35"/>
        <v>8160</v>
      </c>
      <c r="O120" s="10">
        <f t="shared" si="36"/>
        <v>5760</v>
      </c>
      <c r="P120" s="21">
        <f t="shared" si="37"/>
        <v>5440</v>
      </c>
      <c r="Q120" s="10">
        <f t="shared" si="38"/>
        <v>3840</v>
      </c>
      <c r="R120" s="21">
        <f t="shared" si="39"/>
        <v>1360</v>
      </c>
      <c r="S120" s="10">
        <f t="shared" si="40"/>
        <v>960</v>
      </c>
    </row>
    <row r="121" spans="5:19" x14ac:dyDescent="0.35">
      <c r="E121" s="8">
        <v>11</v>
      </c>
      <c r="F121" s="9"/>
      <c r="G121" s="9" t="s">
        <v>18</v>
      </c>
      <c r="H121" s="15" t="s">
        <v>11</v>
      </c>
      <c r="I121" s="10">
        <f>4*2.5*7*0.125</f>
        <v>8.75</v>
      </c>
      <c r="J121" s="10">
        <f>4*2.5*7*0.125</f>
        <v>8.75</v>
      </c>
      <c r="K121" s="10">
        <f>1*2.5*7*0.125</f>
        <v>2.1875</v>
      </c>
      <c r="L121" s="9">
        <v>95000</v>
      </c>
      <c r="M121" s="9">
        <v>14000</v>
      </c>
      <c r="N121" s="21">
        <f t="shared" si="35"/>
        <v>831250</v>
      </c>
      <c r="O121" s="10">
        <f t="shared" si="36"/>
        <v>122500</v>
      </c>
      <c r="P121" s="21">
        <f t="shared" si="37"/>
        <v>831250</v>
      </c>
      <c r="Q121" s="10">
        <f t="shared" si="38"/>
        <v>122500</v>
      </c>
      <c r="R121" s="21">
        <f t="shared" si="39"/>
        <v>207812.5</v>
      </c>
      <c r="S121" s="10">
        <f t="shared" si="40"/>
        <v>30625</v>
      </c>
    </row>
    <row r="122" spans="5:19" x14ac:dyDescent="0.35">
      <c r="E122" s="8">
        <v>12</v>
      </c>
      <c r="F122" s="9"/>
      <c r="G122" s="9" t="s">
        <v>19</v>
      </c>
      <c r="H122" s="15" t="s">
        <v>6</v>
      </c>
      <c r="I122" s="10">
        <v>84</v>
      </c>
      <c r="J122" s="10">
        <v>120</v>
      </c>
      <c r="K122" s="10">
        <v>36</v>
      </c>
      <c r="L122" s="9">
        <v>1900</v>
      </c>
      <c r="M122" s="9">
        <v>900</v>
      </c>
      <c r="N122" s="21">
        <f t="shared" si="35"/>
        <v>159600</v>
      </c>
      <c r="O122" s="10">
        <f t="shared" si="36"/>
        <v>75600</v>
      </c>
      <c r="P122" s="21">
        <f t="shared" si="37"/>
        <v>228000</v>
      </c>
      <c r="Q122" s="10">
        <f t="shared" si="38"/>
        <v>108000</v>
      </c>
      <c r="R122" s="21">
        <f t="shared" si="39"/>
        <v>68400</v>
      </c>
      <c r="S122" s="10">
        <f t="shared" si="40"/>
        <v>32400</v>
      </c>
    </row>
    <row r="123" spans="5:19" ht="15" thickBot="1" x14ac:dyDescent="0.4">
      <c r="E123" s="8">
        <v>13</v>
      </c>
      <c r="F123" s="9"/>
      <c r="G123" s="9" t="s">
        <v>20</v>
      </c>
      <c r="H123" s="15" t="s">
        <v>9</v>
      </c>
      <c r="I123" s="10">
        <v>2</v>
      </c>
      <c r="J123" s="10">
        <v>2</v>
      </c>
      <c r="K123" s="10">
        <v>0</v>
      </c>
      <c r="L123" s="9">
        <v>103500</v>
      </c>
      <c r="M123" s="12">
        <v>33000</v>
      </c>
      <c r="N123" s="21">
        <f t="shared" si="35"/>
        <v>207000</v>
      </c>
      <c r="O123" s="10">
        <f t="shared" si="36"/>
        <v>66000</v>
      </c>
      <c r="P123" s="21">
        <f t="shared" si="37"/>
        <v>207000</v>
      </c>
      <c r="Q123" s="10">
        <f t="shared" si="38"/>
        <v>66000</v>
      </c>
      <c r="R123" s="21">
        <f t="shared" si="39"/>
        <v>0</v>
      </c>
      <c r="S123" s="10">
        <f t="shared" si="40"/>
        <v>0</v>
      </c>
    </row>
    <row r="124" spans="5:19" x14ac:dyDescent="0.35">
      <c r="E124" s="8">
        <v>14</v>
      </c>
      <c r="F124" s="9"/>
      <c r="G124" s="9" t="s">
        <v>21</v>
      </c>
      <c r="H124" s="15" t="s">
        <v>9</v>
      </c>
      <c r="I124" s="10">
        <f>I115</f>
        <v>6</v>
      </c>
      <c r="J124" s="10">
        <f>J115</f>
        <v>4</v>
      </c>
      <c r="K124" s="10">
        <f>K115</f>
        <v>1</v>
      </c>
      <c r="L124" s="9">
        <v>14300</v>
      </c>
      <c r="M124" s="9">
        <v>8300</v>
      </c>
      <c r="N124" s="21">
        <f t="shared" si="35"/>
        <v>85800</v>
      </c>
      <c r="O124" s="10">
        <f t="shared" si="36"/>
        <v>49800</v>
      </c>
      <c r="P124" s="21">
        <f t="shared" si="37"/>
        <v>57200</v>
      </c>
      <c r="Q124" s="10">
        <f t="shared" si="38"/>
        <v>33200</v>
      </c>
      <c r="R124" s="21">
        <f t="shared" si="39"/>
        <v>14300</v>
      </c>
      <c r="S124" s="10">
        <f t="shared" si="40"/>
        <v>8300</v>
      </c>
    </row>
    <row r="125" spans="5:19" x14ac:dyDescent="0.35">
      <c r="E125" s="8">
        <v>15</v>
      </c>
      <c r="F125" s="9"/>
      <c r="G125" s="9" t="s">
        <v>22</v>
      </c>
      <c r="H125" s="15" t="s">
        <v>9</v>
      </c>
      <c r="I125" s="10">
        <v>106</v>
      </c>
      <c r="J125" s="10">
        <v>97</v>
      </c>
      <c r="K125" s="10">
        <v>17</v>
      </c>
      <c r="L125" s="9">
        <v>1270</v>
      </c>
      <c r="M125" s="9">
        <v>320</v>
      </c>
      <c r="N125" s="21">
        <f t="shared" si="35"/>
        <v>134620</v>
      </c>
      <c r="O125" s="10">
        <f t="shared" si="36"/>
        <v>33920</v>
      </c>
      <c r="P125" s="21">
        <f t="shared" si="37"/>
        <v>123190</v>
      </c>
      <c r="Q125" s="10">
        <f t="shared" si="38"/>
        <v>31040</v>
      </c>
      <c r="R125" s="21">
        <f t="shared" si="39"/>
        <v>21590</v>
      </c>
      <c r="S125" s="10">
        <f t="shared" si="40"/>
        <v>5440</v>
      </c>
    </row>
    <row r="126" spans="5:19" x14ac:dyDescent="0.35">
      <c r="E126" s="8">
        <v>16</v>
      </c>
      <c r="F126" s="9"/>
      <c r="G126" s="9" t="s">
        <v>23</v>
      </c>
      <c r="H126" s="15" t="s">
        <v>24</v>
      </c>
      <c r="I126" s="10">
        <v>6</v>
      </c>
      <c r="J126" s="10">
        <v>5</v>
      </c>
      <c r="K126" s="10">
        <v>2</v>
      </c>
      <c r="L126" s="9">
        <v>5000</v>
      </c>
      <c r="M126" s="9">
        <v>2800</v>
      </c>
      <c r="N126" s="21">
        <f t="shared" si="35"/>
        <v>30000</v>
      </c>
      <c r="O126" s="10">
        <f t="shared" si="36"/>
        <v>16800</v>
      </c>
      <c r="P126" s="21">
        <f t="shared" si="37"/>
        <v>25000</v>
      </c>
      <c r="Q126" s="10">
        <f t="shared" si="38"/>
        <v>14000</v>
      </c>
      <c r="R126" s="21">
        <f t="shared" si="39"/>
        <v>10000</v>
      </c>
      <c r="S126" s="10">
        <f t="shared" si="40"/>
        <v>5600</v>
      </c>
    </row>
    <row r="127" spans="5:19" x14ac:dyDescent="0.35">
      <c r="E127" s="8">
        <v>17</v>
      </c>
      <c r="F127" s="9"/>
      <c r="G127" s="9" t="s">
        <v>50</v>
      </c>
      <c r="H127" s="15" t="s">
        <v>11</v>
      </c>
      <c r="I127" s="10">
        <f>2*2*7*0.125</f>
        <v>3.5</v>
      </c>
      <c r="J127" s="10">
        <f>2*2*7*0.125</f>
        <v>3.5</v>
      </c>
      <c r="K127" s="10">
        <v>0</v>
      </c>
      <c r="L127" s="9">
        <v>95000</v>
      </c>
      <c r="M127" s="9">
        <v>14000</v>
      </c>
      <c r="N127" s="21">
        <f t="shared" si="35"/>
        <v>332500</v>
      </c>
      <c r="O127" s="10">
        <f t="shared" si="36"/>
        <v>49000</v>
      </c>
      <c r="P127" s="21">
        <f t="shared" si="37"/>
        <v>332500</v>
      </c>
      <c r="Q127" s="10">
        <f t="shared" si="38"/>
        <v>49000</v>
      </c>
      <c r="R127" s="21">
        <f t="shared" si="39"/>
        <v>0</v>
      </c>
      <c r="S127" s="10">
        <f t="shared" si="40"/>
        <v>0</v>
      </c>
    </row>
    <row r="128" spans="5:19" s="9" customFormat="1" x14ac:dyDescent="0.35">
      <c r="E128" s="8">
        <v>18</v>
      </c>
      <c r="G128" s="9" t="s">
        <v>25</v>
      </c>
      <c r="H128" s="15" t="s">
        <v>9</v>
      </c>
      <c r="I128" s="47">
        <v>2</v>
      </c>
      <c r="J128" s="47">
        <v>2</v>
      </c>
      <c r="K128" s="47">
        <v>0</v>
      </c>
      <c r="L128" s="9">
        <v>5370</v>
      </c>
      <c r="M128" s="9">
        <v>2990</v>
      </c>
      <c r="N128" s="8">
        <f t="shared" si="35"/>
        <v>10740</v>
      </c>
      <c r="O128" s="47">
        <f t="shared" si="36"/>
        <v>5980</v>
      </c>
      <c r="P128" s="8">
        <f t="shared" si="37"/>
        <v>10740</v>
      </c>
      <c r="Q128" s="47">
        <f t="shared" si="38"/>
        <v>5980</v>
      </c>
      <c r="R128" s="8">
        <f t="shared" si="39"/>
        <v>0</v>
      </c>
      <c r="S128" s="47">
        <f t="shared" si="40"/>
        <v>0</v>
      </c>
    </row>
    <row r="129" spans="5:19" s="9" customFormat="1" x14ac:dyDescent="0.35">
      <c r="E129" s="8">
        <v>19</v>
      </c>
      <c r="G129" s="9" t="s">
        <v>53</v>
      </c>
      <c r="H129" s="15" t="s">
        <v>26</v>
      </c>
      <c r="I129" s="47">
        <f>4*2</f>
        <v>8</v>
      </c>
      <c r="J129" s="47">
        <v>8</v>
      </c>
      <c r="K129" s="47">
        <v>0</v>
      </c>
      <c r="L129" s="9">
        <v>1200</v>
      </c>
      <c r="M129" s="9">
        <v>350</v>
      </c>
      <c r="N129" s="8">
        <f t="shared" si="35"/>
        <v>9600</v>
      </c>
      <c r="O129" s="47">
        <f t="shared" si="36"/>
        <v>2800</v>
      </c>
      <c r="P129" s="8">
        <f t="shared" si="37"/>
        <v>9600</v>
      </c>
      <c r="Q129" s="47">
        <f t="shared" si="38"/>
        <v>2800</v>
      </c>
      <c r="R129" s="8">
        <f t="shared" si="39"/>
        <v>0</v>
      </c>
      <c r="S129" s="47">
        <f t="shared" si="40"/>
        <v>0</v>
      </c>
    </row>
    <row r="130" spans="5:19" s="43" customFormat="1" x14ac:dyDescent="0.35">
      <c r="E130" s="42">
        <v>20</v>
      </c>
      <c r="G130" s="43" t="s">
        <v>27</v>
      </c>
      <c r="H130" s="44" t="s">
        <v>26</v>
      </c>
      <c r="I130" s="45">
        <v>104</v>
      </c>
      <c r="J130" s="45">
        <v>117</v>
      </c>
      <c r="K130" s="45">
        <v>0</v>
      </c>
      <c r="L130" s="43">
        <v>950</v>
      </c>
      <c r="M130" s="43">
        <v>300</v>
      </c>
      <c r="N130" s="42">
        <f t="shared" si="35"/>
        <v>98800</v>
      </c>
      <c r="O130" s="45">
        <f t="shared" si="36"/>
        <v>31200</v>
      </c>
      <c r="P130" s="42">
        <f t="shared" si="37"/>
        <v>111150</v>
      </c>
      <c r="Q130" s="45">
        <f t="shared" si="38"/>
        <v>35100</v>
      </c>
      <c r="R130" s="42">
        <f t="shared" si="39"/>
        <v>0</v>
      </c>
      <c r="S130" s="45">
        <f t="shared" si="40"/>
        <v>0</v>
      </c>
    </row>
    <row r="131" spans="5:19" s="43" customFormat="1" x14ac:dyDescent="0.35">
      <c r="E131" s="42">
        <v>21</v>
      </c>
      <c r="G131" s="43" t="s">
        <v>28</v>
      </c>
      <c r="H131" s="44" t="s">
        <v>26</v>
      </c>
      <c r="I131" s="45">
        <v>312</v>
      </c>
      <c r="J131" s="45">
        <v>312</v>
      </c>
      <c r="K131" s="45">
        <v>0</v>
      </c>
      <c r="L131" s="43">
        <v>950</v>
      </c>
      <c r="M131" s="43">
        <v>300</v>
      </c>
      <c r="N131" s="42">
        <f t="shared" si="35"/>
        <v>296400</v>
      </c>
      <c r="O131" s="45">
        <f t="shared" si="36"/>
        <v>93600</v>
      </c>
      <c r="P131" s="42">
        <f t="shared" si="37"/>
        <v>296400</v>
      </c>
      <c r="Q131" s="45">
        <f t="shared" si="38"/>
        <v>93600</v>
      </c>
      <c r="R131" s="42">
        <f t="shared" si="39"/>
        <v>0</v>
      </c>
      <c r="S131" s="45">
        <f t="shared" si="40"/>
        <v>0</v>
      </c>
    </row>
    <row r="132" spans="5:19" x14ac:dyDescent="0.35">
      <c r="E132" s="8">
        <v>22</v>
      </c>
      <c r="F132" s="9"/>
      <c r="G132" s="9" t="s">
        <v>29</v>
      </c>
      <c r="H132" s="15" t="s">
        <v>9</v>
      </c>
      <c r="I132" s="10">
        <f>I128</f>
        <v>2</v>
      </c>
      <c r="J132" s="10">
        <f>J128</f>
        <v>2</v>
      </c>
      <c r="K132" s="10">
        <f>K128</f>
        <v>0</v>
      </c>
      <c r="L132" s="9">
        <f>1270*20</f>
        <v>25400</v>
      </c>
      <c r="M132" s="9">
        <f>1270*9</f>
        <v>11430</v>
      </c>
      <c r="N132" s="21">
        <f t="shared" si="35"/>
        <v>50800</v>
      </c>
      <c r="O132" s="10">
        <f t="shared" si="36"/>
        <v>22860</v>
      </c>
      <c r="P132" s="21">
        <f t="shared" si="37"/>
        <v>50800</v>
      </c>
      <c r="Q132" s="10">
        <f t="shared" si="38"/>
        <v>22860</v>
      </c>
      <c r="R132" s="21">
        <f t="shared" si="39"/>
        <v>0</v>
      </c>
      <c r="S132" s="10">
        <f t="shared" si="40"/>
        <v>0</v>
      </c>
    </row>
    <row r="133" spans="5:19" x14ac:dyDescent="0.35">
      <c r="E133" s="8">
        <v>23</v>
      </c>
      <c r="F133" s="9"/>
      <c r="G133" s="9" t="s">
        <v>30</v>
      </c>
      <c r="H133" s="15" t="s">
        <v>9</v>
      </c>
      <c r="I133" s="10">
        <v>2</v>
      </c>
      <c r="J133" s="10">
        <f t="shared" ref="J133:K133" si="41">J132</f>
        <v>2</v>
      </c>
      <c r="K133" s="10">
        <f t="shared" si="41"/>
        <v>0</v>
      </c>
      <c r="L133" s="9">
        <v>17500</v>
      </c>
      <c r="M133" s="9">
        <v>2780</v>
      </c>
      <c r="N133" s="21">
        <f t="shared" si="35"/>
        <v>35000</v>
      </c>
      <c r="O133" s="10">
        <f t="shared" si="36"/>
        <v>5560</v>
      </c>
      <c r="P133" s="21">
        <f t="shared" si="37"/>
        <v>35000</v>
      </c>
      <c r="Q133" s="10">
        <f t="shared" si="38"/>
        <v>5560</v>
      </c>
      <c r="R133" s="21">
        <f t="shared" si="39"/>
        <v>0</v>
      </c>
      <c r="S133" s="10">
        <f t="shared" si="40"/>
        <v>0</v>
      </c>
    </row>
    <row r="134" spans="5:19" x14ac:dyDescent="0.35">
      <c r="E134" s="8">
        <v>24</v>
      </c>
      <c r="F134" s="9"/>
      <c r="G134" s="9" t="s">
        <v>31</v>
      </c>
      <c r="H134" s="15" t="s">
        <v>9</v>
      </c>
      <c r="I134" s="10">
        <v>2</v>
      </c>
      <c r="J134" s="10">
        <f t="shared" ref="J134:K134" si="42">J133</f>
        <v>2</v>
      </c>
      <c r="K134" s="10">
        <f t="shared" si="42"/>
        <v>0</v>
      </c>
      <c r="L134" s="9">
        <v>3050</v>
      </c>
      <c r="M134" s="9">
        <v>1650</v>
      </c>
      <c r="N134" s="21">
        <f t="shared" si="35"/>
        <v>6100</v>
      </c>
      <c r="O134" s="10">
        <f t="shared" si="36"/>
        <v>3300</v>
      </c>
      <c r="P134" s="21">
        <f t="shared" si="37"/>
        <v>6100</v>
      </c>
      <c r="Q134" s="10">
        <f t="shared" si="38"/>
        <v>3300</v>
      </c>
      <c r="R134" s="21">
        <f t="shared" si="39"/>
        <v>0</v>
      </c>
      <c r="S134" s="10">
        <f t="shared" si="40"/>
        <v>0</v>
      </c>
    </row>
    <row r="135" spans="5:19" x14ac:dyDescent="0.35">
      <c r="E135" s="8">
        <v>25</v>
      </c>
      <c r="F135" s="9"/>
      <c r="G135" s="9" t="s">
        <v>32</v>
      </c>
      <c r="H135" s="15" t="s">
        <v>9</v>
      </c>
      <c r="I135" s="10">
        <f>I134</f>
        <v>2</v>
      </c>
      <c r="J135" s="10">
        <f t="shared" ref="J135:K135" si="43">J134</f>
        <v>2</v>
      </c>
      <c r="K135" s="10">
        <f t="shared" si="43"/>
        <v>0</v>
      </c>
      <c r="L135" s="9">
        <v>45000</v>
      </c>
      <c r="M135" s="9">
        <v>16000</v>
      </c>
      <c r="N135" s="21">
        <f t="shared" si="35"/>
        <v>90000</v>
      </c>
      <c r="O135" s="10">
        <f t="shared" si="36"/>
        <v>32000</v>
      </c>
      <c r="P135" s="21">
        <f t="shared" si="37"/>
        <v>90000</v>
      </c>
      <c r="Q135" s="10">
        <f t="shared" si="38"/>
        <v>32000</v>
      </c>
      <c r="R135" s="21">
        <f t="shared" si="39"/>
        <v>0</v>
      </c>
      <c r="S135" s="10">
        <f t="shared" si="40"/>
        <v>0</v>
      </c>
    </row>
    <row r="136" spans="5:19" x14ac:dyDescent="0.35">
      <c r="E136" s="8">
        <v>26</v>
      </c>
      <c r="F136" s="9"/>
      <c r="G136" s="9" t="s">
        <v>33</v>
      </c>
      <c r="H136" s="15" t="s">
        <v>9</v>
      </c>
      <c r="I136" s="10">
        <f>I134</f>
        <v>2</v>
      </c>
      <c r="J136" s="10">
        <f>J134</f>
        <v>2</v>
      </c>
      <c r="K136" s="10">
        <f>K134</f>
        <v>0</v>
      </c>
      <c r="L136" s="9">
        <v>26600</v>
      </c>
      <c r="M136" s="9">
        <v>11660</v>
      </c>
      <c r="N136" s="21">
        <f t="shared" si="35"/>
        <v>53200</v>
      </c>
      <c r="O136" s="10">
        <f t="shared" si="36"/>
        <v>23320</v>
      </c>
      <c r="P136" s="21">
        <f t="shared" si="37"/>
        <v>53200</v>
      </c>
      <c r="Q136" s="10">
        <f t="shared" si="38"/>
        <v>23320</v>
      </c>
      <c r="R136" s="21">
        <f t="shared" si="39"/>
        <v>0</v>
      </c>
      <c r="S136" s="10">
        <f t="shared" si="40"/>
        <v>0</v>
      </c>
    </row>
    <row r="137" spans="5:19" x14ac:dyDescent="0.35">
      <c r="E137" s="8">
        <v>27</v>
      </c>
      <c r="F137" s="9"/>
      <c r="G137" s="9" t="s">
        <v>34</v>
      </c>
      <c r="H137" s="15" t="s">
        <v>9</v>
      </c>
      <c r="I137" s="10">
        <f>I134</f>
        <v>2</v>
      </c>
      <c r="J137" s="10">
        <f>J134</f>
        <v>2</v>
      </c>
      <c r="K137" s="10">
        <f>K134</f>
        <v>0</v>
      </c>
      <c r="L137" s="9">
        <v>35000</v>
      </c>
      <c r="M137" s="9">
        <v>11000</v>
      </c>
      <c r="N137" s="21">
        <f t="shared" si="35"/>
        <v>70000</v>
      </c>
      <c r="O137" s="10">
        <f t="shared" si="36"/>
        <v>22000</v>
      </c>
      <c r="P137" s="21">
        <f t="shared" si="37"/>
        <v>70000</v>
      </c>
      <c r="Q137" s="10">
        <f t="shared" si="38"/>
        <v>22000</v>
      </c>
      <c r="R137" s="21">
        <f t="shared" si="39"/>
        <v>0</v>
      </c>
      <c r="S137" s="10">
        <f t="shared" si="40"/>
        <v>0</v>
      </c>
    </row>
    <row r="138" spans="5:19" x14ac:dyDescent="0.35">
      <c r="E138" s="8">
        <v>28</v>
      </c>
      <c r="F138" s="9"/>
      <c r="G138" s="9" t="s">
        <v>35</v>
      </c>
      <c r="H138" s="15" t="s">
        <v>36</v>
      </c>
      <c r="I138" s="10">
        <v>60</v>
      </c>
      <c r="J138" s="10">
        <v>0</v>
      </c>
      <c r="K138" s="10">
        <v>0</v>
      </c>
      <c r="L138" s="9">
        <v>12000</v>
      </c>
      <c r="M138" s="9">
        <v>4500</v>
      </c>
      <c r="N138" s="21">
        <f t="shared" si="35"/>
        <v>720000</v>
      </c>
      <c r="O138" s="10">
        <f t="shared" si="36"/>
        <v>270000</v>
      </c>
      <c r="P138" s="21">
        <f t="shared" si="37"/>
        <v>0</v>
      </c>
      <c r="Q138" s="10">
        <f t="shared" si="38"/>
        <v>0</v>
      </c>
      <c r="R138" s="21">
        <f t="shared" si="39"/>
        <v>0</v>
      </c>
      <c r="S138" s="10">
        <f t="shared" si="40"/>
        <v>0</v>
      </c>
    </row>
    <row r="139" spans="5:19" x14ac:dyDescent="0.35">
      <c r="E139" s="8">
        <v>29</v>
      </c>
      <c r="F139" s="9"/>
      <c r="G139" s="9" t="s">
        <v>37</v>
      </c>
      <c r="H139" s="15" t="s">
        <v>9</v>
      </c>
      <c r="I139" s="10">
        <v>1</v>
      </c>
      <c r="J139" s="10">
        <v>0</v>
      </c>
      <c r="K139" s="10">
        <v>0</v>
      </c>
      <c r="L139" s="9">
        <v>11400</v>
      </c>
      <c r="M139" s="9">
        <v>2990</v>
      </c>
      <c r="N139" s="21">
        <f t="shared" si="35"/>
        <v>11400</v>
      </c>
      <c r="O139" s="10">
        <f t="shared" si="36"/>
        <v>2990</v>
      </c>
      <c r="P139" s="21">
        <f t="shared" si="37"/>
        <v>0</v>
      </c>
      <c r="Q139" s="10">
        <f t="shared" si="38"/>
        <v>0</v>
      </c>
      <c r="R139" s="21">
        <f t="shared" si="39"/>
        <v>0</v>
      </c>
      <c r="S139" s="10">
        <f t="shared" si="40"/>
        <v>0</v>
      </c>
    </row>
    <row r="140" spans="5:19" x14ac:dyDescent="0.35">
      <c r="E140" s="8">
        <v>30</v>
      </c>
      <c r="F140" s="9"/>
      <c r="G140" s="9" t="s">
        <v>38</v>
      </c>
      <c r="H140" s="15" t="s">
        <v>9</v>
      </c>
      <c r="I140" s="10">
        <v>1</v>
      </c>
      <c r="J140" s="10">
        <f>J139</f>
        <v>0</v>
      </c>
      <c r="K140" s="10">
        <f>K139</f>
        <v>0</v>
      </c>
      <c r="L140" s="9">
        <v>64800</v>
      </c>
      <c r="M140" s="9">
        <v>31250</v>
      </c>
      <c r="N140" s="21">
        <f t="shared" si="35"/>
        <v>64800</v>
      </c>
      <c r="O140" s="10">
        <f t="shared" si="36"/>
        <v>31250</v>
      </c>
      <c r="P140" s="21">
        <f t="shared" si="37"/>
        <v>0</v>
      </c>
      <c r="Q140" s="10">
        <f t="shared" si="38"/>
        <v>0</v>
      </c>
      <c r="R140" s="21">
        <f t="shared" si="39"/>
        <v>0</v>
      </c>
      <c r="S140" s="10">
        <f t="shared" si="40"/>
        <v>0</v>
      </c>
    </row>
    <row r="141" spans="5:19" s="9" customFormat="1" x14ac:dyDescent="0.35">
      <c r="E141" s="8">
        <v>31</v>
      </c>
      <c r="G141" s="9" t="s">
        <v>39</v>
      </c>
      <c r="H141" s="15" t="s">
        <v>26</v>
      </c>
      <c r="I141" s="47">
        <v>45</v>
      </c>
      <c r="J141" s="47">
        <v>0</v>
      </c>
      <c r="K141" s="47">
        <v>0</v>
      </c>
      <c r="L141" s="9">
        <v>3000</v>
      </c>
      <c r="M141" s="9">
        <v>350</v>
      </c>
      <c r="N141" s="8">
        <f t="shared" si="35"/>
        <v>135000</v>
      </c>
      <c r="O141" s="47">
        <f t="shared" si="36"/>
        <v>15750</v>
      </c>
      <c r="P141" s="8">
        <f t="shared" si="37"/>
        <v>0</v>
      </c>
      <c r="Q141" s="47">
        <f t="shared" si="38"/>
        <v>0</v>
      </c>
      <c r="R141" s="8">
        <f t="shared" si="39"/>
        <v>0</v>
      </c>
      <c r="S141" s="47">
        <f t="shared" si="40"/>
        <v>0</v>
      </c>
    </row>
    <row r="142" spans="5:19" x14ac:dyDescent="0.35">
      <c r="E142" s="8">
        <v>32</v>
      </c>
      <c r="F142" s="9"/>
      <c r="G142" s="9" t="s">
        <v>40</v>
      </c>
      <c r="H142" s="15" t="s">
        <v>9</v>
      </c>
      <c r="I142" s="10">
        <v>1</v>
      </c>
      <c r="J142" s="10">
        <v>0</v>
      </c>
      <c r="K142" s="10">
        <v>0</v>
      </c>
      <c r="L142" s="9">
        <v>81400</v>
      </c>
      <c r="M142" s="9">
        <v>17100</v>
      </c>
      <c r="N142" s="21">
        <f t="shared" si="35"/>
        <v>81400</v>
      </c>
      <c r="O142" s="10">
        <f t="shared" si="36"/>
        <v>17100</v>
      </c>
      <c r="P142" s="21">
        <f t="shared" si="37"/>
        <v>0</v>
      </c>
      <c r="Q142" s="10">
        <f t="shared" si="38"/>
        <v>0</v>
      </c>
      <c r="R142" s="21">
        <f t="shared" si="39"/>
        <v>0</v>
      </c>
      <c r="S142" s="10">
        <f t="shared" si="40"/>
        <v>0</v>
      </c>
    </row>
    <row r="143" spans="5:19" s="43" customFormat="1" x14ac:dyDescent="0.35">
      <c r="E143" s="42">
        <v>33</v>
      </c>
      <c r="G143" s="43" t="s">
        <v>52</v>
      </c>
      <c r="H143" s="44" t="s">
        <v>26</v>
      </c>
      <c r="I143" s="45">
        <v>198</v>
      </c>
      <c r="J143" s="45">
        <v>0</v>
      </c>
      <c r="K143" s="45">
        <v>0</v>
      </c>
      <c r="L143" s="43">
        <v>1400</v>
      </c>
      <c r="M143" s="43">
        <v>500</v>
      </c>
      <c r="N143" s="42">
        <f t="shared" si="35"/>
        <v>277200</v>
      </c>
      <c r="O143" s="45">
        <f t="shared" si="36"/>
        <v>99000</v>
      </c>
      <c r="P143" s="42">
        <f t="shared" si="37"/>
        <v>0</v>
      </c>
      <c r="Q143" s="45">
        <f t="shared" si="38"/>
        <v>0</v>
      </c>
      <c r="R143" s="42">
        <f t="shared" si="39"/>
        <v>0</v>
      </c>
      <c r="S143" s="45">
        <f t="shared" si="40"/>
        <v>0</v>
      </c>
    </row>
    <row r="144" spans="5:19" s="9" customFormat="1" x14ac:dyDescent="0.35">
      <c r="E144" s="8">
        <v>34</v>
      </c>
      <c r="G144" s="9" t="s">
        <v>41</v>
      </c>
      <c r="H144" s="15" t="s">
        <v>9</v>
      </c>
      <c r="I144" s="47">
        <v>1</v>
      </c>
      <c r="J144" s="47">
        <v>0</v>
      </c>
      <c r="K144" s="47">
        <v>0</v>
      </c>
      <c r="L144" s="9">
        <v>33120</v>
      </c>
      <c r="M144" s="9">
        <v>16000</v>
      </c>
      <c r="N144" s="8">
        <f t="shared" si="35"/>
        <v>33120</v>
      </c>
      <c r="O144" s="47">
        <f t="shared" si="36"/>
        <v>16000</v>
      </c>
      <c r="P144" s="8">
        <f t="shared" si="37"/>
        <v>0</v>
      </c>
      <c r="Q144" s="47">
        <f t="shared" si="38"/>
        <v>0</v>
      </c>
      <c r="R144" s="8">
        <f t="shared" si="39"/>
        <v>0</v>
      </c>
      <c r="S144" s="47">
        <f t="shared" si="40"/>
        <v>0</v>
      </c>
    </row>
    <row r="145" spans="5:19" x14ac:dyDescent="0.35">
      <c r="E145" s="8">
        <v>35</v>
      </c>
      <c r="F145" s="9"/>
      <c r="G145" s="9" t="s">
        <v>42</v>
      </c>
      <c r="H145" s="15" t="s">
        <v>6</v>
      </c>
      <c r="I145" s="10">
        <v>36</v>
      </c>
      <c r="J145" s="10">
        <v>0</v>
      </c>
      <c r="K145" s="10">
        <v>0</v>
      </c>
      <c r="L145" s="9">
        <v>1900</v>
      </c>
      <c r="M145" s="9">
        <v>900</v>
      </c>
      <c r="N145" s="21">
        <f t="shared" si="35"/>
        <v>68400</v>
      </c>
      <c r="O145" s="10">
        <f t="shared" si="36"/>
        <v>32400</v>
      </c>
      <c r="P145" s="21">
        <f t="shared" si="37"/>
        <v>0</v>
      </c>
      <c r="Q145" s="10">
        <f t="shared" si="38"/>
        <v>0</v>
      </c>
      <c r="R145" s="21">
        <f t="shared" si="39"/>
        <v>0</v>
      </c>
      <c r="S145" s="10">
        <f t="shared" si="40"/>
        <v>0</v>
      </c>
    </row>
    <row r="146" spans="5:19" s="43" customFormat="1" x14ac:dyDescent="0.35">
      <c r="E146" s="42">
        <v>36</v>
      </c>
      <c r="G146" s="43" t="s">
        <v>43</v>
      </c>
      <c r="H146" s="44" t="s">
        <v>26</v>
      </c>
      <c r="I146" s="45">
        <v>571</v>
      </c>
      <c r="J146" s="45">
        <v>715</v>
      </c>
      <c r="K146" s="45">
        <v>132</v>
      </c>
      <c r="L146" s="43">
        <v>1300</v>
      </c>
      <c r="M146" s="43">
        <v>300</v>
      </c>
      <c r="N146" s="42">
        <f t="shared" si="35"/>
        <v>742300</v>
      </c>
      <c r="O146" s="45">
        <f t="shared" si="36"/>
        <v>171300</v>
      </c>
      <c r="P146" s="42">
        <f t="shared" si="37"/>
        <v>929500</v>
      </c>
      <c r="Q146" s="45">
        <f t="shared" si="38"/>
        <v>214500</v>
      </c>
      <c r="R146" s="42">
        <f t="shared" si="39"/>
        <v>171600</v>
      </c>
      <c r="S146" s="45">
        <f t="shared" si="40"/>
        <v>39600</v>
      </c>
    </row>
    <row r="147" spans="5:19" x14ac:dyDescent="0.35">
      <c r="E147" s="8">
        <v>37</v>
      </c>
      <c r="F147" s="9"/>
      <c r="G147" s="9" t="s">
        <v>44</v>
      </c>
      <c r="H147" s="15" t="s">
        <v>51</v>
      </c>
      <c r="I147" s="10">
        <v>15</v>
      </c>
      <c r="J147" s="10">
        <v>15</v>
      </c>
      <c r="K147" s="10">
        <v>0</v>
      </c>
      <c r="L147" s="9">
        <v>3000</v>
      </c>
      <c r="M147" s="9">
        <v>1200</v>
      </c>
      <c r="N147" s="21">
        <f t="shared" si="35"/>
        <v>45000</v>
      </c>
      <c r="O147" s="10">
        <f t="shared" si="36"/>
        <v>18000</v>
      </c>
      <c r="P147" s="21">
        <f t="shared" si="37"/>
        <v>45000</v>
      </c>
      <c r="Q147" s="10">
        <f t="shared" si="38"/>
        <v>18000</v>
      </c>
      <c r="R147" s="21">
        <f t="shared" si="39"/>
        <v>0</v>
      </c>
      <c r="S147" s="10">
        <f t="shared" si="40"/>
        <v>0</v>
      </c>
    </row>
    <row r="148" spans="5:19" s="43" customFormat="1" x14ac:dyDescent="0.35">
      <c r="E148" s="42">
        <v>38</v>
      </c>
      <c r="G148" s="43" t="s">
        <v>45</v>
      </c>
      <c r="H148" s="44" t="s">
        <v>6</v>
      </c>
      <c r="I148" s="45">
        <v>90</v>
      </c>
      <c r="J148" s="45">
        <v>90</v>
      </c>
      <c r="K148" s="45">
        <v>90</v>
      </c>
      <c r="L148" s="43">
        <v>800</v>
      </c>
      <c r="M148" s="43">
        <v>150</v>
      </c>
      <c r="N148" s="42">
        <f t="shared" si="35"/>
        <v>72000</v>
      </c>
      <c r="O148" s="45">
        <f t="shared" si="36"/>
        <v>13500</v>
      </c>
      <c r="P148" s="42">
        <f t="shared" si="37"/>
        <v>72000</v>
      </c>
      <c r="Q148" s="45">
        <f t="shared" si="38"/>
        <v>13500</v>
      </c>
      <c r="R148" s="42">
        <f t="shared" si="39"/>
        <v>72000</v>
      </c>
      <c r="S148" s="45">
        <f t="shared" si="40"/>
        <v>13500</v>
      </c>
    </row>
    <row r="149" spans="5:19" x14ac:dyDescent="0.35">
      <c r="E149" s="8">
        <v>39</v>
      </c>
      <c r="F149" s="9"/>
      <c r="G149" s="9" t="s">
        <v>46</v>
      </c>
      <c r="H149" s="15" t="s">
        <v>9</v>
      </c>
      <c r="I149" s="10">
        <v>1</v>
      </c>
      <c r="J149" s="10">
        <v>1</v>
      </c>
      <c r="K149" s="10">
        <v>0</v>
      </c>
      <c r="L149" s="9">
        <v>560000</v>
      </c>
      <c r="M149" s="9">
        <v>0</v>
      </c>
      <c r="N149" s="21">
        <f t="shared" si="35"/>
        <v>560000</v>
      </c>
      <c r="O149" s="10">
        <f t="shared" si="36"/>
        <v>0</v>
      </c>
      <c r="P149" s="21">
        <f t="shared" si="37"/>
        <v>560000</v>
      </c>
      <c r="Q149" s="10">
        <f t="shared" si="38"/>
        <v>0</v>
      </c>
      <c r="R149" s="21">
        <f t="shared" si="39"/>
        <v>0</v>
      </c>
      <c r="S149" s="10">
        <f t="shared" si="40"/>
        <v>0</v>
      </c>
    </row>
    <row r="150" spans="5:19" x14ac:dyDescent="0.35">
      <c r="E150" s="8">
        <v>40</v>
      </c>
      <c r="F150" s="9"/>
      <c r="G150" s="9" t="s">
        <v>47</v>
      </c>
      <c r="H150" s="15" t="s">
        <v>6</v>
      </c>
      <c r="I150" s="10">
        <v>929</v>
      </c>
      <c r="J150" s="10">
        <v>857</v>
      </c>
      <c r="K150" s="10">
        <v>132</v>
      </c>
      <c r="L150" s="9">
        <v>150</v>
      </c>
      <c r="M150" s="9">
        <v>100</v>
      </c>
      <c r="N150" s="21">
        <f t="shared" si="35"/>
        <v>139350</v>
      </c>
      <c r="O150" s="10">
        <f t="shared" si="36"/>
        <v>92900</v>
      </c>
      <c r="P150" s="21">
        <f t="shared" si="37"/>
        <v>128550</v>
      </c>
      <c r="Q150" s="10">
        <f t="shared" si="38"/>
        <v>85700</v>
      </c>
      <c r="R150" s="21">
        <f t="shared" si="39"/>
        <v>19800</v>
      </c>
      <c r="S150" s="10">
        <f t="shared" si="40"/>
        <v>13200</v>
      </c>
    </row>
    <row r="151" spans="5:19" x14ac:dyDescent="0.35">
      <c r="E151" s="8">
        <v>41</v>
      </c>
      <c r="F151" s="9"/>
      <c r="G151" s="9" t="s">
        <v>48</v>
      </c>
      <c r="H151" s="15" t="s">
        <v>6</v>
      </c>
      <c r="I151" s="10">
        <v>160</v>
      </c>
      <c r="J151" s="10">
        <v>118</v>
      </c>
      <c r="K151" s="10">
        <v>86</v>
      </c>
      <c r="L151" s="9">
        <v>2500</v>
      </c>
      <c r="M151" s="9">
        <v>1000</v>
      </c>
      <c r="N151" s="21">
        <f t="shared" si="35"/>
        <v>400000</v>
      </c>
      <c r="O151" s="10">
        <f t="shared" si="36"/>
        <v>160000</v>
      </c>
      <c r="P151" s="21">
        <f t="shared" si="37"/>
        <v>295000</v>
      </c>
      <c r="Q151" s="10">
        <f t="shared" si="38"/>
        <v>118000</v>
      </c>
      <c r="R151" s="21">
        <f t="shared" si="39"/>
        <v>215000</v>
      </c>
      <c r="S151" s="10">
        <f t="shared" si="40"/>
        <v>86000</v>
      </c>
    </row>
    <row r="152" spans="5:19" ht="15" thickBot="1" x14ac:dyDescent="0.4">
      <c r="E152" s="11">
        <v>42</v>
      </c>
      <c r="F152" s="12"/>
      <c r="G152" s="12" t="s">
        <v>49</v>
      </c>
      <c r="H152" s="16" t="s">
        <v>9</v>
      </c>
      <c r="I152" s="13">
        <v>1</v>
      </c>
      <c r="J152" s="13">
        <v>0</v>
      </c>
      <c r="K152" s="13">
        <v>0</v>
      </c>
      <c r="L152" s="9">
        <v>55500</v>
      </c>
      <c r="M152" s="9">
        <v>41250</v>
      </c>
      <c r="N152" s="21">
        <f t="shared" si="35"/>
        <v>55500</v>
      </c>
      <c r="O152" s="10">
        <f t="shared" si="36"/>
        <v>41250</v>
      </c>
      <c r="P152" s="21">
        <f t="shared" si="37"/>
        <v>0</v>
      </c>
      <c r="Q152" s="10">
        <f t="shared" si="38"/>
        <v>0</v>
      </c>
      <c r="R152" s="21">
        <f t="shared" si="39"/>
        <v>0</v>
      </c>
      <c r="S152" s="10">
        <f t="shared" si="40"/>
        <v>0</v>
      </c>
    </row>
    <row r="153" spans="5:19" x14ac:dyDescent="0.35">
      <c r="N153" s="24">
        <f>SUM(N111:N152)</f>
        <v>7340450</v>
      </c>
      <c r="O153" s="24">
        <f>SUM(O111:O152)</f>
        <v>2050820</v>
      </c>
      <c r="P153" s="24">
        <f>SUM(P111:P152)</f>
        <v>4610250</v>
      </c>
      <c r="Q153" s="24">
        <f>SUM(Q111:Q152)</f>
        <v>1143030</v>
      </c>
      <c r="R153" s="25">
        <f t="shared" ref="R153" si="44">SUM(R111:R152)</f>
        <v>808102.5</v>
      </c>
      <c r="S153" s="24">
        <f>SUM(S111:S152)</f>
        <v>239495</v>
      </c>
    </row>
    <row r="155" spans="5:19" x14ac:dyDescent="0.35">
      <c r="N155" s="29" t="s">
        <v>131</v>
      </c>
      <c r="O155" s="17" t="s">
        <v>130</v>
      </c>
    </row>
    <row r="156" spans="5:19" x14ac:dyDescent="0.35">
      <c r="M156" t="s">
        <v>126</v>
      </c>
      <c r="N156" s="28">
        <f>O153+S153</f>
        <v>2290315</v>
      </c>
      <c r="O156" s="28">
        <f>N153+R153</f>
        <v>8148552.5</v>
      </c>
    </row>
    <row r="157" spans="5:19" x14ac:dyDescent="0.35">
      <c r="N157" s="28"/>
      <c r="O157" s="28"/>
    </row>
    <row r="158" spans="5:19" x14ac:dyDescent="0.35">
      <c r="M158" t="s">
        <v>128</v>
      </c>
      <c r="N158" s="28">
        <f>O153+Q153+S153</f>
        <v>3433345</v>
      </c>
      <c r="O158" s="28">
        <f>N153+P153+R153</f>
        <v>12758802.5</v>
      </c>
    </row>
    <row r="159" spans="5:19" ht="15" thickBot="1" x14ac:dyDescent="0.4"/>
    <row r="160" spans="5:19" x14ac:dyDescent="0.35">
      <c r="I160" s="1" t="s">
        <v>82</v>
      </c>
      <c r="J160" s="1" t="s">
        <v>83</v>
      </c>
      <c r="K160" s="17" t="s">
        <v>84</v>
      </c>
      <c r="N160" s="92" t="s">
        <v>82</v>
      </c>
      <c r="O160" s="93"/>
      <c r="P160" s="92" t="s">
        <v>83</v>
      </c>
      <c r="Q160" s="93"/>
      <c r="R160" s="94" t="s">
        <v>84</v>
      </c>
      <c r="S160" s="95"/>
    </row>
    <row r="161" spans="5:19" s="43" customFormat="1" ht="15" thickBot="1" x14ac:dyDescent="0.4">
      <c r="E161" s="48" t="s">
        <v>1</v>
      </c>
      <c r="F161" s="49"/>
      <c r="G161" s="50" t="s">
        <v>2</v>
      </c>
      <c r="H161" s="50" t="s">
        <v>3</v>
      </c>
      <c r="I161" s="48" t="s">
        <v>4</v>
      </c>
      <c r="J161" s="48" t="s">
        <v>4</v>
      </c>
      <c r="K161" s="48" t="s">
        <v>4</v>
      </c>
      <c r="L161" s="51" t="s">
        <v>123</v>
      </c>
      <c r="M161" s="52" t="s">
        <v>124</v>
      </c>
      <c r="N161" s="53" t="s">
        <v>125</v>
      </c>
      <c r="O161" s="53" t="s">
        <v>132</v>
      </c>
      <c r="P161" s="53" t="s">
        <v>125</v>
      </c>
      <c r="Q161" s="53" t="s">
        <v>132</v>
      </c>
      <c r="R161" s="53" t="s">
        <v>125</v>
      </c>
      <c r="S161" s="53" t="s">
        <v>132</v>
      </c>
    </row>
    <row r="162" spans="5:19" x14ac:dyDescent="0.35">
      <c r="E162" s="5">
        <v>1</v>
      </c>
      <c r="F162" s="6"/>
      <c r="G162" s="6" t="s">
        <v>5</v>
      </c>
      <c r="H162" s="14" t="s">
        <v>6</v>
      </c>
      <c r="I162" s="7">
        <f>10*6</f>
        <v>60</v>
      </c>
      <c r="J162" s="7">
        <v>0</v>
      </c>
      <c r="K162" s="7">
        <v>0</v>
      </c>
      <c r="L162" s="9">
        <v>14500</v>
      </c>
      <c r="M162" s="9">
        <v>4700</v>
      </c>
      <c r="N162" s="21">
        <f>L162*I162</f>
        <v>870000</v>
      </c>
      <c r="O162" s="10">
        <f>M162*I162</f>
        <v>282000</v>
      </c>
      <c r="P162" s="21">
        <f>L162*J162</f>
        <v>0</v>
      </c>
      <c r="Q162" s="10">
        <f>M162*J162</f>
        <v>0</v>
      </c>
      <c r="R162" s="21">
        <f>L162*K162</f>
        <v>0</v>
      </c>
      <c r="S162" s="10">
        <f>M162*K162</f>
        <v>0</v>
      </c>
    </row>
    <row r="163" spans="5:19" s="43" customFormat="1" x14ac:dyDescent="0.35">
      <c r="E163" s="42">
        <v>2</v>
      </c>
      <c r="G163" s="43" t="s">
        <v>7</v>
      </c>
      <c r="H163" s="44" t="s">
        <v>6</v>
      </c>
      <c r="I163" s="45">
        <v>265</v>
      </c>
      <c r="J163" s="45">
        <v>0</v>
      </c>
      <c r="K163" s="45">
        <v>0</v>
      </c>
      <c r="L163" s="43">
        <v>600</v>
      </c>
      <c r="M163" s="43">
        <v>170</v>
      </c>
      <c r="N163" s="42">
        <f t="shared" ref="N163:N203" si="45">L163*I163</f>
        <v>159000</v>
      </c>
      <c r="O163" s="45">
        <f t="shared" ref="O163:O203" si="46">M163*I163</f>
        <v>45050</v>
      </c>
      <c r="P163" s="42">
        <f t="shared" ref="P163:P203" si="47">L163*J163</f>
        <v>0</v>
      </c>
      <c r="Q163" s="45">
        <f t="shared" ref="Q163:Q203" si="48">M163*J163</f>
        <v>0</v>
      </c>
      <c r="R163" s="42">
        <f t="shared" ref="R163:R203" si="49">L163*K163</f>
        <v>0</v>
      </c>
      <c r="S163" s="45">
        <f t="shared" ref="S163:S203" si="50">M163*K163</f>
        <v>0</v>
      </c>
    </row>
    <row r="164" spans="5:19" x14ac:dyDescent="0.35">
      <c r="E164" s="8">
        <v>3</v>
      </c>
      <c r="F164" s="9"/>
      <c r="G164" s="9" t="s">
        <v>8</v>
      </c>
      <c r="H164" s="15" t="s">
        <v>9</v>
      </c>
      <c r="I164" s="10">
        <v>1</v>
      </c>
      <c r="J164" s="10">
        <v>1</v>
      </c>
      <c r="K164" s="10">
        <v>0</v>
      </c>
      <c r="L164" s="9">
        <v>1150</v>
      </c>
      <c r="M164" s="9">
        <v>670</v>
      </c>
      <c r="N164" s="21">
        <f t="shared" si="45"/>
        <v>1150</v>
      </c>
      <c r="O164" s="10">
        <f t="shared" si="46"/>
        <v>670</v>
      </c>
      <c r="P164" s="21">
        <f t="shared" si="47"/>
        <v>1150</v>
      </c>
      <c r="Q164" s="10">
        <f t="shared" si="48"/>
        <v>670</v>
      </c>
      <c r="R164" s="21">
        <f t="shared" si="49"/>
        <v>0</v>
      </c>
      <c r="S164" s="10">
        <f t="shared" si="50"/>
        <v>0</v>
      </c>
    </row>
    <row r="165" spans="5:19" x14ac:dyDescent="0.35">
      <c r="E165" s="8">
        <v>4</v>
      </c>
      <c r="F165" s="9"/>
      <c r="G165" s="9" t="s">
        <v>10</v>
      </c>
      <c r="H165" s="15" t="s">
        <v>11</v>
      </c>
      <c r="I165" s="10">
        <f>4*7*0.125</f>
        <v>3.5</v>
      </c>
      <c r="J165" s="10">
        <v>0</v>
      </c>
      <c r="K165" s="10">
        <v>0</v>
      </c>
      <c r="L165" s="9">
        <v>95000</v>
      </c>
      <c r="M165" s="9">
        <v>14000</v>
      </c>
      <c r="N165" s="21">
        <f t="shared" si="45"/>
        <v>332500</v>
      </c>
      <c r="O165" s="10">
        <f t="shared" si="46"/>
        <v>49000</v>
      </c>
      <c r="P165" s="21">
        <f t="shared" si="47"/>
        <v>0</v>
      </c>
      <c r="Q165" s="10">
        <f t="shared" si="48"/>
        <v>0</v>
      </c>
      <c r="R165" s="21">
        <f t="shared" si="49"/>
        <v>0</v>
      </c>
      <c r="S165" s="10">
        <f t="shared" si="50"/>
        <v>0</v>
      </c>
    </row>
    <row r="166" spans="5:19" x14ac:dyDescent="0.35">
      <c r="E166" s="8">
        <v>5</v>
      </c>
      <c r="F166" s="9"/>
      <c r="G166" s="9" t="s">
        <v>12</v>
      </c>
      <c r="H166" s="15" t="s">
        <v>9</v>
      </c>
      <c r="I166" s="10">
        <v>6</v>
      </c>
      <c r="J166" s="10">
        <v>5</v>
      </c>
      <c r="K166" s="10">
        <v>1</v>
      </c>
      <c r="L166" s="9">
        <v>1830</v>
      </c>
      <c r="M166" s="9">
        <v>1250</v>
      </c>
      <c r="N166" s="21">
        <f t="shared" si="45"/>
        <v>10980</v>
      </c>
      <c r="O166" s="10">
        <f t="shared" si="46"/>
        <v>7500</v>
      </c>
      <c r="P166" s="21">
        <f t="shared" si="47"/>
        <v>9150</v>
      </c>
      <c r="Q166" s="10">
        <f t="shared" si="48"/>
        <v>6250</v>
      </c>
      <c r="R166" s="21">
        <f t="shared" si="49"/>
        <v>1830</v>
      </c>
      <c r="S166" s="10">
        <f t="shared" si="50"/>
        <v>1250</v>
      </c>
    </row>
    <row r="167" spans="5:19" x14ac:dyDescent="0.35">
      <c r="E167" s="8">
        <v>6</v>
      </c>
      <c r="F167" s="9"/>
      <c r="G167" s="9" t="s">
        <v>13</v>
      </c>
      <c r="H167" s="15" t="s">
        <v>9</v>
      </c>
      <c r="I167" s="10">
        <v>2</v>
      </c>
      <c r="J167" s="10">
        <v>2</v>
      </c>
      <c r="K167" s="10">
        <v>0</v>
      </c>
      <c r="L167" s="9">
        <v>1200</v>
      </c>
      <c r="M167" s="9">
        <v>790</v>
      </c>
      <c r="N167" s="21">
        <f t="shared" si="45"/>
        <v>2400</v>
      </c>
      <c r="O167" s="10">
        <f t="shared" si="46"/>
        <v>1580</v>
      </c>
      <c r="P167" s="21">
        <f t="shared" si="47"/>
        <v>2400</v>
      </c>
      <c r="Q167" s="10">
        <f t="shared" si="48"/>
        <v>1580</v>
      </c>
      <c r="R167" s="21">
        <f t="shared" si="49"/>
        <v>0</v>
      </c>
      <c r="S167" s="10">
        <f t="shared" si="50"/>
        <v>0</v>
      </c>
    </row>
    <row r="168" spans="5:19" x14ac:dyDescent="0.35">
      <c r="E168" s="8">
        <v>7</v>
      </c>
      <c r="F168" s="9"/>
      <c r="G168" s="9" t="s">
        <v>14</v>
      </c>
      <c r="H168" s="15" t="s">
        <v>9</v>
      </c>
      <c r="I168" s="10">
        <v>6</v>
      </c>
      <c r="J168" s="10">
        <f>J166</f>
        <v>5</v>
      </c>
      <c r="K168" s="10">
        <f>K166</f>
        <v>1</v>
      </c>
      <c r="L168" s="9">
        <v>3170</v>
      </c>
      <c r="M168" s="9">
        <v>1900</v>
      </c>
      <c r="N168" s="21">
        <f t="shared" si="45"/>
        <v>19020</v>
      </c>
      <c r="O168" s="10">
        <f t="shared" si="46"/>
        <v>11400</v>
      </c>
      <c r="P168" s="21">
        <f t="shared" si="47"/>
        <v>15850</v>
      </c>
      <c r="Q168" s="10">
        <f t="shared" si="48"/>
        <v>9500</v>
      </c>
      <c r="R168" s="21">
        <f t="shared" si="49"/>
        <v>3170</v>
      </c>
      <c r="S168" s="10">
        <f t="shared" si="50"/>
        <v>1900</v>
      </c>
    </row>
    <row r="169" spans="5:19" x14ac:dyDescent="0.35">
      <c r="E169" s="8">
        <v>8</v>
      </c>
      <c r="F169" s="9"/>
      <c r="G169" s="9" t="s">
        <v>15</v>
      </c>
      <c r="H169" s="15" t="s">
        <v>9</v>
      </c>
      <c r="I169" s="10">
        <v>1</v>
      </c>
      <c r="J169" s="10">
        <v>1</v>
      </c>
      <c r="K169" s="10">
        <v>0</v>
      </c>
      <c r="L169" s="9">
        <v>9120</v>
      </c>
      <c r="M169" s="9">
        <v>1500</v>
      </c>
      <c r="N169" s="21">
        <f t="shared" si="45"/>
        <v>9120</v>
      </c>
      <c r="O169" s="10">
        <f t="shared" si="46"/>
        <v>1500</v>
      </c>
      <c r="P169" s="21">
        <f t="shared" si="47"/>
        <v>9120</v>
      </c>
      <c r="Q169" s="10">
        <f t="shared" si="48"/>
        <v>1500</v>
      </c>
      <c r="R169" s="21">
        <f t="shared" si="49"/>
        <v>0</v>
      </c>
      <c r="S169" s="10">
        <f t="shared" si="50"/>
        <v>0</v>
      </c>
    </row>
    <row r="170" spans="5:19" x14ac:dyDescent="0.35">
      <c r="E170" s="8">
        <v>9</v>
      </c>
      <c r="F170" s="9"/>
      <c r="G170" s="9" t="s">
        <v>16</v>
      </c>
      <c r="H170" s="15" t="s">
        <v>9</v>
      </c>
      <c r="I170" s="10">
        <v>6</v>
      </c>
      <c r="J170" s="10">
        <f>J168</f>
        <v>5</v>
      </c>
      <c r="K170" s="10">
        <f>K168</f>
        <v>1</v>
      </c>
      <c r="L170" s="9">
        <v>1240</v>
      </c>
      <c r="M170" s="9">
        <v>720</v>
      </c>
      <c r="N170" s="21">
        <f t="shared" si="45"/>
        <v>7440</v>
      </c>
      <c r="O170" s="10">
        <f t="shared" si="46"/>
        <v>4320</v>
      </c>
      <c r="P170" s="21">
        <f t="shared" si="47"/>
        <v>6200</v>
      </c>
      <c r="Q170" s="10">
        <f t="shared" si="48"/>
        <v>3600</v>
      </c>
      <c r="R170" s="21">
        <f t="shared" si="49"/>
        <v>1240</v>
      </c>
      <c r="S170" s="10">
        <f t="shared" si="50"/>
        <v>720</v>
      </c>
    </row>
    <row r="171" spans="5:19" x14ac:dyDescent="0.35">
      <c r="E171" s="8">
        <v>10</v>
      </c>
      <c r="F171" s="9"/>
      <c r="G171" s="9" t="s">
        <v>17</v>
      </c>
      <c r="H171" s="15" t="s">
        <v>9</v>
      </c>
      <c r="I171" s="10">
        <v>6</v>
      </c>
      <c r="J171" s="10">
        <f>J170</f>
        <v>5</v>
      </c>
      <c r="K171" s="10">
        <f>K170</f>
        <v>1</v>
      </c>
      <c r="L171" s="9">
        <v>1360</v>
      </c>
      <c r="M171" s="9">
        <v>960</v>
      </c>
      <c r="N171" s="21">
        <f t="shared" si="45"/>
        <v>8160</v>
      </c>
      <c r="O171" s="10">
        <f t="shared" si="46"/>
        <v>5760</v>
      </c>
      <c r="P171" s="21">
        <f t="shared" si="47"/>
        <v>6800</v>
      </c>
      <c r="Q171" s="10">
        <f t="shared" si="48"/>
        <v>4800</v>
      </c>
      <c r="R171" s="21">
        <f t="shared" si="49"/>
        <v>1360</v>
      </c>
      <c r="S171" s="10">
        <f t="shared" si="50"/>
        <v>960</v>
      </c>
    </row>
    <row r="172" spans="5:19" x14ac:dyDescent="0.35">
      <c r="E172" s="8">
        <v>11</v>
      </c>
      <c r="F172" s="9"/>
      <c r="G172" s="9" t="s">
        <v>18</v>
      </c>
      <c r="H172" s="15" t="s">
        <v>11</v>
      </c>
      <c r="I172" s="10">
        <f>5*2.5*7*0.125</f>
        <v>10.9375</v>
      </c>
      <c r="J172" s="10">
        <f>4*2.5*7*0.125</f>
        <v>8.75</v>
      </c>
      <c r="K172" s="10">
        <f>1*2.5*7*0.125</f>
        <v>2.1875</v>
      </c>
      <c r="L172" s="9">
        <v>95000</v>
      </c>
      <c r="M172" s="9">
        <v>14000</v>
      </c>
      <c r="N172" s="21">
        <f t="shared" si="45"/>
        <v>1039062.5</v>
      </c>
      <c r="O172" s="10">
        <f t="shared" si="46"/>
        <v>153125</v>
      </c>
      <c r="P172" s="21">
        <f t="shared" si="47"/>
        <v>831250</v>
      </c>
      <c r="Q172" s="10">
        <f t="shared" si="48"/>
        <v>122500</v>
      </c>
      <c r="R172" s="21">
        <f t="shared" si="49"/>
        <v>207812.5</v>
      </c>
      <c r="S172" s="10">
        <f t="shared" si="50"/>
        <v>30625</v>
      </c>
    </row>
    <row r="173" spans="5:19" x14ac:dyDescent="0.35">
      <c r="E173" s="8">
        <v>12</v>
      </c>
      <c r="F173" s="9"/>
      <c r="G173" s="9" t="s">
        <v>19</v>
      </c>
      <c r="H173" s="15" t="s">
        <v>6</v>
      </c>
      <c r="I173" s="10">
        <v>54</v>
      </c>
      <c r="J173" s="10">
        <v>48</v>
      </c>
      <c r="K173" s="10">
        <v>42</v>
      </c>
      <c r="L173" s="9">
        <v>1900</v>
      </c>
      <c r="M173" s="9">
        <v>900</v>
      </c>
      <c r="N173" s="21">
        <f t="shared" si="45"/>
        <v>102600</v>
      </c>
      <c r="O173" s="10">
        <f t="shared" si="46"/>
        <v>48600</v>
      </c>
      <c r="P173" s="21">
        <f t="shared" si="47"/>
        <v>91200</v>
      </c>
      <c r="Q173" s="10">
        <f t="shared" si="48"/>
        <v>43200</v>
      </c>
      <c r="R173" s="21">
        <f t="shared" si="49"/>
        <v>79800</v>
      </c>
      <c r="S173" s="10">
        <f t="shared" si="50"/>
        <v>37800</v>
      </c>
    </row>
    <row r="174" spans="5:19" ht="15" thickBot="1" x14ac:dyDescent="0.4">
      <c r="E174" s="8">
        <v>13</v>
      </c>
      <c r="F174" s="9"/>
      <c r="G174" s="9" t="s">
        <v>20</v>
      </c>
      <c r="H174" s="15" t="s">
        <v>9</v>
      </c>
      <c r="I174" s="10">
        <v>1</v>
      </c>
      <c r="J174" s="10">
        <v>2</v>
      </c>
      <c r="K174" s="10">
        <v>0</v>
      </c>
      <c r="L174" s="9">
        <v>103500</v>
      </c>
      <c r="M174" s="12">
        <v>33000</v>
      </c>
      <c r="N174" s="21">
        <f t="shared" si="45"/>
        <v>103500</v>
      </c>
      <c r="O174" s="10">
        <f t="shared" si="46"/>
        <v>33000</v>
      </c>
      <c r="P174" s="21">
        <f t="shared" si="47"/>
        <v>207000</v>
      </c>
      <c r="Q174" s="10">
        <f t="shared" si="48"/>
        <v>66000</v>
      </c>
      <c r="R174" s="21">
        <f t="shared" si="49"/>
        <v>0</v>
      </c>
      <c r="S174" s="10">
        <f t="shared" si="50"/>
        <v>0</v>
      </c>
    </row>
    <row r="175" spans="5:19" x14ac:dyDescent="0.35">
      <c r="E175" s="8">
        <v>14</v>
      </c>
      <c r="F175" s="9"/>
      <c r="G175" s="9" t="s">
        <v>21</v>
      </c>
      <c r="H175" s="15" t="s">
        <v>9</v>
      </c>
      <c r="I175" s="10">
        <f>I166</f>
        <v>6</v>
      </c>
      <c r="J175" s="10">
        <f>J166</f>
        <v>5</v>
      </c>
      <c r="K175" s="10">
        <f>K166</f>
        <v>1</v>
      </c>
      <c r="L175" s="9">
        <v>14300</v>
      </c>
      <c r="M175" s="9">
        <v>8300</v>
      </c>
      <c r="N175" s="21">
        <f t="shared" si="45"/>
        <v>85800</v>
      </c>
      <c r="O175" s="10">
        <f t="shared" si="46"/>
        <v>49800</v>
      </c>
      <c r="P175" s="21">
        <f t="shared" si="47"/>
        <v>71500</v>
      </c>
      <c r="Q175" s="10">
        <f t="shared" si="48"/>
        <v>41500</v>
      </c>
      <c r="R175" s="21">
        <f t="shared" si="49"/>
        <v>14300</v>
      </c>
      <c r="S175" s="10">
        <f t="shared" si="50"/>
        <v>8300</v>
      </c>
    </row>
    <row r="176" spans="5:19" x14ac:dyDescent="0.35">
      <c r="E176" s="8">
        <v>15</v>
      </c>
      <c r="F176" s="9"/>
      <c r="G176" s="9" t="s">
        <v>22</v>
      </c>
      <c r="H176" s="15" t="s">
        <v>9</v>
      </c>
      <c r="I176" s="10">
        <v>99</v>
      </c>
      <c r="J176" s="10">
        <v>91</v>
      </c>
      <c r="K176" s="10">
        <v>16</v>
      </c>
      <c r="L176" s="9">
        <v>1270</v>
      </c>
      <c r="M176" s="9">
        <v>320</v>
      </c>
      <c r="N176" s="21">
        <f t="shared" si="45"/>
        <v>125730</v>
      </c>
      <c r="O176" s="10">
        <f t="shared" si="46"/>
        <v>31680</v>
      </c>
      <c r="P176" s="21">
        <f t="shared" si="47"/>
        <v>115570</v>
      </c>
      <c r="Q176" s="10">
        <f t="shared" si="48"/>
        <v>29120</v>
      </c>
      <c r="R176" s="21">
        <f t="shared" si="49"/>
        <v>20320</v>
      </c>
      <c r="S176" s="10">
        <f t="shared" si="50"/>
        <v>5120</v>
      </c>
    </row>
    <row r="177" spans="5:19" x14ac:dyDescent="0.35">
      <c r="E177" s="8">
        <v>16</v>
      </c>
      <c r="F177" s="9"/>
      <c r="G177" s="9" t="s">
        <v>23</v>
      </c>
      <c r="H177" s="15" t="s">
        <v>24</v>
      </c>
      <c r="I177" s="10">
        <v>6</v>
      </c>
      <c r="J177" s="10">
        <v>5</v>
      </c>
      <c r="K177" s="10">
        <v>2</v>
      </c>
      <c r="L177" s="9">
        <v>5000</v>
      </c>
      <c r="M177" s="9">
        <v>2800</v>
      </c>
      <c r="N177" s="21">
        <f t="shared" si="45"/>
        <v>30000</v>
      </c>
      <c r="O177" s="10">
        <f t="shared" si="46"/>
        <v>16800</v>
      </c>
      <c r="P177" s="21">
        <f t="shared" si="47"/>
        <v>25000</v>
      </c>
      <c r="Q177" s="10">
        <f t="shared" si="48"/>
        <v>14000</v>
      </c>
      <c r="R177" s="21">
        <f t="shared" si="49"/>
        <v>10000</v>
      </c>
      <c r="S177" s="10">
        <f t="shared" si="50"/>
        <v>5600</v>
      </c>
    </row>
    <row r="178" spans="5:19" x14ac:dyDescent="0.35">
      <c r="E178" s="8">
        <v>17</v>
      </c>
      <c r="F178" s="9"/>
      <c r="G178" s="9" t="s">
        <v>50</v>
      </c>
      <c r="H178" s="15" t="s">
        <v>11</v>
      </c>
      <c r="I178" s="10">
        <f>2*2*7*0.125</f>
        <v>3.5</v>
      </c>
      <c r="J178" s="10">
        <f>2*2*7*0.125</f>
        <v>3.5</v>
      </c>
      <c r="K178" s="10">
        <v>0</v>
      </c>
      <c r="L178" s="9">
        <v>95000</v>
      </c>
      <c r="M178" s="9">
        <v>14000</v>
      </c>
      <c r="N178" s="21">
        <f t="shared" si="45"/>
        <v>332500</v>
      </c>
      <c r="O178" s="10">
        <f t="shared" si="46"/>
        <v>49000</v>
      </c>
      <c r="P178" s="21">
        <f t="shared" si="47"/>
        <v>332500</v>
      </c>
      <c r="Q178" s="10">
        <f t="shared" si="48"/>
        <v>49000</v>
      </c>
      <c r="R178" s="21">
        <f t="shared" si="49"/>
        <v>0</v>
      </c>
      <c r="S178" s="10">
        <f t="shared" si="50"/>
        <v>0</v>
      </c>
    </row>
    <row r="179" spans="5:19" s="9" customFormat="1" x14ac:dyDescent="0.35">
      <c r="E179" s="8">
        <v>18</v>
      </c>
      <c r="G179" s="9" t="s">
        <v>25</v>
      </c>
      <c r="H179" s="15" t="s">
        <v>9</v>
      </c>
      <c r="I179" s="47">
        <v>2</v>
      </c>
      <c r="J179" s="47">
        <v>2</v>
      </c>
      <c r="K179" s="47">
        <v>0</v>
      </c>
      <c r="L179" s="9">
        <v>5370</v>
      </c>
      <c r="M179" s="9">
        <v>2990</v>
      </c>
      <c r="N179" s="8">
        <f t="shared" si="45"/>
        <v>10740</v>
      </c>
      <c r="O179" s="47">
        <f t="shared" si="46"/>
        <v>5980</v>
      </c>
      <c r="P179" s="8">
        <f t="shared" si="47"/>
        <v>10740</v>
      </c>
      <c r="Q179" s="47">
        <f t="shared" si="48"/>
        <v>5980</v>
      </c>
      <c r="R179" s="8">
        <f t="shared" si="49"/>
        <v>0</v>
      </c>
      <c r="S179" s="47">
        <f t="shared" si="50"/>
        <v>0</v>
      </c>
    </row>
    <row r="180" spans="5:19" s="9" customFormat="1" x14ac:dyDescent="0.35">
      <c r="E180" s="8">
        <v>19</v>
      </c>
      <c r="G180" s="9" t="s">
        <v>53</v>
      </c>
      <c r="H180" s="15" t="s">
        <v>26</v>
      </c>
      <c r="I180" s="47">
        <f>4*2</f>
        <v>8</v>
      </c>
      <c r="J180" s="47">
        <v>8</v>
      </c>
      <c r="K180" s="47">
        <v>0</v>
      </c>
      <c r="L180" s="9">
        <v>1200</v>
      </c>
      <c r="M180" s="9">
        <v>350</v>
      </c>
      <c r="N180" s="8">
        <f t="shared" si="45"/>
        <v>9600</v>
      </c>
      <c r="O180" s="47">
        <f t="shared" si="46"/>
        <v>2800</v>
      </c>
      <c r="P180" s="8">
        <f t="shared" si="47"/>
        <v>9600</v>
      </c>
      <c r="Q180" s="47">
        <f t="shared" si="48"/>
        <v>2800</v>
      </c>
      <c r="R180" s="8">
        <f t="shared" si="49"/>
        <v>0</v>
      </c>
      <c r="S180" s="47">
        <f t="shared" si="50"/>
        <v>0</v>
      </c>
    </row>
    <row r="181" spans="5:19" s="43" customFormat="1" x14ac:dyDescent="0.35">
      <c r="E181" s="42">
        <v>20</v>
      </c>
      <c r="G181" s="43" t="s">
        <v>27</v>
      </c>
      <c r="H181" s="44" t="s">
        <v>26</v>
      </c>
      <c r="I181" s="45">
        <v>84</v>
      </c>
      <c r="J181" s="45">
        <v>84</v>
      </c>
      <c r="K181" s="45">
        <v>0</v>
      </c>
      <c r="L181" s="43">
        <v>950</v>
      </c>
      <c r="M181" s="43">
        <v>300</v>
      </c>
      <c r="N181" s="42">
        <f t="shared" si="45"/>
        <v>79800</v>
      </c>
      <c r="O181" s="45">
        <f t="shared" si="46"/>
        <v>25200</v>
      </c>
      <c r="P181" s="42">
        <f t="shared" si="47"/>
        <v>79800</v>
      </c>
      <c r="Q181" s="45">
        <f t="shared" si="48"/>
        <v>25200</v>
      </c>
      <c r="R181" s="42">
        <f t="shared" si="49"/>
        <v>0</v>
      </c>
      <c r="S181" s="45">
        <f t="shared" si="50"/>
        <v>0</v>
      </c>
    </row>
    <row r="182" spans="5:19" s="43" customFormat="1" x14ac:dyDescent="0.35">
      <c r="E182" s="42">
        <v>21</v>
      </c>
      <c r="G182" s="43" t="s">
        <v>28</v>
      </c>
      <c r="H182" s="44" t="s">
        <v>26</v>
      </c>
      <c r="I182" s="45">
        <v>288</v>
      </c>
      <c r="J182" s="45">
        <v>288</v>
      </c>
      <c r="K182" s="45">
        <v>0</v>
      </c>
      <c r="L182" s="43">
        <v>950</v>
      </c>
      <c r="M182" s="43">
        <v>300</v>
      </c>
      <c r="N182" s="42">
        <f t="shared" si="45"/>
        <v>273600</v>
      </c>
      <c r="O182" s="45">
        <f t="shared" si="46"/>
        <v>86400</v>
      </c>
      <c r="P182" s="42">
        <f t="shared" si="47"/>
        <v>273600</v>
      </c>
      <c r="Q182" s="45">
        <f t="shared" si="48"/>
        <v>86400</v>
      </c>
      <c r="R182" s="42">
        <f t="shared" si="49"/>
        <v>0</v>
      </c>
      <c r="S182" s="45">
        <f t="shared" si="50"/>
        <v>0</v>
      </c>
    </row>
    <row r="183" spans="5:19" x14ac:dyDescent="0.35">
      <c r="E183" s="8">
        <v>22</v>
      </c>
      <c r="F183" s="9"/>
      <c r="G183" s="9" t="s">
        <v>29</v>
      </c>
      <c r="H183" s="15" t="s">
        <v>9</v>
      </c>
      <c r="I183" s="10">
        <f>I179</f>
        <v>2</v>
      </c>
      <c r="J183" s="10">
        <f>J179</f>
        <v>2</v>
      </c>
      <c r="K183" s="10">
        <f>K179</f>
        <v>0</v>
      </c>
      <c r="L183" s="9">
        <f>1270*20</f>
        <v>25400</v>
      </c>
      <c r="M183" s="9">
        <f>1270*9</f>
        <v>11430</v>
      </c>
      <c r="N183" s="21">
        <f t="shared" si="45"/>
        <v>50800</v>
      </c>
      <c r="O183" s="10">
        <f t="shared" si="46"/>
        <v>22860</v>
      </c>
      <c r="P183" s="21">
        <f t="shared" si="47"/>
        <v>50800</v>
      </c>
      <c r="Q183" s="10">
        <f t="shared" si="48"/>
        <v>22860</v>
      </c>
      <c r="R183" s="21">
        <f t="shared" si="49"/>
        <v>0</v>
      </c>
      <c r="S183" s="10">
        <f t="shared" si="50"/>
        <v>0</v>
      </c>
    </row>
    <row r="184" spans="5:19" x14ac:dyDescent="0.35">
      <c r="E184" s="8">
        <v>23</v>
      </c>
      <c r="F184" s="9"/>
      <c r="G184" s="9" t="s">
        <v>30</v>
      </c>
      <c r="H184" s="15" t="s">
        <v>9</v>
      </c>
      <c r="I184" s="10">
        <v>2</v>
      </c>
      <c r="J184" s="10">
        <f t="shared" ref="J184:K184" si="51">J183</f>
        <v>2</v>
      </c>
      <c r="K184" s="10">
        <f t="shared" si="51"/>
        <v>0</v>
      </c>
      <c r="L184" s="9">
        <v>17500</v>
      </c>
      <c r="M184" s="9">
        <v>2780</v>
      </c>
      <c r="N184" s="21">
        <f t="shared" si="45"/>
        <v>35000</v>
      </c>
      <c r="O184" s="10">
        <f t="shared" si="46"/>
        <v>5560</v>
      </c>
      <c r="P184" s="21">
        <f t="shared" si="47"/>
        <v>35000</v>
      </c>
      <c r="Q184" s="10">
        <f t="shared" si="48"/>
        <v>5560</v>
      </c>
      <c r="R184" s="21">
        <f t="shared" si="49"/>
        <v>0</v>
      </c>
      <c r="S184" s="10">
        <f t="shared" si="50"/>
        <v>0</v>
      </c>
    </row>
    <row r="185" spans="5:19" x14ac:dyDescent="0.35">
      <c r="E185" s="8">
        <v>24</v>
      </c>
      <c r="F185" s="9"/>
      <c r="G185" s="9" t="s">
        <v>31</v>
      </c>
      <c r="H185" s="15" t="s">
        <v>9</v>
      </c>
      <c r="I185" s="10">
        <v>2</v>
      </c>
      <c r="J185" s="10">
        <f t="shared" ref="J185:K185" si="52">J184</f>
        <v>2</v>
      </c>
      <c r="K185" s="10">
        <f t="shared" si="52"/>
        <v>0</v>
      </c>
      <c r="L185" s="9">
        <v>3050</v>
      </c>
      <c r="M185" s="9">
        <v>1650</v>
      </c>
      <c r="N185" s="21">
        <f t="shared" si="45"/>
        <v>6100</v>
      </c>
      <c r="O185" s="10">
        <f t="shared" si="46"/>
        <v>3300</v>
      </c>
      <c r="P185" s="21">
        <f t="shared" si="47"/>
        <v>6100</v>
      </c>
      <c r="Q185" s="10">
        <f t="shared" si="48"/>
        <v>3300</v>
      </c>
      <c r="R185" s="21">
        <f t="shared" si="49"/>
        <v>0</v>
      </c>
      <c r="S185" s="10">
        <f t="shared" si="50"/>
        <v>0</v>
      </c>
    </row>
    <row r="186" spans="5:19" x14ac:dyDescent="0.35">
      <c r="E186" s="8">
        <v>25</v>
      </c>
      <c r="F186" s="9"/>
      <c r="G186" s="9" t="s">
        <v>32</v>
      </c>
      <c r="H186" s="15" t="s">
        <v>9</v>
      </c>
      <c r="I186" s="10">
        <f>I185</f>
        <v>2</v>
      </c>
      <c r="J186" s="10">
        <f t="shared" ref="J186:K186" si="53">J185</f>
        <v>2</v>
      </c>
      <c r="K186" s="10">
        <f t="shared" si="53"/>
        <v>0</v>
      </c>
      <c r="L186" s="9">
        <v>45000</v>
      </c>
      <c r="M186" s="9">
        <v>16000</v>
      </c>
      <c r="N186" s="21">
        <f t="shared" si="45"/>
        <v>90000</v>
      </c>
      <c r="O186" s="10">
        <f t="shared" si="46"/>
        <v>32000</v>
      </c>
      <c r="P186" s="21">
        <f t="shared" si="47"/>
        <v>90000</v>
      </c>
      <c r="Q186" s="10">
        <f t="shared" si="48"/>
        <v>32000</v>
      </c>
      <c r="R186" s="21">
        <f t="shared" si="49"/>
        <v>0</v>
      </c>
      <c r="S186" s="10">
        <f t="shared" si="50"/>
        <v>0</v>
      </c>
    </row>
    <row r="187" spans="5:19" x14ac:dyDescent="0.35">
      <c r="E187" s="8">
        <v>26</v>
      </c>
      <c r="F187" s="9"/>
      <c r="G187" s="9" t="s">
        <v>33</v>
      </c>
      <c r="H187" s="15" t="s">
        <v>9</v>
      </c>
      <c r="I187" s="10">
        <f>I185</f>
        <v>2</v>
      </c>
      <c r="J187" s="10">
        <f>J185</f>
        <v>2</v>
      </c>
      <c r="K187" s="10">
        <f>K185</f>
        <v>0</v>
      </c>
      <c r="L187" s="9">
        <v>26600</v>
      </c>
      <c r="M187" s="9">
        <v>11660</v>
      </c>
      <c r="N187" s="21">
        <f t="shared" si="45"/>
        <v>53200</v>
      </c>
      <c r="O187" s="10">
        <f t="shared" si="46"/>
        <v>23320</v>
      </c>
      <c r="P187" s="21">
        <f t="shared" si="47"/>
        <v>53200</v>
      </c>
      <c r="Q187" s="10">
        <f t="shared" si="48"/>
        <v>23320</v>
      </c>
      <c r="R187" s="21">
        <f t="shared" si="49"/>
        <v>0</v>
      </c>
      <c r="S187" s="10">
        <f t="shared" si="50"/>
        <v>0</v>
      </c>
    </row>
    <row r="188" spans="5:19" x14ac:dyDescent="0.35">
      <c r="E188" s="8">
        <v>27</v>
      </c>
      <c r="F188" s="9"/>
      <c r="G188" s="9" t="s">
        <v>34</v>
      </c>
      <c r="H188" s="15" t="s">
        <v>9</v>
      </c>
      <c r="I188" s="10">
        <f>I185</f>
        <v>2</v>
      </c>
      <c r="J188" s="10">
        <f>J185</f>
        <v>2</v>
      </c>
      <c r="K188" s="10">
        <f>K185</f>
        <v>0</v>
      </c>
      <c r="L188" s="9">
        <v>35000</v>
      </c>
      <c r="M188" s="9">
        <v>11000</v>
      </c>
      <c r="N188" s="21">
        <f t="shared" si="45"/>
        <v>70000</v>
      </c>
      <c r="O188" s="10">
        <f t="shared" si="46"/>
        <v>22000</v>
      </c>
      <c r="P188" s="21">
        <f t="shared" si="47"/>
        <v>70000</v>
      </c>
      <c r="Q188" s="10">
        <f t="shared" si="48"/>
        <v>22000</v>
      </c>
      <c r="R188" s="21">
        <f t="shared" si="49"/>
        <v>0</v>
      </c>
      <c r="S188" s="10">
        <f t="shared" si="50"/>
        <v>0</v>
      </c>
    </row>
    <row r="189" spans="5:19" x14ac:dyDescent="0.35">
      <c r="E189" s="8">
        <v>28</v>
      </c>
      <c r="F189" s="9"/>
      <c r="G189" s="9" t="s">
        <v>35</v>
      </c>
      <c r="H189" s="15" t="s">
        <v>36</v>
      </c>
      <c r="I189" s="10">
        <v>64</v>
      </c>
      <c r="J189" s="10">
        <v>0</v>
      </c>
      <c r="K189" s="10">
        <v>0</v>
      </c>
      <c r="L189" s="9">
        <v>12000</v>
      </c>
      <c r="M189" s="9">
        <v>4500</v>
      </c>
      <c r="N189" s="21">
        <f t="shared" si="45"/>
        <v>768000</v>
      </c>
      <c r="O189" s="10">
        <f t="shared" si="46"/>
        <v>288000</v>
      </c>
      <c r="P189" s="21">
        <f t="shared" si="47"/>
        <v>0</v>
      </c>
      <c r="Q189" s="10">
        <f t="shared" si="48"/>
        <v>0</v>
      </c>
      <c r="R189" s="21">
        <f t="shared" si="49"/>
        <v>0</v>
      </c>
      <c r="S189" s="10">
        <f t="shared" si="50"/>
        <v>0</v>
      </c>
    </row>
    <row r="190" spans="5:19" x14ac:dyDescent="0.35">
      <c r="E190" s="8">
        <v>29</v>
      </c>
      <c r="F190" s="9"/>
      <c r="G190" s="9" t="s">
        <v>37</v>
      </c>
      <c r="H190" s="15" t="s">
        <v>9</v>
      </c>
      <c r="I190" s="10">
        <v>1</v>
      </c>
      <c r="J190" s="10">
        <v>0</v>
      </c>
      <c r="K190" s="10">
        <v>0</v>
      </c>
      <c r="L190" s="9">
        <v>11400</v>
      </c>
      <c r="M190" s="9">
        <v>2990</v>
      </c>
      <c r="N190" s="21">
        <f t="shared" si="45"/>
        <v>11400</v>
      </c>
      <c r="O190" s="10">
        <f t="shared" si="46"/>
        <v>2990</v>
      </c>
      <c r="P190" s="21">
        <f t="shared" si="47"/>
        <v>0</v>
      </c>
      <c r="Q190" s="10">
        <f t="shared" si="48"/>
        <v>0</v>
      </c>
      <c r="R190" s="21">
        <f t="shared" si="49"/>
        <v>0</v>
      </c>
      <c r="S190" s="10">
        <f t="shared" si="50"/>
        <v>0</v>
      </c>
    </row>
    <row r="191" spans="5:19" x14ac:dyDescent="0.35">
      <c r="E191" s="8">
        <v>30</v>
      </c>
      <c r="F191" s="9"/>
      <c r="G191" s="9" t="s">
        <v>38</v>
      </c>
      <c r="H191" s="15" t="s">
        <v>9</v>
      </c>
      <c r="I191" s="10">
        <v>1</v>
      </c>
      <c r="J191" s="10">
        <f>J190</f>
        <v>0</v>
      </c>
      <c r="K191" s="10">
        <f>K190</f>
        <v>0</v>
      </c>
      <c r="L191" s="9">
        <v>64800</v>
      </c>
      <c r="M191" s="9">
        <v>31250</v>
      </c>
      <c r="N191" s="21">
        <f t="shared" si="45"/>
        <v>64800</v>
      </c>
      <c r="O191" s="10">
        <f t="shared" si="46"/>
        <v>31250</v>
      </c>
      <c r="P191" s="21">
        <f t="shared" si="47"/>
        <v>0</v>
      </c>
      <c r="Q191" s="10">
        <f t="shared" si="48"/>
        <v>0</v>
      </c>
      <c r="R191" s="21">
        <f t="shared" si="49"/>
        <v>0</v>
      </c>
      <c r="S191" s="10">
        <f t="shared" si="50"/>
        <v>0</v>
      </c>
    </row>
    <row r="192" spans="5:19" s="9" customFormat="1" x14ac:dyDescent="0.35">
      <c r="E192" s="8">
        <v>31</v>
      </c>
      <c r="G192" s="9" t="s">
        <v>39</v>
      </c>
      <c r="H192" s="15" t="s">
        <v>26</v>
      </c>
      <c r="I192" s="47">
        <v>48</v>
      </c>
      <c r="J192" s="47">
        <v>0</v>
      </c>
      <c r="K192" s="47">
        <v>0</v>
      </c>
      <c r="L192" s="9">
        <v>3000</v>
      </c>
      <c r="M192" s="9">
        <v>350</v>
      </c>
      <c r="N192" s="8">
        <f t="shared" si="45"/>
        <v>144000</v>
      </c>
      <c r="O192" s="47">
        <f t="shared" si="46"/>
        <v>16800</v>
      </c>
      <c r="P192" s="8">
        <f t="shared" si="47"/>
        <v>0</v>
      </c>
      <c r="Q192" s="47">
        <f t="shared" si="48"/>
        <v>0</v>
      </c>
      <c r="R192" s="8">
        <f t="shared" si="49"/>
        <v>0</v>
      </c>
      <c r="S192" s="47">
        <f t="shared" si="50"/>
        <v>0</v>
      </c>
    </row>
    <row r="193" spans="1:19" x14ac:dyDescent="0.35">
      <c r="E193" s="8">
        <v>32</v>
      </c>
      <c r="F193" s="9"/>
      <c r="G193" s="9" t="s">
        <v>40</v>
      </c>
      <c r="H193" s="15" t="s">
        <v>9</v>
      </c>
      <c r="I193" s="10">
        <v>1</v>
      </c>
      <c r="J193" s="10">
        <v>0</v>
      </c>
      <c r="K193" s="10">
        <v>0</v>
      </c>
      <c r="L193" s="9">
        <v>81400</v>
      </c>
      <c r="M193" s="9">
        <v>17100</v>
      </c>
      <c r="N193" s="21">
        <f t="shared" si="45"/>
        <v>81400</v>
      </c>
      <c r="O193" s="10">
        <f t="shared" si="46"/>
        <v>17100</v>
      </c>
      <c r="P193" s="21">
        <f t="shared" si="47"/>
        <v>0</v>
      </c>
      <c r="Q193" s="10">
        <f t="shared" si="48"/>
        <v>0</v>
      </c>
      <c r="R193" s="21">
        <f t="shared" si="49"/>
        <v>0</v>
      </c>
      <c r="S193" s="10">
        <f t="shared" si="50"/>
        <v>0</v>
      </c>
    </row>
    <row r="194" spans="1:19" s="43" customFormat="1" x14ac:dyDescent="0.35">
      <c r="E194" s="42">
        <v>33</v>
      </c>
      <c r="G194" s="43" t="s">
        <v>52</v>
      </c>
      <c r="H194" s="44" t="s">
        <v>26</v>
      </c>
      <c r="I194" s="45">
        <v>210</v>
      </c>
      <c r="J194" s="45">
        <v>0</v>
      </c>
      <c r="K194" s="45">
        <v>0</v>
      </c>
      <c r="L194" s="43">
        <v>1400</v>
      </c>
      <c r="M194" s="43">
        <v>500</v>
      </c>
      <c r="N194" s="42">
        <f t="shared" si="45"/>
        <v>294000</v>
      </c>
      <c r="O194" s="45">
        <f t="shared" si="46"/>
        <v>105000</v>
      </c>
      <c r="P194" s="42">
        <f t="shared" si="47"/>
        <v>0</v>
      </c>
      <c r="Q194" s="45">
        <f t="shared" si="48"/>
        <v>0</v>
      </c>
      <c r="R194" s="42">
        <f t="shared" si="49"/>
        <v>0</v>
      </c>
      <c r="S194" s="45">
        <f t="shared" si="50"/>
        <v>0</v>
      </c>
    </row>
    <row r="195" spans="1:19" s="9" customFormat="1" x14ac:dyDescent="0.35">
      <c r="E195" s="8">
        <v>34</v>
      </c>
      <c r="G195" s="9" t="s">
        <v>41</v>
      </c>
      <c r="H195" s="15" t="s">
        <v>9</v>
      </c>
      <c r="I195" s="47">
        <v>1</v>
      </c>
      <c r="J195" s="47">
        <v>0</v>
      </c>
      <c r="K195" s="47">
        <v>0</v>
      </c>
      <c r="L195" s="9">
        <v>33120</v>
      </c>
      <c r="M195" s="9">
        <v>16000</v>
      </c>
      <c r="N195" s="8">
        <f t="shared" si="45"/>
        <v>33120</v>
      </c>
      <c r="O195" s="47">
        <f t="shared" si="46"/>
        <v>16000</v>
      </c>
      <c r="P195" s="8">
        <f t="shared" si="47"/>
        <v>0</v>
      </c>
      <c r="Q195" s="47">
        <f t="shared" si="48"/>
        <v>0</v>
      </c>
      <c r="R195" s="8">
        <f t="shared" si="49"/>
        <v>0</v>
      </c>
      <c r="S195" s="47">
        <f t="shared" si="50"/>
        <v>0</v>
      </c>
    </row>
    <row r="196" spans="1:19" x14ac:dyDescent="0.35">
      <c r="E196" s="8">
        <v>35</v>
      </c>
      <c r="F196" s="9"/>
      <c r="G196" s="9" t="s">
        <v>42</v>
      </c>
      <c r="H196" s="15" t="s">
        <v>6</v>
      </c>
      <c r="I196" s="10">
        <v>36</v>
      </c>
      <c r="J196" s="10">
        <v>0</v>
      </c>
      <c r="K196" s="10">
        <v>0</v>
      </c>
      <c r="L196" s="9">
        <v>1900</v>
      </c>
      <c r="M196" s="9">
        <v>900</v>
      </c>
      <c r="N196" s="21">
        <f t="shared" si="45"/>
        <v>68400</v>
      </c>
      <c r="O196" s="10">
        <f t="shared" si="46"/>
        <v>32400</v>
      </c>
      <c r="P196" s="21">
        <f t="shared" si="47"/>
        <v>0</v>
      </c>
      <c r="Q196" s="10">
        <f t="shared" si="48"/>
        <v>0</v>
      </c>
      <c r="R196" s="21">
        <f t="shared" si="49"/>
        <v>0</v>
      </c>
      <c r="S196" s="10">
        <f t="shared" si="50"/>
        <v>0</v>
      </c>
    </row>
    <row r="197" spans="1:19" s="43" customFormat="1" x14ac:dyDescent="0.35">
      <c r="E197" s="42">
        <v>36</v>
      </c>
      <c r="G197" s="43" t="s">
        <v>43</v>
      </c>
      <c r="H197" s="44" t="s">
        <v>26</v>
      </c>
      <c r="I197" s="45">
        <v>630</v>
      </c>
      <c r="J197" s="45">
        <v>780</v>
      </c>
      <c r="K197" s="45">
        <v>121</v>
      </c>
      <c r="L197" s="43">
        <v>1300</v>
      </c>
      <c r="M197" s="43">
        <v>300</v>
      </c>
      <c r="N197" s="42">
        <f t="shared" si="45"/>
        <v>819000</v>
      </c>
      <c r="O197" s="45">
        <f t="shared" si="46"/>
        <v>189000</v>
      </c>
      <c r="P197" s="42">
        <f t="shared" si="47"/>
        <v>1014000</v>
      </c>
      <c r="Q197" s="45">
        <f t="shared" si="48"/>
        <v>234000</v>
      </c>
      <c r="R197" s="42">
        <f t="shared" si="49"/>
        <v>157300</v>
      </c>
      <c r="S197" s="45">
        <f t="shared" si="50"/>
        <v>36300</v>
      </c>
    </row>
    <row r="198" spans="1:19" s="9" customFormat="1" x14ac:dyDescent="0.35">
      <c r="A198"/>
      <c r="B198"/>
      <c r="C198"/>
      <c r="D198"/>
      <c r="E198" s="8">
        <v>37</v>
      </c>
      <c r="G198" s="9" t="s">
        <v>44</v>
      </c>
      <c r="H198" s="15" t="s">
        <v>51</v>
      </c>
      <c r="I198" s="47">
        <v>15</v>
      </c>
      <c r="J198" s="47">
        <v>15</v>
      </c>
      <c r="K198" s="47">
        <v>0</v>
      </c>
      <c r="L198" s="9">
        <v>3000</v>
      </c>
      <c r="M198" s="9">
        <v>1200</v>
      </c>
      <c r="N198" s="8">
        <f t="shared" si="45"/>
        <v>45000</v>
      </c>
      <c r="O198" s="47">
        <f t="shared" si="46"/>
        <v>18000</v>
      </c>
      <c r="P198" s="8">
        <f t="shared" si="47"/>
        <v>45000</v>
      </c>
      <c r="Q198" s="47">
        <f t="shared" si="48"/>
        <v>18000</v>
      </c>
      <c r="R198" s="8">
        <f t="shared" si="49"/>
        <v>0</v>
      </c>
      <c r="S198" s="47">
        <f t="shared" si="50"/>
        <v>0</v>
      </c>
    </row>
    <row r="199" spans="1:19" s="43" customFormat="1" x14ac:dyDescent="0.35">
      <c r="E199" s="42">
        <v>38</v>
      </c>
      <c r="G199" s="43" t="s">
        <v>45</v>
      </c>
      <c r="H199" s="44" t="s">
        <v>6</v>
      </c>
      <c r="I199" s="45">
        <v>90</v>
      </c>
      <c r="J199" s="45">
        <v>90</v>
      </c>
      <c r="K199" s="45">
        <v>0</v>
      </c>
      <c r="L199" s="43">
        <v>800</v>
      </c>
      <c r="M199" s="43">
        <v>150</v>
      </c>
      <c r="N199" s="42">
        <f t="shared" si="45"/>
        <v>72000</v>
      </c>
      <c r="O199" s="45">
        <f t="shared" si="46"/>
        <v>13500</v>
      </c>
      <c r="P199" s="42">
        <f t="shared" si="47"/>
        <v>72000</v>
      </c>
      <c r="Q199" s="45">
        <f t="shared" si="48"/>
        <v>13500</v>
      </c>
      <c r="R199" s="42">
        <f t="shared" si="49"/>
        <v>0</v>
      </c>
      <c r="S199" s="45">
        <f t="shared" si="50"/>
        <v>0</v>
      </c>
    </row>
    <row r="200" spans="1:19" x14ac:dyDescent="0.35">
      <c r="E200" s="8">
        <v>39</v>
      </c>
      <c r="F200" s="9"/>
      <c r="G200" s="9" t="s">
        <v>46</v>
      </c>
      <c r="H200" s="15" t="s">
        <v>9</v>
      </c>
      <c r="I200" s="10">
        <v>1</v>
      </c>
      <c r="J200" s="10">
        <v>1</v>
      </c>
      <c r="K200" s="10">
        <v>0</v>
      </c>
      <c r="L200" s="9">
        <v>560000</v>
      </c>
      <c r="M200" s="9">
        <v>0</v>
      </c>
      <c r="N200" s="21">
        <f t="shared" si="45"/>
        <v>560000</v>
      </c>
      <c r="O200" s="10">
        <f t="shared" si="46"/>
        <v>0</v>
      </c>
      <c r="P200" s="21">
        <f t="shared" si="47"/>
        <v>560000</v>
      </c>
      <c r="Q200" s="10">
        <f t="shared" si="48"/>
        <v>0</v>
      </c>
      <c r="R200" s="21">
        <f t="shared" si="49"/>
        <v>0</v>
      </c>
      <c r="S200" s="10">
        <f t="shared" si="50"/>
        <v>0</v>
      </c>
    </row>
    <row r="201" spans="1:19" x14ac:dyDescent="0.35">
      <c r="E201" s="8">
        <v>40</v>
      </c>
      <c r="F201" s="9"/>
      <c r="G201" s="9" t="s">
        <v>47</v>
      </c>
      <c r="H201" s="15" t="s">
        <v>6</v>
      </c>
      <c r="I201" s="10">
        <v>937</v>
      </c>
      <c r="J201" s="10">
        <v>937</v>
      </c>
      <c r="K201" s="10">
        <v>121</v>
      </c>
      <c r="L201" s="9">
        <v>150</v>
      </c>
      <c r="M201" s="9">
        <v>100</v>
      </c>
      <c r="N201" s="21">
        <f t="shared" si="45"/>
        <v>140550</v>
      </c>
      <c r="O201" s="10">
        <f t="shared" si="46"/>
        <v>93700</v>
      </c>
      <c r="P201" s="21">
        <f t="shared" si="47"/>
        <v>140550</v>
      </c>
      <c r="Q201" s="10">
        <f t="shared" si="48"/>
        <v>93700</v>
      </c>
      <c r="R201" s="21">
        <f t="shared" si="49"/>
        <v>18150</v>
      </c>
      <c r="S201" s="10">
        <f t="shared" si="50"/>
        <v>12100</v>
      </c>
    </row>
    <row r="202" spans="1:19" x14ac:dyDescent="0.35">
      <c r="E202" s="8">
        <v>41</v>
      </c>
      <c r="F202" s="9"/>
      <c r="G202" s="9" t="s">
        <v>48</v>
      </c>
      <c r="H202" s="15" t="s">
        <v>6</v>
      </c>
      <c r="I202" s="10">
        <v>131</v>
      </c>
      <c r="J202" s="10">
        <v>822</v>
      </c>
      <c r="K202" s="10">
        <v>93</v>
      </c>
      <c r="L202" s="9">
        <v>2500</v>
      </c>
      <c r="M202" s="9">
        <v>1000</v>
      </c>
      <c r="N202" s="21">
        <f t="shared" si="45"/>
        <v>327500</v>
      </c>
      <c r="O202" s="10">
        <f t="shared" si="46"/>
        <v>131000</v>
      </c>
      <c r="P202" s="21">
        <f t="shared" si="47"/>
        <v>2055000</v>
      </c>
      <c r="Q202" s="10">
        <f t="shared" si="48"/>
        <v>822000</v>
      </c>
      <c r="R202" s="21">
        <f t="shared" si="49"/>
        <v>232500</v>
      </c>
      <c r="S202" s="10">
        <f t="shared" si="50"/>
        <v>93000</v>
      </c>
    </row>
    <row r="203" spans="1:19" ht="15" thickBot="1" x14ac:dyDescent="0.4">
      <c r="E203" s="11">
        <v>42</v>
      </c>
      <c r="F203" s="12"/>
      <c r="G203" s="12" t="s">
        <v>49</v>
      </c>
      <c r="H203" s="16" t="s">
        <v>9</v>
      </c>
      <c r="I203" s="13">
        <v>1</v>
      </c>
      <c r="J203" s="13">
        <v>0</v>
      </c>
      <c r="K203" s="13">
        <v>0</v>
      </c>
      <c r="L203" s="9">
        <v>55500</v>
      </c>
      <c r="M203" s="9">
        <v>41250</v>
      </c>
      <c r="N203" s="21">
        <f t="shared" si="45"/>
        <v>55500</v>
      </c>
      <c r="O203" s="10">
        <f t="shared" si="46"/>
        <v>41250</v>
      </c>
      <c r="P203" s="21">
        <f t="shared" si="47"/>
        <v>0</v>
      </c>
      <c r="Q203" s="10">
        <f t="shared" si="48"/>
        <v>0</v>
      </c>
      <c r="R203" s="21">
        <f t="shared" si="49"/>
        <v>0</v>
      </c>
      <c r="S203" s="10">
        <f t="shared" si="50"/>
        <v>0</v>
      </c>
    </row>
    <row r="204" spans="1:19" x14ac:dyDescent="0.35">
      <c r="N204" s="24">
        <f>SUM(N162:N203)</f>
        <v>7402472.5</v>
      </c>
      <c r="O204" s="24">
        <f>SUM(O162:O203)</f>
        <v>2016195</v>
      </c>
      <c r="P204" s="24">
        <f>SUM(P162:P203)</f>
        <v>6290080</v>
      </c>
      <c r="Q204" s="24">
        <f>SUM(Q162:Q203)</f>
        <v>1803840</v>
      </c>
      <c r="R204" s="25">
        <f t="shared" ref="R204" si="54">SUM(R162:R203)</f>
        <v>747782.5</v>
      </c>
      <c r="S204" s="24">
        <f>SUM(S162:S203)</f>
        <v>233675</v>
      </c>
    </row>
    <row r="206" spans="1:19" x14ac:dyDescent="0.35">
      <c r="N206" s="29" t="s">
        <v>131</v>
      </c>
      <c r="O206" s="17" t="s">
        <v>130</v>
      </c>
    </row>
    <row r="207" spans="1:19" x14ac:dyDescent="0.35">
      <c r="M207" t="s">
        <v>126</v>
      </c>
      <c r="N207" s="28">
        <f>O204+S204</f>
        <v>2249870</v>
      </c>
      <c r="O207" s="28">
        <f>N204+R204</f>
        <v>8150255</v>
      </c>
    </row>
    <row r="208" spans="1:19" x14ac:dyDescent="0.35">
      <c r="N208" s="28"/>
      <c r="O208" s="28"/>
    </row>
    <row r="209" spans="13:15" x14ac:dyDescent="0.35">
      <c r="M209" t="s">
        <v>128</v>
      </c>
      <c r="N209" s="28">
        <f>O204+Q204+S204</f>
        <v>4053710</v>
      </c>
      <c r="O209" s="28">
        <f>N204+P204+R204</f>
        <v>14440335</v>
      </c>
    </row>
  </sheetData>
  <mergeCells count="14">
    <mergeCell ref="O3:P3"/>
    <mergeCell ref="Q3:R3"/>
    <mergeCell ref="S3:T3"/>
    <mergeCell ref="U3:V3"/>
    <mergeCell ref="O55:P55"/>
    <mergeCell ref="Q55:R55"/>
    <mergeCell ref="S55:T55"/>
    <mergeCell ref="U55:V55"/>
    <mergeCell ref="N109:O109"/>
    <mergeCell ref="P109:Q109"/>
    <mergeCell ref="R109:S109"/>
    <mergeCell ref="N160:O160"/>
    <mergeCell ref="P160:Q160"/>
    <mergeCell ref="R160:S16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Y207"/>
  <sheetViews>
    <sheetView topLeftCell="K41" workbookViewId="0">
      <selection activeCell="D6" sqref="D6:D46"/>
    </sheetView>
  </sheetViews>
  <sheetFormatPr defaultRowHeight="14.5" x14ac:dyDescent="0.35"/>
  <cols>
    <col min="5" max="5" width="2.81640625" bestFit="1" customWidth="1"/>
    <col min="7" max="7" width="43.1796875" customWidth="1"/>
    <col min="8" max="8" width="10.1796875" bestFit="1" customWidth="1"/>
    <col min="9" max="11" width="8.1796875" bestFit="1" customWidth="1"/>
    <col min="12" max="12" width="11" bestFit="1" customWidth="1"/>
    <col min="14" max="14" width="16" customWidth="1"/>
    <col min="15" max="15" width="12.6328125" bestFit="1" customWidth="1"/>
    <col min="16" max="16" width="15.7265625" bestFit="1" customWidth="1"/>
    <col min="18" max="18" width="12.54296875" bestFit="1" customWidth="1"/>
    <col min="19" max="19" width="13.6328125" bestFit="1" customWidth="1"/>
    <col min="21" max="21" width="12.54296875" bestFit="1" customWidth="1"/>
    <col min="22" max="22" width="13.6328125" bestFit="1" customWidth="1"/>
    <col min="24" max="24" width="12.54296875" bestFit="1" customWidth="1"/>
    <col min="25" max="25" width="13.6328125" bestFit="1" customWidth="1"/>
  </cols>
  <sheetData>
    <row r="2" spans="1:22" ht="15" thickBot="1" x14ac:dyDescent="0.4"/>
    <row r="3" spans="1:22" x14ac:dyDescent="0.35">
      <c r="I3" s="1" t="s">
        <v>63</v>
      </c>
      <c r="J3" s="1" t="s">
        <v>64</v>
      </c>
      <c r="K3" s="17" t="s">
        <v>65</v>
      </c>
      <c r="L3" s="17" t="s">
        <v>105</v>
      </c>
      <c r="O3" s="92" t="s">
        <v>63</v>
      </c>
      <c r="P3" s="93"/>
      <c r="Q3" s="92" t="s">
        <v>64</v>
      </c>
      <c r="R3" s="93"/>
      <c r="S3" s="94" t="s">
        <v>65</v>
      </c>
      <c r="T3" s="95"/>
      <c r="U3" s="94" t="s">
        <v>105</v>
      </c>
      <c r="V3" s="95"/>
    </row>
    <row r="4" spans="1:22" ht="15" thickBot="1" x14ac:dyDescent="0.4">
      <c r="E4" s="2" t="s">
        <v>1</v>
      </c>
      <c r="F4" s="3"/>
      <c r="G4" s="4" t="s">
        <v>2</v>
      </c>
      <c r="H4" s="4" t="s">
        <v>3</v>
      </c>
      <c r="I4" s="2" t="s">
        <v>4</v>
      </c>
      <c r="J4" s="2" t="s">
        <v>4</v>
      </c>
      <c r="K4" s="2" t="s">
        <v>4</v>
      </c>
      <c r="L4" s="2" t="s">
        <v>4</v>
      </c>
      <c r="M4" s="19" t="s">
        <v>123</v>
      </c>
      <c r="N4" s="20" t="s">
        <v>124</v>
      </c>
      <c r="O4" s="23" t="s">
        <v>125</v>
      </c>
      <c r="P4" s="23" t="s">
        <v>132</v>
      </c>
      <c r="Q4" s="23" t="s">
        <v>125</v>
      </c>
      <c r="R4" s="23" t="s">
        <v>132</v>
      </c>
      <c r="S4" s="23" t="s">
        <v>125</v>
      </c>
      <c r="T4" s="23" t="s">
        <v>132</v>
      </c>
      <c r="U4" s="23" t="s">
        <v>125</v>
      </c>
      <c r="V4" s="23" t="s">
        <v>132</v>
      </c>
    </row>
    <row r="5" spans="1:22" x14ac:dyDescent="0.35">
      <c r="A5" t="s">
        <v>177</v>
      </c>
      <c r="B5" t="s">
        <v>175</v>
      </c>
      <c r="C5" t="s">
        <v>173</v>
      </c>
      <c r="D5" t="s">
        <v>176</v>
      </c>
      <c r="E5" s="5">
        <v>1</v>
      </c>
      <c r="F5" s="6"/>
      <c r="G5" s="6" t="s">
        <v>5</v>
      </c>
      <c r="H5" s="14" t="s">
        <v>6</v>
      </c>
      <c r="I5" s="7">
        <f>12*6</f>
        <v>72</v>
      </c>
      <c r="J5" s="7">
        <v>0</v>
      </c>
      <c r="K5" s="7">
        <v>0</v>
      </c>
      <c r="L5" s="7">
        <v>0</v>
      </c>
      <c r="M5" s="9">
        <v>14500</v>
      </c>
      <c r="N5" s="9">
        <v>4700</v>
      </c>
      <c r="O5" s="21">
        <f>$M$5*I5</f>
        <v>1044000</v>
      </c>
      <c r="P5" s="10">
        <f>$N$5*I5</f>
        <v>338400</v>
      </c>
      <c r="Q5" s="21">
        <f>M5*J5</f>
        <v>0</v>
      </c>
      <c r="R5" s="10">
        <f>N5*J5</f>
        <v>0</v>
      </c>
      <c r="S5" s="21">
        <f>M5*K5</f>
        <v>0</v>
      </c>
      <c r="T5" s="10">
        <f>N5*K5</f>
        <v>0</v>
      </c>
      <c r="U5" s="21">
        <f>M5*L5</f>
        <v>0</v>
      </c>
      <c r="V5" s="10">
        <f>N5*L5</f>
        <v>0</v>
      </c>
    </row>
    <row r="6" spans="1:22" s="43" customFormat="1" x14ac:dyDescent="0.35">
      <c r="A6" s="43">
        <f>I5+K5</f>
        <v>72</v>
      </c>
      <c r="B6" s="43">
        <f>I5+K5+L5</f>
        <v>72</v>
      </c>
      <c r="C6" s="43">
        <f t="shared" ref="C6:C46" si="0">I5+J5+K5</f>
        <v>72</v>
      </c>
      <c r="D6" s="43">
        <f>I5+J5+K5+L5</f>
        <v>72</v>
      </c>
      <c r="E6" s="42">
        <v>2</v>
      </c>
      <c r="G6" s="43" t="s">
        <v>7</v>
      </c>
      <c r="H6" s="44" t="s">
        <v>6</v>
      </c>
      <c r="I6" s="45">
        <v>623</v>
      </c>
      <c r="J6" s="45">
        <v>0</v>
      </c>
      <c r="K6" s="45">
        <v>0</v>
      </c>
      <c r="L6" s="45">
        <v>0</v>
      </c>
      <c r="M6" s="43">
        <v>600</v>
      </c>
      <c r="N6" s="43">
        <v>170</v>
      </c>
      <c r="O6" s="42">
        <f t="shared" ref="O6:O46" si="1">M6*I6</f>
        <v>373800</v>
      </c>
      <c r="P6" s="45">
        <f t="shared" ref="P6:P46" si="2">N6*I6</f>
        <v>105910</v>
      </c>
      <c r="Q6" s="42">
        <f t="shared" ref="Q6:Q46" si="3">M6*J6</f>
        <v>0</v>
      </c>
      <c r="R6" s="45">
        <f t="shared" ref="R6:R46" si="4">N6*J6</f>
        <v>0</v>
      </c>
      <c r="S6" s="42">
        <f t="shared" ref="S6:S46" si="5">M6*K6</f>
        <v>0</v>
      </c>
      <c r="T6" s="45">
        <f t="shared" ref="T6:T46" si="6">N6*K6</f>
        <v>0</v>
      </c>
      <c r="U6" s="42">
        <f t="shared" ref="U6:U46" si="7">M6*L6</f>
        <v>0</v>
      </c>
      <c r="V6" s="45">
        <f t="shared" ref="V6:V46" si="8">N6*L6</f>
        <v>0</v>
      </c>
    </row>
    <row r="7" spans="1:22" x14ac:dyDescent="0.35">
      <c r="A7" s="43">
        <f t="shared" ref="A7:A46" si="9">I6+K6</f>
        <v>623</v>
      </c>
      <c r="B7" s="43">
        <f t="shared" ref="B7:B46" si="10">I6+K6+L6</f>
        <v>623</v>
      </c>
      <c r="C7" s="43">
        <f t="shared" si="0"/>
        <v>623</v>
      </c>
      <c r="D7" s="43">
        <f t="shared" ref="D7:D46" si="11">I6+J6+K6+L6</f>
        <v>623</v>
      </c>
      <c r="E7" s="8">
        <v>3</v>
      </c>
      <c r="F7" s="9"/>
      <c r="G7" s="9" t="s">
        <v>8</v>
      </c>
      <c r="H7" s="15" t="s">
        <v>9</v>
      </c>
      <c r="I7" s="10">
        <v>1</v>
      </c>
      <c r="J7" s="10">
        <v>1</v>
      </c>
      <c r="K7" s="10">
        <v>0</v>
      </c>
      <c r="L7" s="10">
        <v>0</v>
      </c>
      <c r="M7" s="9">
        <v>1150</v>
      </c>
      <c r="N7" s="9">
        <v>670</v>
      </c>
      <c r="O7" s="21">
        <f t="shared" si="1"/>
        <v>1150</v>
      </c>
      <c r="P7" s="10">
        <f t="shared" si="2"/>
        <v>670</v>
      </c>
      <c r="Q7" s="21">
        <f t="shared" si="3"/>
        <v>1150</v>
      </c>
      <c r="R7" s="10">
        <f t="shared" si="4"/>
        <v>670</v>
      </c>
      <c r="S7" s="21">
        <f t="shared" si="5"/>
        <v>0</v>
      </c>
      <c r="T7" s="10">
        <f t="shared" si="6"/>
        <v>0</v>
      </c>
      <c r="U7" s="21">
        <f t="shared" si="7"/>
        <v>0</v>
      </c>
      <c r="V7" s="10">
        <f t="shared" si="8"/>
        <v>0</v>
      </c>
    </row>
    <row r="8" spans="1:22" x14ac:dyDescent="0.35">
      <c r="A8" s="43">
        <f t="shared" si="9"/>
        <v>1</v>
      </c>
      <c r="B8" s="43">
        <f t="shared" si="10"/>
        <v>1</v>
      </c>
      <c r="C8" s="43">
        <f t="shared" si="0"/>
        <v>2</v>
      </c>
      <c r="D8" s="43">
        <f t="shared" si="11"/>
        <v>2</v>
      </c>
      <c r="E8" s="8">
        <v>4</v>
      </c>
      <c r="F8" s="9"/>
      <c r="G8" s="9" t="s">
        <v>10</v>
      </c>
      <c r="H8" s="15" t="s">
        <v>11</v>
      </c>
      <c r="I8" s="10">
        <f>4*7*0.125</f>
        <v>3.5</v>
      </c>
      <c r="J8" s="10">
        <v>0</v>
      </c>
      <c r="K8" s="10">
        <v>0</v>
      </c>
      <c r="L8" s="10">
        <v>0</v>
      </c>
      <c r="M8" s="9">
        <v>95000</v>
      </c>
      <c r="N8" s="9">
        <v>14000</v>
      </c>
      <c r="O8" s="21">
        <f t="shared" si="1"/>
        <v>332500</v>
      </c>
      <c r="P8" s="10">
        <f t="shared" si="2"/>
        <v>49000</v>
      </c>
      <c r="Q8" s="21">
        <f t="shared" si="3"/>
        <v>0</v>
      </c>
      <c r="R8" s="10">
        <f t="shared" si="4"/>
        <v>0</v>
      </c>
      <c r="S8" s="21">
        <f t="shared" si="5"/>
        <v>0</v>
      </c>
      <c r="T8" s="10">
        <f t="shared" si="6"/>
        <v>0</v>
      </c>
      <c r="U8" s="21">
        <f t="shared" si="7"/>
        <v>0</v>
      </c>
      <c r="V8" s="10">
        <f t="shared" si="8"/>
        <v>0</v>
      </c>
    </row>
    <row r="9" spans="1:22" x14ac:dyDescent="0.35">
      <c r="A9" s="43">
        <f t="shared" si="9"/>
        <v>3.5</v>
      </c>
      <c r="B9" s="43">
        <f t="shared" si="10"/>
        <v>3.5</v>
      </c>
      <c r="C9" s="43">
        <f t="shared" si="0"/>
        <v>3.5</v>
      </c>
      <c r="D9" s="43">
        <f t="shared" si="11"/>
        <v>3.5</v>
      </c>
      <c r="E9" s="8">
        <v>5</v>
      </c>
      <c r="F9" s="9"/>
      <c r="G9" s="9" t="s">
        <v>12</v>
      </c>
      <c r="H9" s="15" t="s">
        <v>9</v>
      </c>
      <c r="I9" s="10">
        <v>6</v>
      </c>
      <c r="J9" s="10">
        <v>4</v>
      </c>
      <c r="K9" s="10">
        <v>1</v>
      </c>
      <c r="L9" s="10">
        <v>2</v>
      </c>
      <c r="M9" s="9">
        <v>1830</v>
      </c>
      <c r="N9" s="9">
        <v>1250</v>
      </c>
      <c r="O9" s="21">
        <f t="shared" si="1"/>
        <v>10980</v>
      </c>
      <c r="P9" s="10">
        <f>N9*I9</f>
        <v>7500</v>
      </c>
      <c r="Q9" s="21">
        <f t="shared" si="3"/>
        <v>7320</v>
      </c>
      <c r="R9" s="10">
        <f t="shared" si="4"/>
        <v>5000</v>
      </c>
      <c r="S9" s="21">
        <f t="shared" si="5"/>
        <v>1830</v>
      </c>
      <c r="T9" s="10">
        <f t="shared" si="6"/>
        <v>1250</v>
      </c>
      <c r="U9" s="21">
        <f t="shared" si="7"/>
        <v>3660</v>
      </c>
      <c r="V9" s="10">
        <f t="shared" si="8"/>
        <v>2500</v>
      </c>
    </row>
    <row r="10" spans="1:22" x14ac:dyDescent="0.35">
      <c r="A10" s="43">
        <f t="shared" si="9"/>
        <v>7</v>
      </c>
      <c r="B10" s="43">
        <f t="shared" si="10"/>
        <v>9</v>
      </c>
      <c r="C10" s="43">
        <f t="shared" si="0"/>
        <v>11</v>
      </c>
      <c r="D10" s="43">
        <f t="shared" si="11"/>
        <v>13</v>
      </c>
      <c r="E10" s="8">
        <v>6</v>
      </c>
      <c r="F10" s="9"/>
      <c r="G10" s="9" t="s">
        <v>13</v>
      </c>
      <c r="H10" s="15" t="s">
        <v>9</v>
      </c>
      <c r="I10" s="10">
        <v>3</v>
      </c>
      <c r="J10" s="10">
        <v>2</v>
      </c>
      <c r="K10" s="10">
        <v>0</v>
      </c>
      <c r="L10" s="10">
        <v>0</v>
      </c>
      <c r="M10" s="9">
        <v>1200</v>
      </c>
      <c r="N10" s="9">
        <v>790</v>
      </c>
      <c r="O10" s="21">
        <f t="shared" si="1"/>
        <v>3600</v>
      </c>
      <c r="P10" s="10">
        <f t="shared" si="2"/>
        <v>2370</v>
      </c>
      <c r="Q10" s="21">
        <f t="shared" si="3"/>
        <v>2400</v>
      </c>
      <c r="R10" s="10">
        <f t="shared" si="4"/>
        <v>1580</v>
      </c>
      <c r="S10" s="21">
        <f>M10*K10</f>
        <v>0</v>
      </c>
      <c r="T10" s="10">
        <f t="shared" si="6"/>
        <v>0</v>
      </c>
      <c r="U10" s="21">
        <f t="shared" si="7"/>
        <v>0</v>
      </c>
      <c r="V10" s="10">
        <f t="shared" si="8"/>
        <v>0</v>
      </c>
    </row>
    <row r="11" spans="1:22" x14ac:dyDescent="0.35">
      <c r="A11" s="43">
        <f t="shared" si="9"/>
        <v>3</v>
      </c>
      <c r="B11" s="43">
        <f>I10+K10+L10</f>
        <v>3</v>
      </c>
      <c r="C11" s="43">
        <f t="shared" si="0"/>
        <v>5</v>
      </c>
      <c r="D11" s="43">
        <f t="shared" si="11"/>
        <v>5</v>
      </c>
      <c r="E11" s="8">
        <v>7</v>
      </c>
      <c r="F11" s="9"/>
      <c r="G11" s="9" t="s">
        <v>14</v>
      </c>
      <c r="H11" s="15" t="s">
        <v>9</v>
      </c>
      <c r="I11" s="10">
        <v>6</v>
      </c>
      <c r="J11" s="10">
        <f>J9</f>
        <v>4</v>
      </c>
      <c r="K11" s="10">
        <f>K9</f>
        <v>1</v>
      </c>
      <c r="L11" s="10">
        <f>L9</f>
        <v>2</v>
      </c>
      <c r="M11" s="9">
        <v>3170</v>
      </c>
      <c r="N11" s="9">
        <v>1900</v>
      </c>
      <c r="O11" s="21">
        <f t="shared" si="1"/>
        <v>19020</v>
      </c>
      <c r="P11" s="10">
        <f t="shared" si="2"/>
        <v>11400</v>
      </c>
      <c r="Q11" s="21">
        <f t="shared" si="3"/>
        <v>12680</v>
      </c>
      <c r="R11" s="10">
        <f t="shared" si="4"/>
        <v>7600</v>
      </c>
      <c r="S11" s="21">
        <f t="shared" si="5"/>
        <v>3170</v>
      </c>
      <c r="T11" s="10">
        <f t="shared" si="6"/>
        <v>1900</v>
      </c>
      <c r="U11" s="21">
        <f t="shared" si="7"/>
        <v>6340</v>
      </c>
      <c r="V11" s="10">
        <f t="shared" si="8"/>
        <v>3800</v>
      </c>
    </row>
    <row r="12" spans="1:22" x14ac:dyDescent="0.35">
      <c r="A12" s="43">
        <f t="shared" si="9"/>
        <v>7</v>
      </c>
      <c r="B12" s="43">
        <f t="shared" si="10"/>
        <v>9</v>
      </c>
      <c r="C12" s="43">
        <f t="shared" si="0"/>
        <v>11</v>
      </c>
      <c r="D12" s="43">
        <f t="shared" si="11"/>
        <v>13</v>
      </c>
      <c r="E12" s="8">
        <v>8</v>
      </c>
      <c r="F12" s="9"/>
      <c r="G12" s="9" t="s">
        <v>15</v>
      </c>
      <c r="H12" s="15" t="s">
        <v>9</v>
      </c>
      <c r="I12" s="10">
        <v>1</v>
      </c>
      <c r="J12" s="10">
        <v>1</v>
      </c>
      <c r="K12" s="10">
        <v>0</v>
      </c>
      <c r="L12" s="10">
        <v>0</v>
      </c>
      <c r="M12" s="9">
        <v>9120</v>
      </c>
      <c r="N12" s="9">
        <v>1500</v>
      </c>
      <c r="O12" s="21">
        <f t="shared" si="1"/>
        <v>9120</v>
      </c>
      <c r="P12" s="10">
        <f t="shared" si="2"/>
        <v>1500</v>
      </c>
      <c r="Q12" s="21">
        <f t="shared" si="3"/>
        <v>9120</v>
      </c>
      <c r="R12" s="10">
        <f t="shared" si="4"/>
        <v>1500</v>
      </c>
      <c r="S12" s="21">
        <f t="shared" si="5"/>
        <v>0</v>
      </c>
      <c r="T12" s="10">
        <f t="shared" si="6"/>
        <v>0</v>
      </c>
      <c r="U12" s="21">
        <f t="shared" si="7"/>
        <v>0</v>
      </c>
      <c r="V12" s="10">
        <f t="shared" si="8"/>
        <v>0</v>
      </c>
    </row>
    <row r="13" spans="1:22" x14ac:dyDescent="0.35">
      <c r="A13" s="43">
        <f t="shared" si="9"/>
        <v>1</v>
      </c>
      <c r="B13" s="43">
        <f t="shared" si="10"/>
        <v>1</v>
      </c>
      <c r="C13" s="43">
        <f t="shared" si="0"/>
        <v>2</v>
      </c>
      <c r="D13" s="43">
        <f t="shared" si="11"/>
        <v>2</v>
      </c>
      <c r="E13" s="8">
        <v>9</v>
      </c>
      <c r="F13" s="9"/>
      <c r="G13" s="9" t="s">
        <v>16</v>
      </c>
      <c r="H13" s="15" t="s">
        <v>9</v>
      </c>
      <c r="I13" s="10">
        <v>6</v>
      </c>
      <c r="J13" s="10">
        <f>J11</f>
        <v>4</v>
      </c>
      <c r="K13" s="10">
        <f>K11</f>
        <v>1</v>
      </c>
      <c r="L13" s="10">
        <v>2</v>
      </c>
      <c r="M13" s="9">
        <v>1240</v>
      </c>
      <c r="N13" s="9">
        <v>720</v>
      </c>
      <c r="O13" s="21">
        <f t="shared" si="1"/>
        <v>7440</v>
      </c>
      <c r="P13" s="10">
        <f t="shared" si="2"/>
        <v>4320</v>
      </c>
      <c r="Q13" s="21">
        <f t="shared" si="3"/>
        <v>4960</v>
      </c>
      <c r="R13" s="10">
        <f t="shared" si="4"/>
        <v>2880</v>
      </c>
      <c r="S13" s="21">
        <f t="shared" si="5"/>
        <v>1240</v>
      </c>
      <c r="T13" s="10">
        <f t="shared" si="6"/>
        <v>720</v>
      </c>
      <c r="U13" s="21">
        <f t="shared" si="7"/>
        <v>2480</v>
      </c>
      <c r="V13" s="10">
        <f t="shared" si="8"/>
        <v>1440</v>
      </c>
    </row>
    <row r="14" spans="1:22" x14ac:dyDescent="0.35">
      <c r="A14" s="43">
        <f t="shared" si="9"/>
        <v>7</v>
      </c>
      <c r="B14" s="43">
        <f t="shared" si="10"/>
        <v>9</v>
      </c>
      <c r="C14" s="43">
        <f t="shared" si="0"/>
        <v>11</v>
      </c>
      <c r="D14" s="43">
        <f t="shared" si="11"/>
        <v>13</v>
      </c>
      <c r="E14" s="8">
        <v>10</v>
      </c>
      <c r="F14" s="9"/>
      <c r="G14" s="9" t="s">
        <v>17</v>
      </c>
      <c r="H14" s="15" t="s">
        <v>9</v>
      </c>
      <c r="I14" s="10">
        <v>6</v>
      </c>
      <c r="J14" s="10">
        <f>J13</f>
        <v>4</v>
      </c>
      <c r="K14" s="10">
        <f>K13</f>
        <v>1</v>
      </c>
      <c r="L14" s="10">
        <f>L13</f>
        <v>2</v>
      </c>
      <c r="M14" s="9">
        <v>1360</v>
      </c>
      <c r="N14" s="9">
        <v>960</v>
      </c>
      <c r="O14" s="21">
        <f t="shared" si="1"/>
        <v>8160</v>
      </c>
      <c r="P14" s="10">
        <f t="shared" si="2"/>
        <v>5760</v>
      </c>
      <c r="Q14" s="21">
        <f t="shared" si="3"/>
        <v>5440</v>
      </c>
      <c r="R14" s="10">
        <f t="shared" si="4"/>
        <v>3840</v>
      </c>
      <c r="S14" s="21">
        <f t="shared" si="5"/>
        <v>1360</v>
      </c>
      <c r="T14" s="10">
        <f t="shared" si="6"/>
        <v>960</v>
      </c>
      <c r="U14" s="21">
        <f t="shared" si="7"/>
        <v>2720</v>
      </c>
      <c r="V14" s="10">
        <f t="shared" si="8"/>
        <v>1920</v>
      </c>
    </row>
    <row r="15" spans="1:22" x14ac:dyDescent="0.35">
      <c r="A15" s="43">
        <f t="shared" si="9"/>
        <v>7</v>
      </c>
      <c r="B15" s="43">
        <f t="shared" si="10"/>
        <v>9</v>
      </c>
      <c r="C15" s="43">
        <f t="shared" si="0"/>
        <v>11</v>
      </c>
      <c r="D15" s="43">
        <f t="shared" si="11"/>
        <v>13</v>
      </c>
      <c r="E15" s="8">
        <v>11</v>
      </c>
      <c r="F15" s="9"/>
      <c r="G15" s="9" t="s">
        <v>18</v>
      </c>
      <c r="H15" s="15" t="s">
        <v>11</v>
      </c>
      <c r="I15" s="10">
        <f>7*2.5*7*0.125</f>
        <v>15.3125</v>
      </c>
      <c r="J15" s="10">
        <f>4*2.5*7*0.125</f>
        <v>8.75</v>
      </c>
      <c r="K15" s="10">
        <f>1*2.5*7*0.125</f>
        <v>2.1875</v>
      </c>
      <c r="L15" s="10">
        <f>0*2.5*7*0.125</f>
        <v>0</v>
      </c>
      <c r="M15" s="9">
        <v>95000</v>
      </c>
      <c r="N15" s="9">
        <v>14000</v>
      </c>
      <c r="O15" s="21">
        <f t="shared" si="1"/>
        <v>1454687.5</v>
      </c>
      <c r="P15" s="10">
        <f t="shared" si="2"/>
        <v>214375</v>
      </c>
      <c r="Q15" s="21">
        <f t="shared" si="3"/>
        <v>831250</v>
      </c>
      <c r="R15" s="10">
        <f t="shared" si="4"/>
        <v>122500</v>
      </c>
      <c r="S15" s="21">
        <f t="shared" si="5"/>
        <v>207812.5</v>
      </c>
      <c r="T15" s="10">
        <f t="shared" si="6"/>
        <v>30625</v>
      </c>
      <c r="U15" s="21">
        <f t="shared" si="7"/>
        <v>0</v>
      </c>
      <c r="V15" s="10">
        <f t="shared" si="8"/>
        <v>0</v>
      </c>
    </row>
    <row r="16" spans="1:22" x14ac:dyDescent="0.35">
      <c r="A16" s="43">
        <f t="shared" si="9"/>
        <v>17.5</v>
      </c>
      <c r="B16" s="43">
        <f t="shared" si="10"/>
        <v>17.5</v>
      </c>
      <c r="C16" s="43">
        <f t="shared" si="0"/>
        <v>26.25</v>
      </c>
      <c r="D16" s="43">
        <f t="shared" si="11"/>
        <v>26.25</v>
      </c>
      <c r="E16" s="8">
        <v>12</v>
      </c>
      <c r="F16" s="9"/>
      <c r="G16" s="9" t="s">
        <v>19</v>
      </c>
      <c r="H16" s="15" t="s">
        <v>6</v>
      </c>
      <c r="I16" s="10">
        <v>132</v>
      </c>
      <c r="J16" s="10">
        <v>96</v>
      </c>
      <c r="K16" s="10">
        <v>36</v>
      </c>
      <c r="L16" s="10">
        <v>0</v>
      </c>
      <c r="M16" s="9">
        <v>1900</v>
      </c>
      <c r="N16" s="9">
        <v>900</v>
      </c>
      <c r="O16" s="21">
        <f t="shared" si="1"/>
        <v>250800</v>
      </c>
      <c r="P16" s="10">
        <f t="shared" si="2"/>
        <v>118800</v>
      </c>
      <c r="Q16" s="21">
        <f t="shared" si="3"/>
        <v>182400</v>
      </c>
      <c r="R16" s="10">
        <f t="shared" si="4"/>
        <v>86400</v>
      </c>
      <c r="S16" s="21">
        <f t="shared" si="5"/>
        <v>68400</v>
      </c>
      <c r="T16" s="10">
        <f t="shared" si="6"/>
        <v>32400</v>
      </c>
      <c r="U16" s="21">
        <f t="shared" si="7"/>
        <v>0</v>
      </c>
      <c r="V16" s="10">
        <f t="shared" si="8"/>
        <v>0</v>
      </c>
    </row>
    <row r="17" spans="1:22" ht="15" thickBot="1" x14ac:dyDescent="0.4">
      <c r="A17" s="43">
        <f t="shared" si="9"/>
        <v>168</v>
      </c>
      <c r="B17" s="43">
        <f t="shared" si="10"/>
        <v>168</v>
      </c>
      <c r="C17" s="43">
        <f t="shared" si="0"/>
        <v>264</v>
      </c>
      <c r="D17" s="43">
        <f t="shared" si="11"/>
        <v>264</v>
      </c>
      <c r="E17" s="8">
        <v>13</v>
      </c>
      <c r="F17" s="9"/>
      <c r="G17" s="9" t="s">
        <v>20</v>
      </c>
      <c r="H17" s="15" t="s">
        <v>9</v>
      </c>
      <c r="I17" s="10">
        <v>2</v>
      </c>
      <c r="J17" s="10">
        <v>2</v>
      </c>
      <c r="K17" s="10">
        <v>0</v>
      </c>
      <c r="L17" s="10">
        <v>0</v>
      </c>
      <c r="M17" s="9">
        <v>103500</v>
      </c>
      <c r="N17" s="12">
        <v>33000</v>
      </c>
      <c r="O17" s="21">
        <f t="shared" si="1"/>
        <v>207000</v>
      </c>
      <c r="P17" s="10">
        <f t="shared" si="2"/>
        <v>66000</v>
      </c>
      <c r="Q17" s="21">
        <f t="shared" si="3"/>
        <v>207000</v>
      </c>
      <c r="R17" s="10">
        <f t="shared" si="4"/>
        <v>66000</v>
      </c>
      <c r="S17" s="21">
        <f t="shared" si="5"/>
        <v>0</v>
      </c>
      <c r="T17" s="10">
        <f t="shared" si="6"/>
        <v>0</v>
      </c>
      <c r="U17" s="21">
        <f t="shared" si="7"/>
        <v>0</v>
      </c>
      <c r="V17" s="10">
        <f t="shared" si="8"/>
        <v>0</v>
      </c>
    </row>
    <row r="18" spans="1:22" x14ac:dyDescent="0.35">
      <c r="A18" s="43">
        <f t="shared" si="9"/>
        <v>2</v>
      </c>
      <c r="B18" s="43">
        <f t="shared" si="10"/>
        <v>2</v>
      </c>
      <c r="C18" s="43">
        <f t="shared" si="0"/>
        <v>4</v>
      </c>
      <c r="D18" s="43">
        <f t="shared" si="11"/>
        <v>4</v>
      </c>
      <c r="E18" s="8">
        <v>14</v>
      </c>
      <c r="F18" s="9"/>
      <c r="G18" s="9" t="s">
        <v>21</v>
      </c>
      <c r="H18" s="15" t="s">
        <v>9</v>
      </c>
      <c r="I18" s="10">
        <f>I9</f>
        <v>6</v>
      </c>
      <c r="J18" s="10">
        <f>J9</f>
        <v>4</v>
      </c>
      <c r="K18" s="10">
        <f>K9</f>
        <v>1</v>
      </c>
      <c r="L18" s="10">
        <f>L9</f>
        <v>2</v>
      </c>
      <c r="M18" s="9">
        <v>14300</v>
      </c>
      <c r="N18" s="9">
        <v>8300</v>
      </c>
      <c r="O18" s="21">
        <f t="shared" si="1"/>
        <v>85800</v>
      </c>
      <c r="P18" s="10">
        <f t="shared" si="2"/>
        <v>49800</v>
      </c>
      <c r="Q18" s="21">
        <f t="shared" si="3"/>
        <v>57200</v>
      </c>
      <c r="R18" s="10">
        <f t="shared" si="4"/>
        <v>33200</v>
      </c>
      <c r="S18" s="21">
        <f t="shared" si="5"/>
        <v>14300</v>
      </c>
      <c r="T18" s="10">
        <f t="shared" si="6"/>
        <v>8300</v>
      </c>
      <c r="U18" s="21">
        <f t="shared" si="7"/>
        <v>28600</v>
      </c>
      <c r="V18" s="10">
        <f t="shared" si="8"/>
        <v>16600</v>
      </c>
    </row>
    <row r="19" spans="1:22" x14ac:dyDescent="0.35">
      <c r="A19" s="43">
        <f t="shared" si="9"/>
        <v>7</v>
      </c>
      <c r="B19" s="43">
        <f t="shared" si="10"/>
        <v>9</v>
      </c>
      <c r="C19" s="43">
        <f t="shared" si="0"/>
        <v>11</v>
      </c>
      <c r="D19" s="43">
        <f t="shared" si="11"/>
        <v>13</v>
      </c>
      <c r="E19" s="8">
        <v>15</v>
      </c>
      <c r="F19" s="9"/>
      <c r="G19" s="9" t="s">
        <v>22</v>
      </c>
      <c r="H19" s="15" t="s">
        <v>9</v>
      </c>
      <c r="I19" s="10">
        <v>138</v>
      </c>
      <c r="J19" s="10">
        <v>120</v>
      </c>
      <c r="K19" s="10">
        <v>18</v>
      </c>
      <c r="L19" s="10">
        <v>46</v>
      </c>
      <c r="M19" s="9">
        <v>1270</v>
      </c>
      <c r="N19" s="9">
        <v>320</v>
      </c>
      <c r="O19" s="21">
        <f t="shared" si="1"/>
        <v>175260</v>
      </c>
      <c r="P19" s="10">
        <f t="shared" si="2"/>
        <v>44160</v>
      </c>
      <c r="Q19" s="21">
        <f t="shared" si="3"/>
        <v>152400</v>
      </c>
      <c r="R19" s="10">
        <f t="shared" si="4"/>
        <v>38400</v>
      </c>
      <c r="S19" s="21">
        <f t="shared" si="5"/>
        <v>22860</v>
      </c>
      <c r="T19" s="10">
        <f t="shared" si="6"/>
        <v>5760</v>
      </c>
      <c r="U19" s="21">
        <f>M19*L19</f>
        <v>58420</v>
      </c>
      <c r="V19" s="10">
        <f t="shared" si="8"/>
        <v>14720</v>
      </c>
    </row>
    <row r="20" spans="1:22" x14ac:dyDescent="0.35">
      <c r="A20" s="43">
        <f t="shared" si="9"/>
        <v>156</v>
      </c>
      <c r="B20" s="43">
        <f t="shared" si="10"/>
        <v>202</v>
      </c>
      <c r="C20" s="43">
        <f t="shared" si="0"/>
        <v>276</v>
      </c>
      <c r="D20" s="43">
        <f t="shared" si="11"/>
        <v>322</v>
      </c>
      <c r="E20" s="8">
        <v>16</v>
      </c>
      <c r="F20" s="9"/>
      <c r="G20" s="9" t="s">
        <v>23</v>
      </c>
      <c r="H20" s="15" t="s">
        <v>24</v>
      </c>
      <c r="I20" s="10">
        <v>6</v>
      </c>
      <c r="J20" s="10">
        <v>5</v>
      </c>
      <c r="K20" s="10">
        <v>2</v>
      </c>
      <c r="L20" s="10">
        <v>5</v>
      </c>
      <c r="M20" s="9">
        <v>5000</v>
      </c>
      <c r="N20" s="9">
        <v>2800</v>
      </c>
      <c r="O20" s="21">
        <f t="shared" si="1"/>
        <v>30000</v>
      </c>
      <c r="P20" s="10">
        <f t="shared" si="2"/>
        <v>16800</v>
      </c>
      <c r="Q20" s="21">
        <f t="shared" si="3"/>
        <v>25000</v>
      </c>
      <c r="R20" s="10">
        <f t="shared" si="4"/>
        <v>14000</v>
      </c>
      <c r="S20" s="21">
        <f t="shared" si="5"/>
        <v>10000</v>
      </c>
      <c r="T20" s="10">
        <f t="shared" si="6"/>
        <v>5600</v>
      </c>
      <c r="U20" s="21">
        <f t="shared" si="7"/>
        <v>25000</v>
      </c>
      <c r="V20" s="10">
        <f>N20*L20</f>
        <v>14000</v>
      </c>
    </row>
    <row r="21" spans="1:22" x14ac:dyDescent="0.35">
      <c r="A21" s="43">
        <f t="shared" si="9"/>
        <v>8</v>
      </c>
      <c r="B21" s="43">
        <f t="shared" si="10"/>
        <v>13</v>
      </c>
      <c r="C21" s="43">
        <f t="shared" si="0"/>
        <v>13</v>
      </c>
      <c r="D21" s="43">
        <f t="shared" si="11"/>
        <v>18</v>
      </c>
      <c r="E21" s="8">
        <v>17</v>
      </c>
      <c r="F21" s="9"/>
      <c r="G21" s="9" t="s">
        <v>50</v>
      </c>
      <c r="H21" s="15" t="s">
        <v>11</v>
      </c>
      <c r="I21" s="10">
        <f>2*2*7*0.125</f>
        <v>3.5</v>
      </c>
      <c r="J21" s="10">
        <f>2*2*7*0.125</f>
        <v>3.5</v>
      </c>
      <c r="K21" s="10">
        <v>0</v>
      </c>
      <c r="L21" s="10">
        <f>0*2*7*0.125</f>
        <v>0</v>
      </c>
      <c r="M21" s="9">
        <v>95000</v>
      </c>
      <c r="N21" s="9">
        <v>14000</v>
      </c>
      <c r="O21" s="21">
        <f t="shared" si="1"/>
        <v>332500</v>
      </c>
      <c r="P21" s="10">
        <f t="shared" si="2"/>
        <v>49000</v>
      </c>
      <c r="Q21" s="21">
        <f t="shared" si="3"/>
        <v>332500</v>
      </c>
      <c r="R21" s="10">
        <f t="shared" si="4"/>
        <v>49000</v>
      </c>
      <c r="S21" s="21">
        <f t="shared" si="5"/>
        <v>0</v>
      </c>
      <c r="T21" s="10">
        <f t="shared" si="6"/>
        <v>0</v>
      </c>
      <c r="U21" s="21">
        <f t="shared" si="7"/>
        <v>0</v>
      </c>
      <c r="V21" s="10">
        <f t="shared" si="8"/>
        <v>0</v>
      </c>
    </row>
    <row r="22" spans="1:22" x14ac:dyDescent="0.35">
      <c r="A22" s="43">
        <f t="shared" si="9"/>
        <v>3.5</v>
      </c>
      <c r="B22" s="43">
        <f t="shared" si="10"/>
        <v>3.5</v>
      </c>
      <c r="C22" s="43">
        <f t="shared" si="0"/>
        <v>7</v>
      </c>
      <c r="D22" s="43">
        <f t="shared" si="11"/>
        <v>7</v>
      </c>
      <c r="E22" s="8">
        <v>18</v>
      </c>
      <c r="F22" s="9"/>
      <c r="G22" s="9" t="s">
        <v>25</v>
      </c>
      <c r="H22" s="15" t="s">
        <v>9</v>
      </c>
      <c r="I22" s="10">
        <v>2</v>
      </c>
      <c r="J22" s="10">
        <v>2</v>
      </c>
      <c r="K22" s="10">
        <v>0</v>
      </c>
      <c r="L22" s="10">
        <v>0</v>
      </c>
      <c r="M22" s="9">
        <v>5370</v>
      </c>
      <c r="N22" s="9">
        <v>2990</v>
      </c>
      <c r="O22" s="21">
        <f t="shared" si="1"/>
        <v>10740</v>
      </c>
      <c r="P22" s="10">
        <f t="shared" si="2"/>
        <v>5980</v>
      </c>
      <c r="Q22" s="21">
        <f t="shared" si="3"/>
        <v>10740</v>
      </c>
      <c r="R22" s="10">
        <f t="shared" si="4"/>
        <v>5980</v>
      </c>
      <c r="S22" s="21">
        <f t="shared" si="5"/>
        <v>0</v>
      </c>
      <c r="T22" s="10">
        <f t="shared" si="6"/>
        <v>0</v>
      </c>
      <c r="U22" s="21">
        <f t="shared" si="7"/>
        <v>0</v>
      </c>
      <c r="V22" s="10">
        <f t="shared" si="8"/>
        <v>0</v>
      </c>
    </row>
    <row r="23" spans="1:22" x14ac:dyDescent="0.35">
      <c r="A23" s="43">
        <f t="shared" si="9"/>
        <v>2</v>
      </c>
      <c r="B23" s="43">
        <f t="shared" si="10"/>
        <v>2</v>
      </c>
      <c r="C23" s="43">
        <f t="shared" si="0"/>
        <v>4</v>
      </c>
      <c r="D23" s="43">
        <f t="shared" si="11"/>
        <v>4</v>
      </c>
      <c r="E23" s="8">
        <v>19</v>
      </c>
      <c r="F23" s="9"/>
      <c r="G23" s="9" t="s">
        <v>53</v>
      </c>
      <c r="H23" s="15" t="s">
        <v>26</v>
      </c>
      <c r="I23" s="10">
        <f>4*2</f>
        <v>8</v>
      </c>
      <c r="J23" s="10">
        <v>8</v>
      </c>
      <c r="K23" s="10">
        <v>0</v>
      </c>
      <c r="L23" s="10">
        <v>0</v>
      </c>
      <c r="M23" s="9">
        <v>1200</v>
      </c>
      <c r="N23" s="9">
        <v>350</v>
      </c>
      <c r="O23" s="21">
        <f t="shared" si="1"/>
        <v>9600</v>
      </c>
      <c r="P23" s="10">
        <f t="shared" si="2"/>
        <v>2800</v>
      </c>
      <c r="Q23" s="21">
        <f t="shared" si="3"/>
        <v>9600</v>
      </c>
      <c r="R23" s="10">
        <f t="shared" si="4"/>
        <v>2800</v>
      </c>
      <c r="S23" s="21">
        <f t="shared" si="5"/>
        <v>0</v>
      </c>
      <c r="T23" s="10">
        <f t="shared" si="6"/>
        <v>0</v>
      </c>
      <c r="U23" s="21">
        <f t="shared" si="7"/>
        <v>0</v>
      </c>
      <c r="V23" s="10">
        <f t="shared" si="8"/>
        <v>0</v>
      </c>
    </row>
    <row r="24" spans="1:22" s="43" customFormat="1" x14ac:dyDescent="0.35">
      <c r="A24" s="43">
        <f t="shared" si="9"/>
        <v>8</v>
      </c>
      <c r="B24" s="43">
        <f t="shared" si="10"/>
        <v>8</v>
      </c>
      <c r="C24" s="43">
        <f t="shared" si="0"/>
        <v>16</v>
      </c>
      <c r="D24" s="43">
        <f t="shared" si="11"/>
        <v>16</v>
      </c>
      <c r="E24" s="42">
        <v>20</v>
      </c>
      <c r="G24" s="43" t="s">
        <v>27</v>
      </c>
      <c r="H24" s="44" t="s">
        <v>26</v>
      </c>
      <c r="I24" s="45">
        <v>88</v>
      </c>
      <c r="J24" s="45">
        <v>88</v>
      </c>
      <c r="K24" s="45">
        <v>0</v>
      </c>
      <c r="L24" s="45">
        <v>0</v>
      </c>
      <c r="M24" s="43">
        <v>950</v>
      </c>
      <c r="N24" s="43">
        <v>300</v>
      </c>
      <c r="O24" s="42">
        <f t="shared" si="1"/>
        <v>83600</v>
      </c>
      <c r="P24" s="45">
        <f t="shared" si="2"/>
        <v>26400</v>
      </c>
      <c r="Q24" s="42">
        <f t="shared" si="3"/>
        <v>83600</v>
      </c>
      <c r="R24" s="45">
        <f t="shared" si="4"/>
        <v>26400</v>
      </c>
      <c r="S24" s="42">
        <f t="shared" si="5"/>
        <v>0</v>
      </c>
      <c r="T24" s="45">
        <f t="shared" si="6"/>
        <v>0</v>
      </c>
      <c r="U24" s="42">
        <f t="shared" si="7"/>
        <v>0</v>
      </c>
      <c r="V24" s="45">
        <f t="shared" si="8"/>
        <v>0</v>
      </c>
    </row>
    <row r="25" spans="1:22" s="43" customFormat="1" x14ac:dyDescent="0.35">
      <c r="A25" s="43">
        <f t="shared" si="9"/>
        <v>88</v>
      </c>
      <c r="B25" s="43">
        <f t="shared" si="10"/>
        <v>88</v>
      </c>
      <c r="C25" s="43">
        <f t="shared" si="0"/>
        <v>176</v>
      </c>
      <c r="D25" s="43">
        <f t="shared" si="11"/>
        <v>176</v>
      </c>
      <c r="E25" s="42">
        <v>21</v>
      </c>
      <c r="G25" s="43" t="s">
        <v>28</v>
      </c>
      <c r="H25" s="44" t="s">
        <v>26</v>
      </c>
      <c r="I25" s="45">
        <v>330</v>
      </c>
      <c r="J25" s="45">
        <v>330</v>
      </c>
      <c r="K25" s="45">
        <v>0</v>
      </c>
      <c r="L25" s="45">
        <v>0</v>
      </c>
      <c r="M25" s="43">
        <v>950</v>
      </c>
      <c r="N25" s="43">
        <v>300</v>
      </c>
      <c r="O25" s="42">
        <f t="shared" si="1"/>
        <v>313500</v>
      </c>
      <c r="P25" s="45">
        <f t="shared" si="2"/>
        <v>99000</v>
      </c>
      <c r="Q25" s="42">
        <f t="shared" si="3"/>
        <v>313500</v>
      </c>
      <c r="R25" s="45">
        <f t="shared" si="4"/>
        <v>99000</v>
      </c>
      <c r="S25" s="42">
        <f t="shared" si="5"/>
        <v>0</v>
      </c>
      <c r="T25" s="45">
        <f t="shared" si="6"/>
        <v>0</v>
      </c>
      <c r="U25" s="42">
        <f t="shared" si="7"/>
        <v>0</v>
      </c>
      <c r="V25" s="45">
        <f t="shared" si="8"/>
        <v>0</v>
      </c>
    </row>
    <row r="26" spans="1:22" x14ac:dyDescent="0.35">
      <c r="A26" s="43">
        <f t="shared" si="9"/>
        <v>330</v>
      </c>
      <c r="B26" s="43">
        <f t="shared" si="10"/>
        <v>330</v>
      </c>
      <c r="C26" s="43">
        <f t="shared" si="0"/>
        <v>660</v>
      </c>
      <c r="D26" s="43">
        <f t="shared" si="11"/>
        <v>660</v>
      </c>
      <c r="E26" s="8">
        <v>22</v>
      </c>
      <c r="F26" s="9"/>
      <c r="G26" s="9" t="s">
        <v>29</v>
      </c>
      <c r="H26" s="15" t="s">
        <v>9</v>
      </c>
      <c r="I26" s="10">
        <f>I22</f>
        <v>2</v>
      </c>
      <c r="J26" s="10">
        <f>J22</f>
        <v>2</v>
      </c>
      <c r="K26" s="10">
        <f>K22</f>
        <v>0</v>
      </c>
      <c r="L26" s="10">
        <f>L22</f>
        <v>0</v>
      </c>
      <c r="M26" s="9">
        <f>1270*20</f>
        <v>25400</v>
      </c>
      <c r="N26" s="9">
        <f>1270*9</f>
        <v>11430</v>
      </c>
      <c r="O26" s="21">
        <f t="shared" si="1"/>
        <v>50800</v>
      </c>
      <c r="P26" s="10">
        <f t="shared" si="2"/>
        <v>22860</v>
      </c>
      <c r="Q26" s="21">
        <f t="shared" si="3"/>
        <v>50800</v>
      </c>
      <c r="R26" s="10">
        <f t="shared" si="4"/>
        <v>22860</v>
      </c>
      <c r="S26" s="21">
        <f t="shared" si="5"/>
        <v>0</v>
      </c>
      <c r="T26" s="10">
        <f t="shared" si="6"/>
        <v>0</v>
      </c>
      <c r="U26" s="21">
        <f t="shared" si="7"/>
        <v>0</v>
      </c>
      <c r="V26" s="10">
        <f t="shared" si="8"/>
        <v>0</v>
      </c>
    </row>
    <row r="27" spans="1:22" x14ac:dyDescent="0.35">
      <c r="A27" s="43">
        <f t="shared" si="9"/>
        <v>2</v>
      </c>
      <c r="B27" s="43">
        <f t="shared" si="10"/>
        <v>2</v>
      </c>
      <c r="C27" s="43">
        <f t="shared" si="0"/>
        <v>4</v>
      </c>
      <c r="D27" s="43">
        <f t="shared" si="11"/>
        <v>4</v>
      </c>
      <c r="E27" s="8">
        <v>23</v>
      </c>
      <c r="F27" s="9"/>
      <c r="G27" s="9" t="s">
        <v>30</v>
      </c>
      <c r="H27" s="15" t="s">
        <v>9</v>
      </c>
      <c r="I27" s="10">
        <v>2</v>
      </c>
      <c r="J27" s="10">
        <f t="shared" ref="J27:L29" si="12">J26</f>
        <v>2</v>
      </c>
      <c r="K27" s="10">
        <f t="shared" si="12"/>
        <v>0</v>
      </c>
      <c r="L27" s="10">
        <f t="shared" si="12"/>
        <v>0</v>
      </c>
      <c r="M27" s="9">
        <v>17500</v>
      </c>
      <c r="N27" s="9">
        <v>2780</v>
      </c>
      <c r="O27" s="21">
        <f t="shared" si="1"/>
        <v>35000</v>
      </c>
      <c r="P27" s="10">
        <f t="shared" si="2"/>
        <v>5560</v>
      </c>
      <c r="Q27" s="21">
        <f t="shared" si="3"/>
        <v>35000</v>
      </c>
      <c r="R27" s="10">
        <f t="shared" si="4"/>
        <v>5560</v>
      </c>
      <c r="S27" s="21">
        <f t="shared" si="5"/>
        <v>0</v>
      </c>
      <c r="T27" s="10">
        <f t="shared" si="6"/>
        <v>0</v>
      </c>
      <c r="U27" s="21">
        <f t="shared" si="7"/>
        <v>0</v>
      </c>
      <c r="V27" s="10">
        <f t="shared" si="8"/>
        <v>0</v>
      </c>
    </row>
    <row r="28" spans="1:22" x14ac:dyDescent="0.35">
      <c r="A28" s="43">
        <f t="shared" si="9"/>
        <v>2</v>
      </c>
      <c r="B28" s="43">
        <f t="shared" si="10"/>
        <v>2</v>
      </c>
      <c r="C28" s="43">
        <f t="shared" si="0"/>
        <v>4</v>
      </c>
      <c r="D28" s="43">
        <f t="shared" si="11"/>
        <v>4</v>
      </c>
      <c r="E28" s="8">
        <v>24</v>
      </c>
      <c r="F28" s="9"/>
      <c r="G28" s="9" t="s">
        <v>31</v>
      </c>
      <c r="H28" s="15" t="s">
        <v>9</v>
      </c>
      <c r="I28" s="10">
        <v>2</v>
      </c>
      <c r="J28" s="10">
        <f t="shared" si="12"/>
        <v>2</v>
      </c>
      <c r="K28" s="10">
        <f t="shared" si="12"/>
        <v>0</v>
      </c>
      <c r="L28" s="10">
        <f t="shared" si="12"/>
        <v>0</v>
      </c>
      <c r="M28" s="9">
        <v>3050</v>
      </c>
      <c r="N28" s="9">
        <v>1650</v>
      </c>
      <c r="O28" s="21">
        <f t="shared" si="1"/>
        <v>6100</v>
      </c>
      <c r="P28" s="10">
        <f t="shared" si="2"/>
        <v>3300</v>
      </c>
      <c r="Q28" s="21">
        <f t="shared" si="3"/>
        <v>6100</v>
      </c>
      <c r="R28" s="10">
        <f t="shared" si="4"/>
        <v>3300</v>
      </c>
      <c r="S28" s="21">
        <f t="shared" si="5"/>
        <v>0</v>
      </c>
      <c r="T28" s="10">
        <f t="shared" si="6"/>
        <v>0</v>
      </c>
      <c r="U28" s="21">
        <f t="shared" si="7"/>
        <v>0</v>
      </c>
      <c r="V28" s="10">
        <f t="shared" si="8"/>
        <v>0</v>
      </c>
    </row>
    <row r="29" spans="1:22" x14ac:dyDescent="0.35">
      <c r="A29" s="43">
        <f t="shared" si="9"/>
        <v>2</v>
      </c>
      <c r="B29" s="43">
        <f t="shared" si="10"/>
        <v>2</v>
      </c>
      <c r="C29" s="43">
        <f t="shared" si="0"/>
        <v>4</v>
      </c>
      <c r="D29" s="43">
        <f t="shared" si="11"/>
        <v>4</v>
      </c>
      <c r="E29" s="8">
        <v>25</v>
      </c>
      <c r="F29" s="9"/>
      <c r="G29" s="9" t="s">
        <v>32</v>
      </c>
      <c r="H29" s="15" t="s">
        <v>9</v>
      </c>
      <c r="I29" s="10">
        <f>I28</f>
        <v>2</v>
      </c>
      <c r="J29" s="10">
        <f t="shared" si="12"/>
        <v>2</v>
      </c>
      <c r="K29" s="10">
        <f t="shared" si="12"/>
        <v>0</v>
      </c>
      <c r="L29" s="10">
        <f t="shared" si="12"/>
        <v>0</v>
      </c>
      <c r="M29" s="9">
        <v>45000</v>
      </c>
      <c r="N29" s="9">
        <v>16000</v>
      </c>
      <c r="O29" s="21">
        <f t="shared" si="1"/>
        <v>90000</v>
      </c>
      <c r="P29" s="10">
        <f t="shared" si="2"/>
        <v>32000</v>
      </c>
      <c r="Q29" s="21">
        <f t="shared" si="3"/>
        <v>90000</v>
      </c>
      <c r="R29" s="10">
        <f t="shared" si="4"/>
        <v>32000</v>
      </c>
      <c r="S29" s="21">
        <f t="shared" si="5"/>
        <v>0</v>
      </c>
      <c r="T29" s="10">
        <f t="shared" si="6"/>
        <v>0</v>
      </c>
      <c r="U29" s="21">
        <f t="shared" si="7"/>
        <v>0</v>
      </c>
      <c r="V29" s="10">
        <f t="shared" si="8"/>
        <v>0</v>
      </c>
    </row>
    <row r="30" spans="1:22" x14ac:dyDescent="0.35">
      <c r="A30" s="43">
        <f t="shared" si="9"/>
        <v>2</v>
      </c>
      <c r="B30" s="43">
        <f t="shared" si="10"/>
        <v>2</v>
      </c>
      <c r="C30" s="43">
        <f t="shared" si="0"/>
        <v>4</v>
      </c>
      <c r="D30" s="43">
        <f t="shared" si="11"/>
        <v>4</v>
      </c>
      <c r="E30" s="8">
        <v>26</v>
      </c>
      <c r="F30" s="9"/>
      <c r="G30" s="9" t="s">
        <v>33</v>
      </c>
      <c r="H30" s="15" t="s">
        <v>9</v>
      </c>
      <c r="I30" s="10">
        <f>I28</f>
        <v>2</v>
      </c>
      <c r="J30" s="10">
        <f>J28</f>
        <v>2</v>
      </c>
      <c r="K30" s="10">
        <f>K28</f>
        <v>0</v>
      </c>
      <c r="L30" s="10">
        <f>L28</f>
        <v>0</v>
      </c>
      <c r="M30" s="9">
        <v>26600</v>
      </c>
      <c r="N30" s="9">
        <v>11660</v>
      </c>
      <c r="O30" s="21">
        <f t="shared" si="1"/>
        <v>53200</v>
      </c>
      <c r="P30" s="10">
        <f t="shared" si="2"/>
        <v>23320</v>
      </c>
      <c r="Q30" s="21">
        <f t="shared" si="3"/>
        <v>53200</v>
      </c>
      <c r="R30" s="10">
        <f t="shared" si="4"/>
        <v>23320</v>
      </c>
      <c r="S30" s="21">
        <f t="shared" si="5"/>
        <v>0</v>
      </c>
      <c r="T30" s="10">
        <f t="shared" si="6"/>
        <v>0</v>
      </c>
      <c r="U30" s="21">
        <f t="shared" si="7"/>
        <v>0</v>
      </c>
      <c r="V30" s="10">
        <f t="shared" si="8"/>
        <v>0</v>
      </c>
    </row>
    <row r="31" spans="1:22" x14ac:dyDescent="0.35">
      <c r="A31" s="43">
        <f t="shared" si="9"/>
        <v>2</v>
      </c>
      <c r="B31" s="43">
        <f t="shared" si="10"/>
        <v>2</v>
      </c>
      <c r="C31" s="43">
        <f t="shared" si="0"/>
        <v>4</v>
      </c>
      <c r="D31" s="43">
        <f t="shared" si="11"/>
        <v>4</v>
      </c>
      <c r="E31" s="8">
        <v>27</v>
      </c>
      <c r="F31" s="9"/>
      <c r="G31" s="9" t="s">
        <v>34</v>
      </c>
      <c r="H31" s="15" t="s">
        <v>9</v>
      </c>
      <c r="I31" s="10">
        <f>I28</f>
        <v>2</v>
      </c>
      <c r="J31" s="10">
        <f>J28</f>
        <v>2</v>
      </c>
      <c r="K31" s="10">
        <f>K28</f>
        <v>0</v>
      </c>
      <c r="L31" s="10">
        <f>L28</f>
        <v>0</v>
      </c>
      <c r="M31" s="9">
        <v>35000</v>
      </c>
      <c r="N31" s="9">
        <v>11000</v>
      </c>
      <c r="O31" s="21">
        <f t="shared" si="1"/>
        <v>70000</v>
      </c>
      <c r="P31" s="10">
        <f t="shared" si="2"/>
        <v>22000</v>
      </c>
      <c r="Q31" s="21">
        <f t="shared" si="3"/>
        <v>70000</v>
      </c>
      <c r="R31" s="10">
        <f t="shared" si="4"/>
        <v>22000</v>
      </c>
      <c r="S31" s="21">
        <f t="shared" si="5"/>
        <v>0</v>
      </c>
      <c r="T31" s="10">
        <f t="shared" si="6"/>
        <v>0</v>
      </c>
      <c r="U31" s="21">
        <f t="shared" si="7"/>
        <v>0</v>
      </c>
      <c r="V31" s="10">
        <f t="shared" si="8"/>
        <v>0</v>
      </c>
    </row>
    <row r="32" spans="1:22" x14ac:dyDescent="0.35">
      <c r="A32" s="43">
        <f t="shared" si="9"/>
        <v>2</v>
      </c>
      <c r="B32" s="43">
        <f t="shared" si="10"/>
        <v>2</v>
      </c>
      <c r="C32" s="43">
        <f t="shared" si="0"/>
        <v>4</v>
      </c>
      <c r="D32" s="43">
        <f t="shared" si="11"/>
        <v>4</v>
      </c>
      <c r="E32" s="8">
        <v>28</v>
      </c>
      <c r="F32" s="9"/>
      <c r="G32" s="9" t="s">
        <v>35</v>
      </c>
      <c r="H32" s="15" t="s">
        <v>36</v>
      </c>
      <c r="I32" s="10">
        <v>48</v>
      </c>
      <c r="J32" s="10">
        <v>0</v>
      </c>
      <c r="K32" s="10">
        <v>0</v>
      </c>
      <c r="L32" s="10">
        <v>0</v>
      </c>
      <c r="M32" s="9">
        <v>12000</v>
      </c>
      <c r="N32" s="9">
        <v>4500</v>
      </c>
      <c r="O32" s="21">
        <f t="shared" si="1"/>
        <v>576000</v>
      </c>
      <c r="P32" s="10">
        <f t="shared" si="2"/>
        <v>216000</v>
      </c>
      <c r="Q32" s="21">
        <f t="shared" si="3"/>
        <v>0</v>
      </c>
      <c r="R32" s="10">
        <f t="shared" si="4"/>
        <v>0</v>
      </c>
      <c r="S32" s="21">
        <f t="shared" si="5"/>
        <v>0</v>
      </c>
      <c r="T32" s="10">
        <f t="shared" si="6"/>
        <v>0</v>
      </c>
      <c r="U32" s="21">
        <f t="shared" si="7"/>
        <v>0</v>
      </c>
      <c r="V32" s="10">
        <f t="shared" si="8"/>
        <v>0</v>
      </c>
    </row>
    <row r="33" spans="1:22" x14ac:dyDescent="0.35">
      <c r="A33" s="43">
        <f t="shared" si="9"/>
        <v>48</v>
      </c>
      <c r="B33" s="43">
        <f t="shared" si="10"/>
        <v>48</v>
      </c>
      <c r="C33" s="43">
        <f t="shared" si="0"/>
        <v>48</v>
      </c>
      <c r="D33" s="43">
        <f t="shared" si="11"/>
        <v>48</v>
      </c>
      <c r="E33" s="8">
        <v>29</v>
      </c>
      <c r="F33" s="9"/>
      <c r="G33" s="9" t="s">
        <v>37</v>
      </c>
      <c r="H33" s="15" t="s">
        <v>9</v>
      </c>
      <c r="I33" s="10">
        <v>1</v>
      </c>
      <c r="J33" s="10">
        <v>0</v>
      </c>
      <c r="K33" s="10">
        <v>0</v>
      </c>
      <c r="L33" s="10">
        <v>0</v>
      </c>
      <c r="M33" s="9">
        <v>11400</v>
      </c>
      <c r="N33" s="9">
        <v>2990</v>
      </c>
      <c r="O33" s="21">
        <f t="shared" si="1"/>
        <v>11400</v>
      </c>
      <c r="P33" s="10">
        <f t="shared" si="2"/>
        <v>2990</v>
      </c>
      <c r="Q33" s="21">
        <f t="shared" si="3"/>
        <v>0</v>
      </c>
      <c r="R33" s="10">
        <f t="shared" si="4"/>
        <v>0</v>
      </c>
      <c r="S33" s="21">
        <f t="shared" si="5"/>
        <v>0</v>
      </c>
      <c r="T33" s="10">
        <f t="shared" si="6"/>
        <v>0</v>
      </c>
      <c r="U33" s="21">
        <f t="shared" si="7"/>
        <v>0</v>
      </c>
      <c r="V33" s="10">
        <f t="shared" si="8"/>
        <v>0</v>
      </c>
    </row>
    <row r="34" spans="1:22" x14ac:dyDescent="0.35">
      <c r="A34" s="43">
        <f t="shared" si="9"/>
        <v>1</v>
      </c>
      <c r="B34" s="43">
        <f t="shared" si="10"/>
        <v>1</v>
      </c>
      <c r="C34" s="43">
        <f t="shared" si="0"/>
        <v>1</v>
      </c>
      <c r="D34" s="43">
        <f t="shared" si="11"/>
        <v>1</v>
      </c>
      <c r="E34" s="8">
        <v>30</v>
      </c>
      <c r="F34" s="9"/>
      <c r="G34" s="9" t="s">
        <v>38</v>
      </c>
      <c r="H34" s="15" t="s">
        <v>9</v>
      </c>
      <c r="I34" s="10">
        <v>1</v>
      </c>
      <c r="J34" s="10">
        <f>J33</f>
        <v>0</v>
      </c>
      <c r="K34" s="10">
        <f>K33</f>
        <v>0</v>
      </c>
      <c r="L34" s="10">
        <f>L33</f>
        <v>0</v>
      </c>
      <c r="M34" s="9">
        <v>64800</v>
      </c>
      <c r="N34" s="9">
        <v>31250</v>
      </c>
      <c r="O34" s="21">
        <f t="shared" si="1"/>
        <v>64800</v>
      </c>
      <c r="P34" s="10">
        <f t="shared" si="2"/>
        <v>31250</v>
      </c>
      <c r="Q34" s="21">
        <f t="shared" si="3"/>
        <v>0</v>
      </c>
      <c r="R34" s="10">
        <f t="shared" si="4"/>
        <v>0</v>
      </c>
      <c r="S34" s="21">
        <f t="shared" si="5"/>
        <v>0</v>
      </c>
      <c r="T34" s="10">
        <f t="shared" si="6"/>
        <v>0</v>
      </c>
      <c r="U34" s="21">
        <f t="shared" si="7"/>
        <v>0</v>
      </c>
      <c r="V34" s="10">
        <f t="shared" si="8"/>
        <v>0</v>
      </c>
    </row>
    <row r="35" spans="1:22" x14ac:dyDescent="0.35">
      <c r="A35" s="43">
        <f t="shared" si="9"/>
        <v>1</v>
      </c>
      <c r="B35" s="43">
        <f t="shared" si="10"/>
        <v>1</v>
      </c>
      <c r="C35" s="43">
        <f t="shared" si="0"/>
        <v>1</v>
      </c>
      <c r="D35" s="43">
        <f t="shared" si="11"/>
        <v>1</v>
      </c>
      <c r="E35" s="8">
        <v>31</v>
      </c>
      <c r="F35" s="9"/>
      <c r="G35" s="9" t="s">
        <v>39</v>
      </c>
      <c r="H35" s="15" t="s">
        <v>26</v>
      </c>
      <c r="I35" s="10">
        <v>48</v>
      </c>
      <c r="J35" s="10">
        <v>0</v>
      </c>
      <c r="K35" s="10">
        <v>0</v>
      </c>
      <c r="L35" s="10">
        <v>0</v>
      </c>
      <c r="M35" s="9">
        <v>3000</v>
      </c>
      <c r="N35" s="9">
        <v>350</v>
      </c>
      <c r="O35" s="21">
        <f t="shared" si="1"/>
        <v>144000</v>
      </c>
      <c r="P35" s="10">
        <f t="shared" si="2"/>
        <v>16800</v>
      </c>
      <c r="Q35" s="21">
        <f t="shared" si="3"/>
        <v>0</v>
      </c>
      <c r="R35" s="10">
        <f t="shared" si="4"/>
        <v>0</v>
      </c>
      <c r="S35" s="21">
        <f t="shared" si="5"/>
        <v>0</v>
      </c>
      <c r="T35" s="10">
        <f t="shared" si="6"/>
        <v>0</v>
      </c>
      <c r="U35" s="21">
        <f t="shared" si="7"/>
        <v>0</v>
      </c>
      <c r="V35" s="10">
        <f t="shared" si="8"/>
        <v>0</v>
      </c>
    </row>
    <row r="36" spans="1:22" x14ac:dyDescent="0.35">
      <c r="A36" s="43">
        <f t="shared" si="9"/>
        <v>48</v>
      </c>
      <c r="B36" s="43">
        <f t="shared" si="10"/>
        <v>48</v>
      </c>
      <c r="C36" s="43">
        <f t="shared" si="0"/>
        <v>48</v>
      </c>
      <c r="D36" s="43">
        <f t="shared" si="11"/>
        <v>48</v>
      </c>
      <c r="E36" s="8">
        <v>32</v>
      </c>
      <c r="F36" s="9"/>
      <c r="G36" s="9" t="s">
        <v>40</v>
      </c>
      <c r="H36" s="15" t="s">
        <v>9</v>
      </c>
      <c r="I36" s="10">
        <v>1</v>
      </c>
      <c r="J36" s="10">
        <v>0</v>
      </c>
      <c r="K36" s="10">
        <v>0</v>
      </c>
      <c r="L36" s="10">
        <v>0</v>
      </c>
      <c r="M36" s="9">
        <v>81400</v>
      </c>
      <c r="N36" s="9">
        <v>17100</v>
      </c>
      <c r="O36" s="21">
        <f t="shared" si="1"/>
        <v>81400</v>
      </c>
      <c r="P36" s="10">
        <f t="shared" si="2"/>
        <v>17100</v>
      </c>
      <c r="Q36" s="21">
        <f t="shared" si="3"/>
        <v>0</v>
      </c>
      <c r="R36" s="10">
        <f t="shared" si="4"/>
        <v>0</v>
      </c>
      <c r="S36" s="21">
        <f t="shared" si="5"/>
        <v>0</v>
      </c>
      <c r="T36" s="10">
        <f t="shared" si="6"/>
        <v>0</v>
      </c>
      <c r="U36" s="21">
        <f t="shared" si="7"/>
        <v>0</v>
      </c>
      <c r="V36" s="10">
        <f t="shared" si="8"/>
        <v>0</v>
      </c>
    </row>
    <row r="37" spans="1:22" s="43" customFormat="1" x14ac:dyDescent="0.35">
      <c r="A37" s="43">
        <f t="shared" si="9"/>
        <v>1</v>
      </c>
      <c r="B37" s="43">
        <f t="shared" si="10"/>
        <v>1</v>
      </c>
      <c r="C37" s="43">
        <f t="shared" si="0"/>
        <v>1</v>
      </c>
      <c r="D37" s="43">
        <f t="shared" si="11"/>
        <v>1</v>
      </c>
      <c r="E37" s="42">
        <v>33</v>
      </c>
      <c r="G37" s="43" t="s">
        <v>52</v>
      </c>
      <c r="H37" s="44" t="s">
        <v>26</v>
      </c>
      <c r="I37" s="45">
        <v>192</v>
      </c>
      <c r="J37" s="45">
        <v>0</v>
      </c>
      <c r="K37" s="45">
        <v>0</v>
      </c>
      <c r="L37" s="45">
        <v>0</v>
      </c>
      <c r="M37" s="43">
        <v>1400</v>
      </c>
      <c r="N37" s="43">
        <v>500</v>
      </c>
      <c r="O37" s="42">
        <f t="shared" si="1"/>
        <v>268800</v>
      </c>
      <c r="P37" s="45">
        <f t="shared" si="2"/>
        <v>96000</v>
      </c>
      <c r="Q37" s="42">
        <f t="shared" si="3"/>
        <v>0</v>
      </c>
      <c r="R37" s="45">
        <f t="shared" si="4"/>
        <v>0</v>
      </c>
      <c r="S37" s="42">
        <f t="shared" si="5"/>
        <v>0</v>
      </c>
      <c r="T37" s="45">
        <f t="shared" si="6"/>
        <v>0</v>
      </c>
      <c r="U37" s="42">
        <f t="shared" si="7"/>
        <v>0</v>
      </c>
      <c r="V37" s="45">
        <f t="shared" si="8"/>
        <v>0</v>
      </c>
    </row>
    <row r="38" spans="1:22" x14ac:dyDescent="0.35">
      <c r="A38" s="43">
        <f t="shared" si="9"/>
        <v>192</v>
      </c>
      <c r="B38" s="43">
        <f t="shared" si="10"/>
        <v>192</v>
      </c>
      <c r="C38" s="43">
        <f t="shared" si="0"/>
        <v>192</v>
      </c>
      <c r="D38" s="43">
        <f t="shared" si="11"/>
        <v>192</v>
      </c>
      <c r="E38" s="8">
        <v>34</v>
      </c>
      <c r="F38" s="9"/>
      <c r="G38" s="9" t="s">
        <v>41</v>
      </c>
      <c r="H38" s="15" t="s">
        <v>9</v>
      </c>
      <c r="I38" s="10">
        <v>1</v>
      </c>
      <c r="J38" s="10">
        <v>0</v>
      </c>
      <c r="K38" s="10">
        <v>0</v>
      </c>
      <c r="L38" s="10">
        <v>0</v>
      </c>
      <c r="M38" s="9">
        <v>33120</v>
      </c>
      <c r="N38" s="9">
        <v>16000</v>
      </c>
      <c r="O38" s="21">
        <f t="shared" si="1"/>
        <v>33120</v>
      </c>
      <c r="P38" s="10">
        <f t="shared" si="2"/>
        <v>16000</v>
      </c>
      <c r="Q38" s="21">
        <f t="shared" si="3"/>
        <v>0</v>
      </c>
      <c r="R38" s="10">
        <f t="shared" si="4"/>
        <v>0</v>
      </c>
      <c r="S38" s="21">
        <f t="shared" si="5"/>
        <v>0</v>
      </c>
      <c r="T38" s="10">
        <f t="shared" si="6"/>
        <v>0</v>
      </c>
      <c r="U38" s="21">
        <f t="shared" si="7"/>
        <v>0</v>
      </c>
      <c r="V38" s="10">
        <f t="shared" si="8"/>
        <v>0</v>
      </c>
    </row>
    <row r="39" spans="1:22" x14ac:dyDescent="0.35">
      <c r="A39" s="43">
        <f t="shared" si="9"/>
        <v>1</v>
      </c>
      <c r="B39" s="43">
        <f t="shared" si="10"/>
        <v>1</v>
      </c>
      <c r="C39" s="43">
        <f t="shared" si="0"/>
        <v>1</v>
      </c>
      <c r="D39" s="43">
        <f t="shared" si="11"/>
        <v>1</v>
      </c>
      <c r="E39" s="8">
        <v>35</v>
      </c>
      <c r="F39" s="9"/>
      <c r="G39" s="9" t="s">
        <v>42</v>
      </c>
      <c r="H39" s="15" t="s">
        <v>6</v>
      </c>
      <c r="I39" s="10">
        <v>36</v>
      </c>
      <c r="J39" s="10">
        <v>0</v>
      </c>
      <c r="K39" s="10">
        <v>0</v>
      </c>
      <c r="L39" s="10">
        <v>0</v>
      </c>
      <c r="M39" s="9">
        <v>1900</v>
      </c>
      <c r="N39" s="9">
        <v>900</v>
      </c>
      <c r="O39" s="21">
        <f t="shared" si="1"/>
        <v>68400</v>
      </c>
      <c r="P39" s="10">
        <f t="shared" si="2"/>
        <v>32400</v>
      </c>
      <c r="Q39" s="21">
        <f t="shared" si="3"/>
        <v>0</v>
      </c>
      <c r="R39" s="10">
        <f t="shared" si="4"/>
        <v>0</v>
      </c>
      <c r="S39" s="21">
        <f t="shared" si="5"/>
        <v>0</v>
      </c>
      <c r="T39" s="10">
        <f t="shared" si="6"/>
        <v>0</v>
      </c>
      <c r="U39" s="21">
        <f t="shared" si="7"/>
        <v>0</v>
      </c>
      <c r="V39" s="10">
        <f t="shared" si="8"/>
        <v>0</v>
      </c>
    </row>
    <row r="40" spans="1:22" s="43" customFormat="1" x14ac:dyDescent="0.35">
      <c r="A40" s="43">
        <f t="shared" si="9"/>
        <v>36</v>
      </c>
      <c r="B40" s="43">
        <f t="shared" si="10"/>
        <v>36</v>
      </c>
      <c r="C40" s="43">
        <f t="shared" si="0"/>
        <v>36</v>
      </c>
      <c r="D40" s="43">
        <f t="shared" si="11"/>
        <v>36</v>
      </c>
      <c r="E40" s="42">
        <v>36</v>
      </c>
      <c r="G40" s="43" t="s">
        <v>43</v>
      </c>
      <c r="H40" s="44" t="s">
        <v>26</v>
      </c>
      <c r="I40" s="45">
        <v>616</v>
      </c>
      <c r="J40" s="45">
        <v>737</v>
      </c>
      <c r="K40" s="45">
        <v>100</v>
      </c>
      <c r="L40" s="45">
        <v>1120</v>
      </c>
      <c r="M40" s="43">
        <v>1300</v>
      </c>
      <c r="N40" s="43">
        <v>300</v>
      </c>
      <c r="O40" s="42">
        <f t="shared" si="1"/>
        <v>800800</v>
      </c>
      <c r="P40" s="45">
        <f t="shared" si="2"/>
        <v>184800</v>
      </c>
      <c r="Q40" s="42">
        <f t="shared" si="3"/>
        <v>958100</v>
      </c>
      <c r="R40" s="45">
        <f t="shared" si="4"/>
        <v>221100</v>
      </c>
      <c r="S40" s="42">
        <f t="shared" si="5"/>
        <v>130000</v>
      </c>
      <c r="T40" s="45">
        <f t="shared" si="6"/>
        <v>30000</v>
      </c>
      <c r="U40" s="42">
        <f t="shared" si="7"/>
        <v>1456000</v>
      </c>
      <c r="V40" s="45">
        <f t="shared" si="8"/>
        <v>336000</v>
      </c>
    </row>
    <row r="41" spans="1:22" x14ac:dyDescent="0.35">
      <c r="A41" s="43">
        <f t="shared" si="9"/>
        <v>716</v>
      </c>
      <c r="B41" s="43">
        <f t="shared" si="10"/>
        <v>1836</v>
      </c>
      <c r="C41" s="43">
        <f t="shared" si="0"/>
        <v>1453</v>
      </c>
      <c r="D41" s="43">
        <f t="shared" si="11"/>
        <v>2573</v>
      </c>
      <c r="E41" s="8">
        <v>37</v>
      </c>
      <c r="F41" s="9"/>
      <c r="G41" s="9" t="s">
        <v>44</v>
      </c>
      <c r="H41" s="15" t="s">
        <v>51</v>
      </c>
      <c r="I41" s="10">
        <v>15</v>
      </c>
      <c r="J41" s="10">
        <v>15</v>
      </c>
      <c r="K41" s="10">
        <v>0</v>
      </c>
      <c r="L41" s="10">
        <v>15</v>
      </c>
      <c r="M41" s="9">
        <v>3000</v>
      </c>
      <c r="N41" s="9">
        <v>1200</v>
      </c>
      <c r="O41" s="21">
        <f t="shared" si="1"/>
        <v>45000</v>
      </c>
      <c r="P41" s="10">
        <f t="shared" si="2"/>
        <v>18000</v>
      </c>
      <c r="Q41" s="21">
        <f t="shared" si="3"/>
        <v>45000</v>
      </c>
      <c r="R41" s="10">
        <f t="shared" si="4"/>
        <v>18000</v>
      </c>
      <c r="S41" s="21">
        <f t="shared" si="5"/>
        <v>0</v>
      </c>
      <c r="T41" s="10">
        <f t="shared" si="6"/>
        <v>0</v>
      </c>
      <c r="U41" s="21">
        <f t="shared" si="7"/>
        <v>45000</v>
      </c>
      <c r="V41" s="10">
        <f t="shared" si="8"/>
        <v>18000</v>
      </c>
    </row>
    <row r="42" spans="1:22" s="43" customFormat="1" x14ac:dyDescent="0.35">
      <c r="A42" s="43">
        <f t="shared" si="9"/>
        <v>15</v>
      </c>
      <c r="B42" s="43">
        <f t="shared" si="10"/>
        <v>30</v>
      </c>
      <c r="C42" s="43">
        <f t="shared" si="0"/>
        <v>30</v>
      </c>
      <c r="D42" s="43">
        <f t="shared" si="11"/>
        <v>45</v>
      </c>
      <c r="E42" s="42">
        <v>38</v>
      </c>
      <c r="G42" s="43" t="s">
        <v>45</v>
      </c>
      <c r="H42" s="44" t="s">
        <v>6</v>
      </c>
      <c r="I42" s="45">
        <v>90</v>
      </c>
      <c r="J42" s="45">
        <v>90</v>
      </c>
      <c r="K42" s="45">
        <v>0</v>
      </c>
      <c r="L42" s="45">
        <v>90</v>
      </c>
      <c r="M42" s="43">
        <v>800</v>
      </c>
      <c r="N42" s="43">
        <v>150</v>
      </c>
      <c r="O42" s="42">
        <f t="shared" si="1"/>
        <v>72000</v>
      </c>
      <c r="P42" s="45">
        <f t="shared" si="2"/>
        <v>13500</v>
      </c>
      <c r="Q42" s="42">
        <f t="shared" si="3"/>
        <v>72000</v>
      </c>
      <c r="R42" s="45">
        <f t="shared" si="4"/>
        <v>13500</v>
      </c>
      <c r="S42" s="42">
        <f t="shared" si="5"/>
        <v>0</v>
      </c>
      <c r="T42" s="45">
        <f t="shared" si="6"/>
        <v>0</v>
      </c>
      <c r="U42" s="42">
        <f t="shared" si="7"/>
        <v>72000</v>
      </c>
      <c r="V42" s="45">
        <f t="shared" si="8"/>
        <v>13500</v>
      </c>
    </row>
    <row r="43" spans="1:22" x14ac:dyDescent="0.35">
      <c r="A43" s="43">
        <f t="shared" si="9"/>
        <v>90</v>
      </c>
      <c r="B43" s="43">
        <f t="shared" si="10"/>
        <v>180</v>
      </c>
      <c r="C43" s="43">
        <f t="shared" si="0"/>
        <v>180</v>
      </c>
      <c r="D43" s="43">
        <f t="shared" si="11"/>
        <v>270</v>
      </c>
      <c r="E43" s="8">
        <v>39</v>
      </c>
      <c r="F43" s="9"/>
      <c r="G43" s="9" t="s">
        <v>46</v>
      </c>
      <c r="H43" s="15" t="s">
        <v>9</v>
      </c>
      <c r="I43" s="10">
        <v>1</v>
      </c>
      <c r="J43" s="10">
        <v>1</v>
      </c>
      <c r="K43" s="10">
        <v>0</v>
      </c>
      <c r="L43" s="10">
        <v>1</v>
      </c>
      <c r="M43" s="9">
        <v>560000</v>
      </c>
      <c r="N43" s="9">
        <v>0</v>
      </c>
      <c r="O43" s="21">
        <f t="shared" si="1"/>
        <v>560000</v>
      </c>
      <c r="P43" s="10">
        <f t="shared" si="2"/>
        <v>0</v>
      </c>
      <c r="Q43" s="21">
        <f t="shared" si="3"/>
        <v>560000</v>
      </c>
      <c r="R43" s="10">
        <f t="shared" si="4"/>
        <v>0</v>
      </c>
      <c r="S43" s="21">
        <f t="shared" si="5"/>
        <v>0</v>
      </c>
      <c r="T43" s="10">
        <f t="shared" si="6"/>
        <v>0</v>
      </c>
      <c r="U43" s="21">
        <f t="shared" si="7"/>
        <v>560000</v>
      </c>
      <c r="V43" s="10">
        <f t="shared" si="8"/>
        <v>0</v>
      </c>
    </row>
    <row r="44" spans="1:22" x14ac:dyDescent="0.35">
      <c r="A44" s="43">
        <f t="shared" si="9"/>
        <v>1</v>
      </c>
      <c r="B44" s="43">
        <f t="shared" si="10"/>
        <v>2</v>
      </c>
      <c r="C44" s="43">
        <f t="shared" si="0"/>
        <v>2</v>
      </c>
      <c r="D44" s="43">
        <f t="shared" si="11"/>
        <v>3</v>
      </c>
      <c r="E44" s="8">
        <v>40</v>
      </c>
      <c r="F44" s="9"/>
      <c r="G44" s="9" t="s">
        <v>47</v>
      </c>
      <c r="H44" s="15" t="s">
        <v>6</v>
      </c>
      <c r="I44" s="10">
        <v>985</v>
      </c>
      <c r="J44" s="10">
        <v>1041</v>
      </c>
      <c r="K44" s="10">
        <v>100</v>
      </c>
      <c r="L44" s="10">
        <v>1120</v>
      </c>
      <c r="M44" s="9">
        <v>150</v>
      </c>
      <c r="N44" s="9">
        <v>100</v>
      </c>
      <c r="O44" s="21">
        <f t="shared" si="1"/>
        <v>147750</v>
      </c>
      <c r="P44" s="10">
        <f t="shared" si="2"/>
        <v>98500</v>
      </c>
      <c r="Q44" s="21">
        <f t="shared" si="3"/>
        <v>156150</v>
      </c>
      <c r="R44" s="10">
        <f t="shared" si="4"/>
        <v>104100</v>
      </c>
      <c r="S44" s="21">
        <f t="shared" si="5"/>
        <v>15000</v>
      </c>
      <c r="T44" s="10">
        <f t="shared" si="6"/>
        <v>10000</v>
      </c>
      <c r="U44" s="21">
        <f t="shared" si="7"/>
        <v>168000</v>
      </c>
      <c r="V44" s="10">
        <f t="shared" si="8"/>
        <v>112000</v>
      </c>
    </row>
    <row r="45" spans="1:22" x14ac:dyDescent="0.35">
      <c r="A45" s="43">
        <f t="shared" si="9"/>
        <v>1085</v>
      </c>
      <c r="B45" s="43">
        <f t="shared" si="10"/>
        <v>2205</v>
      </c>
      <c r="C45" s="43">
        <f t="shared" si="0"/>
        <v>2126</v>
      </c>
      <c r="D45" s="43">
        <f t="shared" si="11"/>
        <v>3246</v>
      </c>
      <c r="E45" s="8">
        <v>41</v>
      </c>
      <c r="F45" s="9"/>
      <c r="G45" s="9" t="s">
        <v>48</v>
      </c>
      <c r="H45" s="15" t="s">
        <v>6</v>
      </c>
      <c r="I45" s="10">
        <v>185</v>
      </c>
      <c r="J45" s="10">
        <v>108</v>
      </c>
      <c r="K45" s="10">
        <v>100</v>
      </c>
      <c r="L45" s="10">
        <v>76</v>
      </c>
      <c r="M45" s="9">
        <v>2500</v>
      </c>
      <c r="N45" s="9">
        <v>1000</v>
      </c>
      <c r="O45" s="21">
        <f t="shared" si="1"/>
        <v>462500</v>
      </c>
      <c r="P45" s="10">
        <f t="shared" si="2"/>
        <v>185000</v>
      </c>
      <c r="Q45" s="21">
        <f t="shared" si="3"/>
        <v>270000</v>
      </c>
      <c r="R45" s="10">
        <f t="shared" si="4"/>
        <v>108000</v>
      </c>
      <c r="S45" s="21">
        <f t="shared" si="5"/>
        <v>250000</v>
      </c>
      <c r="T45" s="10">
        <f t="shared" si="6"/>
        <v>100000</v>
      </c>
      <c r="U45" s="21">
        <f t="shared" si="7"/>
        <v>190000</v>
      </c>
      <c r="V45" s="10">
        <f t="shared" si="8"/>
        <v>76000</v>
      </c>
    </row>
    <row r="46" spans="1:22" ht="15" thickBot="1" x14ac:dyDescent="0.4">
      <c r="A46" s="43">
        <f t="shared" si="9"/>
        <v>285</v>
      </c>
      <c r="B46" s="43">
        <f t="shared" si="10"/>
        <v>361</v>
      </c>
      <c r="C46" s="43">
        <f t="shared" si="0"/>
        <v>393</v>
      </c>
      <c r="D46" s="43">
        <f t="shared" si="11"/>
        <v>469</v>
      </c>
      <c r="E46" s="11">
        <v>42</v>
      </c>
      <c r="F46" s="12"/>
      <c r="G46" s="12" t="s">
        <v>49</v>
      </c>
      <c r="H46" s="16" t="s">
        <v>9</v>
      </c>
      <c r="I46" s="13">
        <v>1</v>
      </c>
      <c r="J46" s="13">
        <v>0</v>
      </c>
      <c r="K46" s="13">
        <v>0</v>
      </c>
      <c r="L46" s="13">
        <v>0</v>
      </c>
      <c r="M46" s="9">
        <v>55500</v>
      </c>
      <c r="N46" s="9">
        <v>41250</v>
      </c>
      <c r="O46" s="22">
        <f t="shared" si="1"/>
        <v>55500</v>
      </c>
      <c r="P46" s="13">
        <f t="shared" si="2"/>
        <v>41250</v>
      </c>
      <c r="Q46" s="22">
        <f t="shared" si="3"/>
        <v>0</v>
      </c>
      <c r="R46" s="13">
        <f t="shared" si="4"/>
        <v>0</v>
      </c>
      <c r="S46" s="22">
        <f t="shared" si="5"/>
        <v>0</v>
      </c>
      <c r="T46" s="13">
        <f t="shared" si="6"/>
        <v>0</v>
      </c>
      <c r="U46" s="22">
        <f t="shared" si="7"/>
        <v>0</v>
      </c>
      <c r="V46" s="13">
        <f t="shared" si="8"/>
        <v>0</v>
      </c>
    </row>
    <row r="47" spans="1:22" x14ac:dyDescent="0.35">
      <c r="O47" s="24">
        <f>SUM(O5:O46)</f>
        <v>8459827.5</v>
      </c>
      <c r="P47" s="24">
        <f>SUM(P5:P46)</f>
        <v>2298575</v>
      </c>
      <c r="Q47" s="24">
        <f>SUM(Q5:Q46)</f>
        <v>4614610</v>
      </c>
      <c r="R47" s="24">
        <f>SUM(R5:R46)</f>
        <v>1140490</v>
      </c>
      <c r="S47" s="25">
        <f t="shared" ref="S47" si="13">SUM(S5:S46)</f>
        <v>725972.5</v>
      </c>
      <c r="T47" s="24">
        <f>SUM(T5:T46)</f>
        <v>227515</v>
      </c>
      <c r="U47" s="24">
        <f>SUM(U5:U46)</f>
        <v>2618220</v>
      </c>
      <c r="V47" s="24">
        <f>SUM(V5:V46)</f>
        <v>610480</v>
      </c>
    </row>
    <row r="48" spans="1:22" x14ac:dyDescent="0.35">
      <c r="O48" s="26"/>
      <c r="P48" s="26"/>
      <c r="Q48" s="26"/>
      <c r="R48" s="26"/>
      <c r="S48" s="27"/>
      <c r="T48" s="26"/>
      <c r="U48" s="26"/>
      <c r="V48" s="26"/>
    </row>
    <row r="49" spans="5:25" x14ac:dyDescent="0.35">
      <c r="O49" s="29" t="s">
        <v>131</v>
      </c>
      <c r="P49" s="17" t="s">
        <v>130</v>
      </c>
      <c r="Q49" s="26"/>
      <c r="R49" s="26"/>
      <c r="S49" s="27"/>
      <c r="T49" s="26"/>
      <c r="U49" s="26"/>
      <c r="V49" s="26"/>
    </row>
    <row r="50" spans="5:25" x14ac:dyDescent="0.35">
      <c r="M50" t="s">
        <v>126</v>
      </c>
      <c r="O50" s="28">
        <f>$P$47+$T$47</f>
        <v>2526090</v>
      </c>
      <c r="P50" s="28">
        <f>$O$47+$S$47</f>
        <v>9185800</v>
      </c>
      <c r="Q50" s="28"/>
      <c r="R50" s="28">
        <v>2523920</v>
      </c>
      <c r="S50" s="28">
        <v>9176380</v>
      </c>
      <c r="T50" s="28"/>
      <c r="U50" s="28">
        <v>2560665</v>
      </c>
      <c r="V50" s="28">
        <v>8952762.5</v>
      </c>
      <c r="W50" s="28"/>
      <c r="X50" s="28">
        <v>2514730</v>
      </c>
      <c r="Y50" s="28">
        <v>8907375</v>
      </c>
    </row>
    <row r="51" spans="5:25" x14ac:dyDescent="0.35">
      <c r="M51" t="s">
        <v>127</v>
      </c>
      <c r="O51" s="28">
        <f>$P$47+$T$47+V47</f>
        <v>3136570</v>
      </c>
      <c r="P51" s="28">
        <f>$O$47+$S$47+U47</f>
        <v>11804020</v>
      </c>
      <c r="Q51" s="28"/>
      <c r="R51" s="28">
        <v>3190845</v>
      </c>
      <c r="S51" s="28">
        <v>12007772.5</v>
      </c>
      <c r="T51" s="28"/>
      <c r="U51" s="28"/>
      <c r="V51" s="28"/>
      <c r="W51" s="28"/>
      <c r="X51" s="28"/>
      <c r="Y51" s="28"/>
    </row>
    <row r="52" spans="5:25" x14ac:dyDescent="0.35">
      <c r="M52" t="s">
        <v>128</v>
      </c>
      <c r="O52" s="28">
        <f>$P$47+$R$47+$T$47</f>
        <v>3666580</v>
      </c>
      <c r="P52" s="28">
        <f>$O$47+$Q$47+$S$47</f>
        <v>13800410</v>
      </c>
      <c r="Q52" s="28"/>
      <c r="R52" s="28">
        <v>3781035</v>
      </c>
      <c r="S52" s="28">
        <v>14155192.5</v>
      </c>
      <c r="T52" s="28"/>
      <c r="U52" s="28">
        <v>3647095</v>
      </c>
      <c r="V52" s="28">
        <v>13282372.5</v>
      </c>
      <c r="W52" s="28"/>
      <c r="X52" s="28">
        <v>3774930</v>
      </c>
      <c r="Y52" s="28">
        <v>13859215</v>
      </c>
    </row>
    <row r="53" spans="5:25" x14ac:dyDescent="0.35">
      <c r="M53" t="s">
        <v>129</v>
      </c>
      <c r="O53" s="28">
        <f>$P$47+$R$47+$T$47+V47</f>
        <v>4277060</v>
      </c>
      <c r="P53" s="28">
        <f>$O$47+$Q$47+$S$47+U47</f>
        <v>16418630</v>
      </c>
      <c r="Q53" s="28"/>
      <c r="R53" s="28">
        <v>4447960</v>
      </c>
      <c r="S53" s="28">
        <v>16986585</v>
      </c>
      <c r="T53" s="28"/>
      <c r="U53" s="28"/>
      <c r="V53" s="28"/>
      <c r="W53" s="28"/>
      <c r="X53" s="28"/>
      <c r="Y53" s="28"/>
    </row>
    <row r="54" spans="5:25" ht="15" thickBot="1" x14ac:dyDescent="0.4"/>
    <row r="55" spans="5:25" x14ac:dyDescent="0.35">
      <c r="I55" s="1" t="s">
        <v>85</v>
      </c>
      <c r="J55" s="1" t="s">
        <v>86</v>
      </c>
      <c r="K55" s="17" t="s">
        <v>87</v>
      </c>
      <c r="L55" s="17" t="s">
        <v>106</v>
      </c>
      <c r="O55" s="92" t="s">
        <v>85</v>
      </c>
      <c r="P55" s="93"/>
      <c r="Q55" s="92" t="s">
        <v>86</v>
      </c>
      <c r="R55" s="93"/>
      <c r="S55" s="94" t="s">
        <v>87</v>
      </c>
      <c r="T55" s="95"/>
      <c r="U55" s="94" t="s">
        <v>106</v>
      </c>
      <c r="V55" s="95"/>
    </row>
    <row r="56" spans="5:25" ht="15" thickBot="1" x14ac:dyDescent="0.4">
      <c r="E56" s="2" t="s">
        <v>1</v>
      </c>
      <c r="F56" s="3"/>
      <c r="G56" s="4" t="s">
        <v>2</v>
      </c>
      <c r="H56" s="4" t="s">
        <v>3</v>
      </c>
      <c r="I56" s="2" t="s">
        <v>4</v>
      </c>
      <c r="J56" s="2" t="s">
        <v>4</v>
      </c>
      <c r="K56" s="2" t="s">
        <v>4</v>
      </c>
      <c r="L56" s="2" t="s">
        <v>4</v>
      </c>
      <c r="M56" s="19" t="s">
        <v>123</v>
      </c>
      <c r="N56" s="20" t="s">
        <v>124</v>
      </c>
      <c r="O56" s="23" t="s">
        <v>125</v>
      </c>
      <c r="P56" s="23" t="s">
        <v>132</v>
      </c>
      <c r="Q56" s="23" t="s">
        <v>125</v>
      </c>
      <c r="R56" s="23" t="s">
        <v>132</v>
      </c>
      <c r="S56" s="23" t="s">
        <v>125</v>
      </c>
      <c r="T56" s="23" t="s">
        <v>132</v>
      </c>
      <c r="U56" s="23" t="s">
        <v>125</v>
      </c>
      <c r="V56" s="23" t="s">
        <v>132</v>
      </c>
    </row>
    <row r="57" spans="5:25" x14ac:dyDescent="0.35">
      <c r="E57" s="5">
        <v>1</v>
      </c>
      <c r="F57" s="6"/>
      <c r="G57" s="6" t="s">
        <v>5</v>
      </c>
      <c r="H57" s="14" t="s">
        <v>6</v>
      </c>
      <c r="I57" s="7">
        <f>12*6</f>
        <v>72</v>
      </c>
      <c r="J57" s="7">
        <v>0</v>
      </c>
      <c r="K57" s="7">
        <v>0</v>
      </c>
      <c r="L57" s="7">
        <v>0</v>
      </c>
      <c r="M57" s="9">
        <v>14500</v>
      </c>
      <c r="N57" s="9">
        <v>4700</v>
      </c>
      <c r="O57" s="21">
        <f>M57*I57</f>
        <v>1044000</v>
      </c>
      <c r="P57" s="10">
        <f>N57*I57</f>
        <v>338400</v>
      </c>
      <c r="Q57" s="21">
        <f>M57*J57</f>
        <v>0</v>
      </c>
      <c r="R57" s="10">
        <f>N57*J57</f>
        <v>0</v>
      </c>
      <c r="S57" s="21">
        <f>M57*K57</f>
        <v>0</v>
      </c>
      <c r="T57" s="10">
        <f>N57*K57</f>
        <v>0</v>
      </c>
      <c r="U57" s="21">
        <f>M57*L57</f>
        <v>0</v>
      </c>
      <c r="V57" s="10">
        <f>N57*L57</f>
        <v>0</v>
      </c>
    </row>
    <row r="58" spans="5:25" s="43" customFormat="1" x14ac:dyDescent="0.35">
      <c r="E58" s="42">
        <v>2</v>
      </c>
      <c r="G58" s="43" t="s">
        <v>7</v>
      </c>
      <c r="H58" s="44" t="s">
        <v>6</v>
      </c>
      <c r="I58" s="45">
        <v>573</v>
      </c>
      <c r="J58" s="45">
        <v>0</v>
      </c>
      <c r="K58" s="45">
        <v>0</v>
      </c>
      <c r="L58" s="45">
        <v>0</v>
      </c>
      <c r="M58" s="43">
        <v>600</v>
      </c>
      <c r="N58" s="43">
        <v>170</v>
      </c>
      <c r="O58" s="42">
        <f t="shared" ref="O58:O97" si="14">M58*I58</f>
        <v>343800</v>
      </c>
      <c r="P58" s="45">
        <f t="shared" ref="P58:P97" si="15">N58*I58</f>
        <v>97410</v>
      </c>
      <c r="Q58" s="42">
        <f t="shared" ref="Q58:Q98" si="16">M58*J58</f>
        <v>0</v>
      </c>
      <c r="R58" s="45">
        <f t="shared" ref="R58:R98" si="17">N58*J58</f>
        <v>0</v>
      </c>
      <c r="S58" s="42">
        <f t="shared" ref="S58:S61" si="18">M58*K58</f>
        <v>0</v>
      </c>
      <c r="T58" s="45">
        <f t="shared" ref="T58:T98" si="19">N58*K58</f>
        <v>0</v>
      </c>
      <c r="U58" s="42">
        <f t="shared" ref="U58:U70" si="20">M58*L58</f>
        <v>0</v>
      </c>
      <c r="V58" s="45">
        <f t="shared" ref="V58:V71" si="21">N58*L58</f>
        <v>0</v>
      </c>
    </row>
    <row r="59" spans="5:25" x14ac:dyDescent="0.35">
      <c r="E59" s="8">
        <v>3</v>
      </c>
      <c r="F59" s="9"/>
      <c r="G59" s="9" t="s">
        <v>8</v>
      </c>
      <c r="H59" s="15" t="s">
        <v>9</v>
      </c>
      <c r="I59" s="10">
        <v>1</v>
      </c>
      <c r="J59" s="10">
        <v>1</v>
      </c>
      <c r="K59" s="10">
        <v>0</v>
      </c>
      <c r="L59" s="10">
        <v>0</v>
      </c>
      <c r="M59" s="9">
        <v>1150</v>
      </c>
      <c r="N59" s="9">
        <v>670</v>
      </c>
      <c r="O59" s="21">
        <f t="shared" si="14"/>
        <v>1150</v>
      </c>
      <c r="P59" s="10">
        <f t="shared" si="15"/>
        <v>670</v>
      </c>
      <c r="Q59" s="21">
        <f t="shared" si="16"/>
        <v>1150</v>
      </c>
      <c r="R59" s="10">
        <f t="shared" si="17"/>
        <v>670</v>
      </c>
      <c r="S59" s="21">
        <f t="shared" si="18"/>
        <v>0</v>
      </c>
      <c r="T59" s="10">
        <f t="shared" si="19"/>
        <v>0</v>
      </c>
      <c r="U59" s="21">
        <f t="shared" si="20"/>
        <v>0</v>
      </c>
      <c r="V59" s="10">
        <f t="shared" si="21"/>
        <v>0</v>
      </c>
    </row>
    <row r="60" spans="5:25" x14ac:dyDescent="0.35">
      <c r="E60" s="8">
        <v>4</v>
      </c>
      <c r="F60" s="9"/>
      <c r="G60" s="9" t="s">
        <v>10</v>
      </c>
      <c r="H60" s="15" t="s">
        <v>11</v>
      </c>
      <c r="I60" s="10">
        <f>4*7*0.125</f>
        <v>3.5</v>
      </c>
      <c r="J60" s="10">
        <v>0</v>
      </c>
      <c r="K60" s="10">
        <v>0</v>
      </c>
      <c r="L60" s="10">
        <v>0</v>
      </c>
      <c r="M60" s="9">
        <v>95000</v>
      </c>
      <c r="N60" s="9">
        <v>14000</v>
      </c>
      <c r="O60" s="21">
        <f t="shared" si="14"/>
        <v>332500</v>
      </c>
      <c r="P60" s="10">
        <f t="shared" si="15"/>
        <v>49000</v>
      </c>
      <c r="Q60" s="21">
        <f t="shared" si="16"/>
        <v>0</v>
      </c>
      <c r="R60" s="10">
        <f t="shared" si="17"/>
        <v>0</v>
      </c>
      <c r="S60" s="21">
        <f t="shared" si="18"/>
        <v>0</v>
      </c>
      <c r="T60" s="10">
        <f t="shared" si="19"/>
        <v>0</v>
      </c>
      <c r="U60" s="21">
        <f t="shared" si="20"/>
        <v>0</v>
      </c>
      <c r="V60" s="10">
        <f t="shared" si="21"/>
        <v>0</v>
      </c>
    </row>
    <row r="61" spans="5:25" x14ac:dyDescent="0.35">
      <c r="E61" s="8">
        <v>5</v>
      </c>
      <c r="F61" s="9"/>
      <c r="G61" s="9" t="s">
        <v>12</v>
      </c>
      <c r="H61" s="15" t="s">
        <v>9</v>
      </c>
      <c r="I61" s="10">
        <v>7</v>
      </c>
      <c r="J61" s="10">
        <v>6</v>
      </c>
      <c r="K61" s="10">
        <v>1</v>
      </c>
      <c r="L61" s="10">
        <v>3</v>
      </c>
      <c r="M61" s="9">
        <v>1830</v>
      </c>
      <c r="N61" s="9">
        <v>1250</v>
      </c>
      <c r="O61" s="21">
        <f t="shared" si="14"/>
        <v>12810</v>
      </c>
      <c r="P61" s="10">
        <f t="shared" si="15"/>
        <v>8750</v>
      </c>
      <c r="Q61" s="21">
        <f t="shared" si="16"/>
        <v>10980</v>
      </c>
      <c r="R61" s="10">
        <f t="shared" si="17"/>
        <v>7500</v>
      </c>
      <c r="S61" s="21">
        <f t="shared" si="18"/>
        <v>1830</v>
      </c>
      <c r="T61" s="10">
        <f t="shared" si="19"/>
        <v>1250</v>
      </c>
      <c r="U61" s="21">
        <f t="shared" si="20"/>
        <v>5490</v>
      </c>
      <c r="V61" s="10">
        <f t="shared" si="21"/>
        <v>3750</v>
      </c>
    </row>
    <row r="62" spans="5:25" x14ac:dyDescent="0.35">
      <c r="E62" s="8">
        <v>6</v>
      </c>
      <c r="F62" s="9"/>
      <c r="G62" s="9" t="s">
        <v>13</v>
      </c>
      <c r="H62" s="15" t="s">
        <v>9</v>
      </c>
      <c r="I62" s="10">
        <v>3</v>
      </c>
      <c r="J62" s="10">
        <v>2</v>
      </c>
      <c r="K62" s="10">
        <v>0</v>
      </c>
      <c r="L62" s="10">
        <v>0</v>
      </c>
      <c r="M62" s="9">
        <v>1200</v>
      </c>
      <c r="N62" s="9">
        <v>790</v>
      </c>
      <c r="O62" s="21">
        <f t="shared" si="14"/>
        <v>3600</v>
      </c>
      <c r="P62" s="10">
        <f t="shared" si="15"/>
        <v>2370</v>
      </c>
      <c r="Q62" s="21">
        <f t="shared" si="16"/>
        <v>2400</v>
      </c>
      <c r="R62" s="10">
        <f t="shared" si="17"/>
        <v>1580</v>
      </c>
      <c r="S62" s="21">
        <f>M62*K62</f>
        <v>0</v>
      </c>
      <c r="T62" s="10">
        <f t="shared" si="19"/>
        <v>0</v>
      </c>
      <c r="U62" s="21">
        <f t="shared" si="20"/>
        <v>0</v>
      </c>
      <c r="V62" s="10">
        <f t="shared" si="21"/>
        <v>0</v>
      </c>
    </row>
    <row r="63" spans="5:25" x14ac:dyDescent="0.35">
      <c r="E63" s="8">
        <v>7</v>
      </c>
      <c r="F63" s="9"/>
      <c r="G63" s="9" t="s">
        <v>14</v>
      </c>
      <c r="H63" s="15" t="s">
        <v>9</v>
      </c>
      <c r="I63" s="10">
        <v>9</v>
      </c>
      <c r="J63" s="10">
        <f>J61</f>
        <v>6</v>
      </c>
      <c r="K63" s="10">
        <f>K61</f>
        <v>1</v>
      </c>
      <c r="L63" s="10">
        <f>L61</f>
        <v>3</v>
      </c>
      <c r="M63" s="9">
        <v>3170</v>
      </c>
      <c r="N63" s="9">
        <v>1900</v>
      </c>
      <c r="O63" s="21">
        <f t="shared" si="14"/>
        <v>28530</v>
      </c>
      <c r="P63" s="10">
        <f t="shared" si="15"/>
        <v>17100</v>
      </c>
      <c r="Q63" s="21">
        <f t="shared" si="16"/>
        <v>19020</v>
      </c>
      <c r="R63" s="10">
        <f t="shared" si="17"/>
        <v>11400</v>
      </c>
      <c r="S63" s="21">
        <f t="shared" ref="S63:S98" si="22">M63*K63</f>
        <v>3170</v>
      </c>
      <c r="T63" s="10">
        <f t="shared" si="19"/>
        <v>1900</v>
      </c>
      <c r="U63" s="21">
        <f t="shared" si="20"/>
        <v>9510</v>
      </c>
      <c r="V63" s="10">
        <f t="shared" si="21"/>
        <v>5700</v>
      </c>
    </row>
    <row r="64" spans="5:25" x14ac:dyDescent="0.35">
      <c r="E64" s="8">
        <v>8</v>
      </c>
      <c r="F64" s="9"/>
      <c r="G64" s="9" t="s">
        <v>15</v>
      </c>
      <c r="H64" s="15" t="s">
        <v>9</v>
      </c>
      <c r="I64" s="10">
        <v>1</v>
      </c>
      <c r="J64" s="10">
        <v>1</v>
      </c>
      <c r="K64" s="10">
        <v>0</v>
      </c>
      <c r="L64" s="10">
        <v>0</v>
      </c>
      <c r="M64" s="9">
        <v>9120</v>
      </c>
      <c r="N64" s="9">
        <v>1500</v>
      </c>
      <c r="O64" s="21">
        <f t="shared" si="14"/>
        <v>9120</v>
      </c>
      <c r="P64" s="10">
        <f t="shared" si="15"/>
        <v>1500</v>
      </c>
      <c r="Q64" s="21">
        <f t="shared" si="16"/>
        <v>9120</v>
      </c>
      <c r="R64" s="10">
        <f t="shared" si="17"/>
        <v>1500</v>
      </c>
      <c r="S64" s="21">
        <f t="shared" si="22"/>
        <v>0</v>
      </c>
      <c r="T64" s="10">
        <f t="shared" si="19"/>
        <v>0</v>
      </c>
      <c r="U64" s="21">
        <f t="shared" si="20"/>
        <v>0</v>
      </c>
      <c r="V64" s="10">
        <f t="shared" si="21"/>
        <v>0</v>
      </c>
    </row>
    <row r="65" spans="5:22" x14ac:dyDescent="0.35">
      <c r="E65" s="8">
        <v>9</v>
      </c>
      <c r="F65" s="9"/>
      <c r="G65" s="9" t="s">
        <v>16</v>
      </c>
      <c r="H65" s="15" t="s">
        <v>9</v>
      </c>
      <c r="I65" s="10">
        <v>9</v>
      </c>
      <c r="J65" s="10">
        <f>J63</f>
        <v>6</v>
      </c>
      <c r="K65" s="10">
        <f>K63</f>
        <v>1</v>
      </c>
      <c r="L65" s="10">
        <v>1</v>
      </c>
      <c r="M65" s="9">
        <v>1240</v>
      </c>
      <c r="N65" s="9">
        <v>720</v>
      </c>
      <c r="O65" s="21">
        <f t="shared" si="14"/>
        <v>11160</v>
      </c>
      <c r="P65" s="10">
        <f t="shared" si="15"/>
        <v>6480</v>
      </c>
      <c r="Q65" s="21">
        <f t="shared" si="16"/>
        <v>7440</v>
      </c>
      <c r="R65" s="10">
        <f t="shared" si="17"/>
        <v>4320</v>
      </c>
      <c r="S65" s="21">
        <f t="shared" si="22"/>
        <v>1240</v>
      </c>
      <c r="T65" s="10">
        <f t="shared" si="19"/>
        <v>720</v>
      </c>
      <c r="U65" s="21">
        <f t="shared" si="20"/>
        <v>1240</v>
      </c>
      <c r="V65" s="10">
        <f t="shared" si="21"/>
        <v>720</v>
      </c>
    </row>
    <row r="66" spans="5:22" x14ac:dyDescent="0.35">
      <c r="E66" s="8">
        <v>10</v>
      </c>
      <c r="F66" s="9"/>
      <c r="G66" s="9" t="s">
        <v>17</v>
      </c>
      <c r="H66" s="15" t="s">
        <v>9</v>
      </c>
      <c r="I66" s="10">
        <v>10</v>
      </c>
      <c r="J66" s="10">
        <f>J65</f>
        <v>6</v>
      </c>
      <c r="K66" s="10">
        <f>K65</f>
        <v>1</v>
      </c>
      <c r="L66" s="10">
        <f>L65</f>
        <v>1</v>
      </c>
      <c r="M66" s="9">
        <v>1360</v>
      </c>
      <c r="N66" s="9">
        <v>960</v>
      </c>
      <c r="O66" s="21">
        <f t="shared" si="14"/>
        <v>13600</v>
      </c>
      <c r="P66" s="10">
        <f t="shared" si="15"/>
        <v>9600</v>
      </c>
      <c r="Q66" s="21">
        <f t="shared" si="16"/>
        <v>8160</v>
      </c>
      <c r="R66" s="10">
        <f t="shared" si="17"/>
        <v>5760</v>
      </c>
      <c r="S66" s="21">
        <f t="shared" si="22"/>
        <v>1360</v>
      </c>
      <c r="T66" s="10">
        <f t="shared" si="19"/>
        <v>960</v>
      </c>
      <c r="U66" s="21">
        <f t="shared" si="20"/>
        <v>1360</v>
      </c>
      <c r="V66" s="10">
        <f t="shared" si="21"/>
        <v>960</v>
      </c>
    </row>
    <row r="67" spans="5:22" x14ac:dyDescent="0.35">
      <c r="E67" s="8">
        <v>11</v>
      </c>
      <c r="F67" s="9"/>
      <c r="G67" s="9" t="s">
        <v>18</v>
      </c>
      <c r="H67" s="15" t="s">
        <v>11</v>
      </c>
      <c r="I67" s="10">
        <f>7*2.5*7*0.125</f>
        <v>15.3125</v>
      </c>
      <c r="J67" s="10">
        <f>5*2.5*7*0.125</f>
        <v>10.9375</v>
      </c>
      <c r="K67" s="10">
        <f>1*2.5*7*0.125</f>
        <v>2.1875</v>
      </c>
      <c r="L67" s="10">
        <f>1*2.5*7*0.125</f>
        <v>2.1875</v>
      </c>
      <c r="M67" s="9">
        <v>95000</v>
      </c>
      <c r="N67" s="9">
        <v>14000</v>
      </c>
      <c r="O67" s="21">
        <f t="shared" si="14"/>
        <v>1454687.5</v>
      </c>
      <c r="P67" s="10">
        <f t="shared" si="15"/>
        <v>214375</v>
      </c>
      <c r="Q67" s="21">
        <f t="shared" si="16"/>
        <v>1039062.5</v>
      </c>
      <c r="R67" s="10">
        <f t="shared" si="17"/>
        <v>153125</v>
      </c>
      <c r="S67" s="21">
        <f t="shared" si="22"/>
        <v>207812.5</v>
      </c>
      <c r="T67" s="10">
        <f t="shared" si="19"/>
        <v>30625</v>
      </c>
      <c r="U67" s="21">
        <f t="shared" si="20"/>
        <v>207812.5</v>
      </c>
      <c r="V67" s="10">
        <f t="shared" si="21"/>
        <v>30625</v>
      </c>
    </row>
    <row r="68" spans="5:22" x14ac:dyDescent="0.35">
      <c r="E68" s="8">
        <v>12</v>
      </c>
      <c r="F68" s="9"/>
      <c r="G68" s="9" t="s">
        <v>19</v>
      </c>
      <c r="H68" s="15" t="s">
        <v>6</v>
      </c>
      <c r="I68" s="10">
        <v>120</v>
      </c>
      <c r="J68" s="10">
        <v>156</v>
      </c>
      <c r="K68" s="10">
        <v>36</v>
      </c>
      <c r="L68" s="10">
        <v>36</v>
      </c>
      <c r="M68" s="9">
        <v>1900</v>
      </c>
      <c r="N68" s="9">
        <v>900</v>
      </c>
      <c r="O68" s="21">
        <f t="shared" si="14"/>
        <v>228000</v>
      </c>
      <c r="P68" s="10">
        <f t="shared" si="15"/>
        <v>108000</v>
      </c>
      <c r="Q68" s="21">
        <f t="shared" si="16"/>
        <v>296400</v>
      </c>
      <c r="R68" s="10">
        <f t="shared" si="17"/>
        <v>140400</v>
      </c>
      <c r="S68" s="21">
        <f t="shared" si="22"/>
        <v>68400</v>
      </c>
      <c r="T68" s="10">
        <f t="shared" si="19"/>
        <v>32400</v>
      </c>
      <c r="U68" s="21">
        <f t="shared" si="20"/>
        <v>68400</v>
      </c>
      <c r="V68" s="10">
        <f t="shared" si="21"/>
        <v>32400</v>
      </c>
    </row>
    <row r="69" spans="5:22" ht="15" thickBot="1" x14ac:dyDescent="0.4">
      <c r="E69" s="8">
        <v>13</v>
      </c>
      <c r="F69" s="9"/>
      <c r="G69" s="9" t="s">
        <v>20</v>
      </c>
      <c r="H69" s="15" t="s">
        <v>9</v>
      </c>
      <c r="I69" s="10">
        <v>1</v>
      </c>
      <c r="J69" s="10">
        <v>1</v>
      </c>
      <c r="K69" s="10">
        <v>0</v>
      </c>
      <c r="L69" s="10">
        <v>1</v>
      </c>
      <c r="M69" s="9">
        <v>103500</v>
      </c>
      <c r="N69" s="12">
        <v>33000</v>
      </c>
      <c r="O69" s="21">
        <f t="shared" si="14"/>
        <v>103500</v>
      </c>
      <c r="P69" s="10">
        <f t="shared" si="15"/>
        <v>33000</v>
      </c>
      <c r="Q69" s="21">
        <f t="shared" si="16"/>
        <v>103500</v>
      </c>
      <c r="R69" s="10">
        <f t="shared" si="17"/>
        <v>33000</v>
      </c>
      <c r="S69" s="21">
        <f t="shared" si="22"/>
        <v>0</v>
      </c>
      <c r="T69" s="10">
        <f t="shared" si="19"/>
        <v>0</v>
      </c>
      <c r="U69" s="21">
        <f t="shared" si="20"/>
        <v>103500</v>
      </c>
      <c r="V69" s="10">
        <f t="shared" si="21"/>
        <v>33000</v>
      </c>
    </row>
    <row r="70" spans="5:22" x14ac:dyDescent="0.35">
      <c r="E70" s="8">
        <v>14</v>
      </c>
      <c r="F70" s="9"/>
      <c r="G70" s="9" t="s">
        <v>21</v>
      </c>
      <c r="H70" s="15" t="s">
        <v>9</v>
      </c>
      <c r="I70" s="10">
        <f>I61</f>
        <v>7</v>
      </c>
      <c r="J70" s="10">
        <f>J61</f>
        <v>6</v>
      </c>
      <c r="K70" s="10">
        <f>K61</f>
        <v>1</v>
      </c>
      <c r="L70" s="10">
        <f>L61</f>
        <v>3</v>
      </c>
      <c r="M70" s="9">
        <v>14300</v>
      </c>
      <c r="N70" s="9">
        <v>8300</v>
      </c>
      <c r="O70" s="21">
        <f t="shared" si="14"/>
        <v>100100</v>
      </c>
      <c r="P70" s="10">
        <f t="shared" si="15"/>
        <v>58100</v>
      </c>
      <c r="Q70" s="21">
        <f t="shared" si="16"/>
        <v>85800</v>
      </c>
      <c r="R70" s="10">
        <f t="shared" si="17"/>
        <v>49800</v>
      </c>
      <c r="S70" s="21">
        <f t="shared" si="22"/>
        <v>14300</v>
      </c>
      <c r="T70" s="10">
        <f t="shared" si="19"/>
        <v>8300</v>
      </c>
      <c r="U70" s="21">
        <f t="shared" si="20"/>
        <v>42900</v>
      </c>
      <c r="V70" s="10">
        <f t="shared" si="21"/>
        <v>24900</v>
      </c>
    </row>
    <row r="71" spans="5:22" x14ac:dyDescent="0.35">
      <c r="E71" s="8">
        <v>15</v>
      </c>
      <c r="F71" s="9"/>
      <c r="G71" s="9" t="s">
        <v>22</v>
      </c>
      <c r="H71" s="15" t="s">
        <v>9</v>
      </c>
      <c r="I71" s="10">
        <v>140</v>
      </c>
      <c r="J71" s="10">
        <v>127</v>
      </c>
      <c r="K71" s="10">
        <v>25</v>
      </c>
      <c r="L71" s="10">
        <v>103</v>
      </c>
      <c r="M71" s="9">
        <v>1270</v>
      </c>
      <c r="N71" s="9">
        <v>320</v>
      </c>
      <c r="O71" s="21">
        <f t="shared" si="14"/>
        <v>177800</v>
      </c>
      <c r="P71" s="10">
        <f t="shared" si="15"/>
        <v>44800</v>
      </c>
      <c r="Q71" s="21">
        <f t="shared" si="16"/>
        <v>161290</v>
      </c>
      <c r="R71" s="10">
        <f t="shared" si="17"/>
        <v>40640</v>
      </c>
      <c r="S71" s="21">
        <f t="shared" si="22"/>
        <v>31750</v>
      </c>
      <c r="T71" s="10">
        <f t="shared" si="19"/>
        <v>8000</v>
      </c>
      <c r="U71" s="21">
        <f>M71*L71</f>
        <v>130810</v>
      </c>
      <c r="V71" s="10">
        <f t="shared" si="21"/>
        <v>32960</v>
      </c>
    </row>
    <row r="72" spans="5:22" x14ac:dyDescent="0.35">
      <c r="E72" s="8">
        <v>16</v>
      </c>
      <c r="F72" s="9"/>
      <c r="G72" s="9" t="s">
        <v>23</v>
      </c>
      <c r="H72" s="15" t="s">
        <v>24</v>
      </c>
      <c r="I72" s="10">
        <v>6</v>
      </c>
      <c r="J72" s="10">
        <v>5</v>
      </c>
      <c r="K72" s="10">
        <v>2</v>
      </c>
      <c r="L72" s="10">
        <v>5</v>
      </c>
      <c r="M72" s="9">
        <v>5000</v>
      </c>
      <c r="N72" s="9">
        <v>2800</v>
      </c>
      <c r="O72" s="21">
        <f t="shared" si="14"/>
        <v>30000</v>
      </c>
      <c r="P72" s="10">
        <f t="shared" si="15"/>
        <v>16800</v>
      </c>
      <c r="Q72" s="21">
        <f t="shared" si="16"/>
        <v>25000</v>
      </c>
      <c r="R72" s="10">
        <f t="shared" si="17"/>
        <v>14000</v>
      </c>
      <c r="S72" s="21">
        <f t="shared" si="22"/>
        <v>10000</v>
      </c>
      <c r="T72" s="10">
        <f t="shared" si="19"/>
        <v>5600</v>
      </c>
      <c r="U72" s="21">
        <f t="shared" ref="U72:U98" si="23">M72*L72</f>
        <v>25000</v>
      </c>
      <c r="V72" s="10">
        <f>N72*L72</f>
        <v>14000</v>
      </c>
    </row>
    <row r="73" spans="5:22" x14ac:dyDescent="0.35">
      <c r="E73" s="8">
        <v>17</v>
      </c>
      <c r="F73" s="9"/>
      <c r="G73" s="9" t="s">
        <v>50</v>
      </c>
      <c r="H73" s="15" t="s">
        <v>11</v>
      </c>
      <c r="I73" s="10">
        <f>2*2*7*0.125</f>
        <v>3.5</v>
      </c>
      <c r="J73" s="10">
        <f>2*2*7*0.125</f>
        <v>3.5</v>
      </c>
      <c r="K73" s="10">
        <v>0</v>
      </c>
      <c r="L73" s="10">
        <f>1*2*7*0.125</f>
        <v>1.75</v>
      </c>
      <c r="M73" s="9">
        <v>95000</v>
      </c>
      <c r="N73" s="9">
        <v>14000</v>
      </c>
      <c r="O73" s="21">
        <f t="shared" si="14"/>
        <v>332500</v>
      </c>
      <c r="P73" s="10">
        <f t="shared" si="15"/>
        <v>49000</v>
      </c>
      <c r="Q73" s="21">
        <f t="shared" si="16"/>
        <v>332500</v>
      </c>
      <c r="R73" s="10">
        <f t="shared" si="17"/>
        <v>49000</v>
      </c>
      <c r="S73" s="21">
        <f t="shared" si="22"/>
        <v>0</v>
      </c>
      <c r="T73" s="10">
        <f t="shared" si="19"/>
        <v>0</v>
      </c>
      <c r="U73" s="21">
        <f t="shared" si="23"/>
        <v>166250</v>
      </c>
      <c r="V73" s="10">
        <f t="shared" ref="V73:V98" si="24">N73*L73</f>
        <v>24500</v>
      </c>
    </row>
    <row r="74" spans="5:22" x14ac:dyDescent="0.35">
      <c r="E74" s="8">
        <v>18</v>
      </c>
      <c r="F74" s="9"/>
      <c r="G74" s="9" t="s">
        <v>25</v>
      </c>
      <c r="H74" s="15" t="s">
        <v>9</v>
      </c>
      <c r="I74" s="10">
        <v>2</v>
      </c>
      <c r="J74" s="10">
        <v>2</v>
      </c>
      <c r="K74" s="10">
        <v>0</v>
      </c>
      <c r="L74" s="10">
        <v>1</v>
      </c>
      <c r="M74" s="9">
        <v>5370</v>
      </c>
      <c r="N74" s="9">
        <v>2990</v>
      </c>
      <c r="O74" s="21">
        <f t="shared" si="14"/>
        <v>10740</v>
      </c>
      <c r="P74" s="10">
        <f t="shared" si="15"/>
        <v>5980</v>
      </c>
      <c r="Q74" s="21">
        <f t="shared" si="16"/>
        <v>10740</v>
      </c>
      <c r="R74" s="10">
        <f t="shared" si="17"/>
        <v>5980</v>
      </c>
      <c r="S74" s="21">
        <f t="shared" si="22"/>
        <v>0</v>
      </c>
      <c r="T74" s="10">
        <f t="shared" si="19"/>
        <v>0</v>
      </c>
      <c r="U74" s="21">
        <f t="shared" si="23"/>
        <v>5370</v>
      </c>
      <c r="V74" s="10">
        <f t="shared" si="24"/>
        <v>2990</v>
      </c>
    </row>
    <row r="75" spans="5:22" x14ac:dyDescent="0.35">
      <c r="E75" s="8">
        <v>19</v>
      </c>
      <c r="F75" s="9"/>
      <c r="G75" s="9" t="s">
        <v>53</v>
      </c>
      <c r="H75" s="15" t="s">
        <v>26</v>
      </c>
      <c r="I75" s="10">
        <f>4*2</f>
        <v>8</v>
      </c>
      <c r="J75" s="10">
        <v>8</v>
      </c>
      <c r="K75" s="10">
        <v>0</v>
      </c>
      <c r="L75" s="10">
        <v>4</v>
      </c>
      <c r="M75" s="9">
        <v>1200</v>
      </c>
      <c r="N75" s="9">
        <v>350</v>
      </c>
      <c r="O75" s="21">
        <f t="shared" si="14"/>
        <v>9600</v>
      </c>
      <c r="P75" s="10">
        <f t="shared" si="15"/>
        <v>2800</v>
      </c>
      <c r="Q75" s="21">
        <f t="shared" si="16"/>
        <v>9600</v>
      </c>
      <c r="R75" s="10">
        <f t="shared" si="17"/>
        <v>2800</v>
      </c>
      <c r="S75" s="21">
        <f t="shared" si="22"/>
        <v>0</v>
      </c>
      <c r="T75" s="10">
        <f t="shared" si="19"/>
        <v>0</v>
      </c>
      <c r="U75" s="21">
        <f t="shared" si="23"/>
        <v>4800</v>
      </c>
      <c r="V75" s="10">
        <f t="shared" si="24"/>
        <v>1400</v>
      </c>
    </row>
    <row r="76" spans="5:22" s="43" customFormat="1" x14ac:dyDescent="0.35">
      <c r="E76" s="42">
        <v>20</v>
      </c>
      <c r="G76" s="43" t="s">
        <v>27</v>
      </c>
      <c r="H76" s="44" t="s">
        <v>26</v>
      </c>
      <c r="I76" s="45">
        <v>98</v>
      </c>
      <c r="J76" s="45">
        <v>98</v>
      </c>
      <c r="K76" s="45">
        <v>0</v>
      </c>
      <c r="L76" s="45">
        <v>80</v>
      </c>
      <c r="M76" s="43">
        <v>950</v>
      </c>
      <c r="N76" s="43">
        <v>300</v>
      </c>
      <c r="O76" s="42">
        <f t="shared" si="14"/>
        <v>93100</v>
      </c>
      <c r="P76" s="45">
        <f t="shared" si="15"/>
        <v>29400</v>
      </c>
      <c r="Q76" s="42">
        <f t="shared" si="16"/>
        <v>93100</v>
      </c>
      <c r="R76" s="45">
        <f t="shared" si="17"/>
        <v>29400</v>
      </c>
      <c r="S76" s="42">
        <f t="shared" si="22"/>
        <v>0</v>
      </c>
      <c r="T76" s="45">
        <f t="shared" si="19"/>
        <v>0</v>
      </c>
      <c r="U76" s="42">
        <f t="shared" si="23"/>
        <v>76000</v>
      </c>
      <c r="V76" s="45">
        <f t="shared" si="24"/>
        <v>24000</v>
      </c>
    </row>
    <row r="77" spans="5:22" s="43" customFormat="1" x14ac:dyDescent="0.35">
      <c r="E77" s="42">
        <v>21</v>
      </c>
      <c r="G77" s="43" t="s">
        <v>28</v>
      </c>
      <c r="H77" s="44" t="s">
        <v>26</v>
      </c>
      <c r="I77" s="45">
        <v>324</v>
      </c>
      <c r="J77" s="45">
        <v>324</v>
      </c>
      <c r="K77" s="45">
        <v>0</v>
      </c>
      <c r="L77" s="45">
        <v>198</v>
      </c>
      <c r="M77" s="43">
        <v>950</v>
      </c>
      <c r="N77" s="43">
        <v>300</v>
      </c>
      <c r="O77" s="42">
        <f t="shared" si="14"/>
        <v>307800</v>
      </c>
      <c r="P77" s="45">
        <f t="shared" si="15"/>
        <v>97200</v>
      </c>
      <c r="Q77" s="42">
        <f t="shared" si="16"/>
        <v>307800</v>
      </c>
      <c r="R77" s="45">
        <f t="shared" si="17"/>
        <v>97200</v>
      </c>
      <c r="S77" s="42">
        <f t="shared" si="22"/>
        <v>0</v>
      </c>
      <c r="T77" s="45">
        <f t="shared" si="19"/>
        <v>0</v>
      </c>
      <c r="U77" s="42">
        <f t="shared" si="23"/>
        <v>188100</v>
      </c>
      <c r="V77" s="45">
        <f t="shared" si="24"/>
        <v>59400</v>
      </c>
    </row>
    <row r="78" spans="5:22" x14ac:dyDescent="0.35">
      <c r="E78" s="8">
        <v>22</v>
      </c>
      <c r="F78" s="9"/>
      <c r="G78" s="9" t="s">
        <v>29</v>
      </c>
      <c r="H78" s="15" t="s">
        <v>9</v>
      </c>
      <c r="I78" s="10">
        <f>I74</f>
        <v>2</v>
      </c>
      <c r="J78" s="10">
        <f>J74</f>
        <v>2</v>
      </c>
      <c r="K78" s="10">
        <f>K74</f>
        <v>0</v>
      </c>
      <c r="L78" s="10">
        <f>L74</f>
        <v>1</v>
      </c>
      <c r="M78" s="9">
        <f>1270*20</f>
        <v>25400</v>
      </c>
      <c r="N78" s="9">
        <f>1270*9</f>
        <v>11430</v>
      </c>
      <c r="O78" s="21">
        <f t="shared" si="14"/>
        <v>50800</v>
      </c>
      <c r="P78" s="10">
        <f t="shared" si="15"/>
        <v>22860</v>
      </c>
      <c r="Q78" s="21">
        <f t="shared" si="16"/>
        <v>50800</v>
      </c>
      <c r="R78" s="10">
        <f t="shared" si="17"/>
        <v>22860</v>
      </c>
      <c r="S78" s="21">
        <f t="shared" si="22"/>
        <v>0</v>
      </c>
      <c r="T78" s="10">
        <f t="shared" si="19"/>
        <v>0</v>
      </c>
      <c r="U78" s="21">
        <f t="shared" si="23"/>
        <v>25400</v>
      </c>
      <c r="V78" s="10">
        <f t="shared" si="24"/>
        <v>11430</v>
      </c>
    </row>
    <row r="79" spans="5:22" x14ac:dyDescent="0.35">
      <c r="E79" s="8">
        <v>23</v>
      </c>
      <c r="F79" s="9"/>
      <c r="G79" s="9" t="s">
        <v>30</v>
      </c>
      <c r="H79" s="15" t="s">
        <v>9</v>
      </c>
      <c r="I79" s="10">
        <v>2</v>
      </c>
      <c r="J79" s="10">
        <f t="shared" ref="J79:L79" si="25">J78</f>
        <v>2</v>
      </c>
      <c r="K79" s="10">
        <f t="shared" si="25"/>
        <v>0</v>
      </c>
      <c r="L79" s="10">
        <f t="shared" si="25"/>
        <v>1</v>
      </c>
      <c r="M79" s="9">
        <v>17500</v>
      </c>
      <c r="N79" s="9">
        <v>2780</v>
      </c>
      <c r="O79" s="21">
        <f t="shared" si="14"/>
        <v>35000</v>
      </c>
      <c r="P79" s="10">
        <f t="shared" si="15"/>
        <v>5560</v>
      </c>
      <c r="Q79" s="21">
        <f t="shared" si="16"/>
        <v>35000</v>
      </c>
      <c r="R79" s="10">
        <f t="shared" si="17"/>
        <v>5560</v>
      </c>
      <c r="S79" s="21">
        <f t="shared" si="22"/>
        <v>0</v>
      </c>
      <c r="T79" s="10">
        <f t="shared" si="19"/>
        <v>0</v>
      </c>
      <c r="U79" s="21">
        <f t="shared" si="23"/>
        <v>17500</v>
      </c>
      <c r="V79" s="10">
        <f t="shared" si="24"/>
        <v>2780</v>
      </c>
    </row>
    <row r="80" spans="5:22" x14ac:dyDescent="0.35">
      <c r="E80" s="8">
        <v>24</v>
      </c>
      <c r="F80" s="9"/>
      <c r="G80" s="9" t="s">
        <v>31</v>
      </c>
      <c r="H80" s="15" t="s">
        <v>9</v>
      </c>
      <c r="I80" s="10">
        <v>2</v>
      </c>
      <c r="J80" s="10">
        <f t="shared" ref="J80:L80" si="26">J79</f>
        <v>2</v>
      </c>
      <c r="K80" s="10">
        <f t="shared" si="26"/>
        <v>0</v>
      </c>
      <c r="L80" s="10">
        <f t="shared" si="26"/>
        <v>1</v>
      </c>
      <c r="M80" s="9">
        <v>3050</v>
      </c>
      <c r="N80" s="9">
        <v>1650</v>
      </c>
      <c r="O80" s="21">
        <f t="shared" si="14"/>
        <v>6100</v>
      </c>
      <c r="P80" s="10">
        <f t="shared" si="15"/>
        <v>3300</v>
      </c>
      <c r="Q80" s="21">
        <f t="shared" si="16"/>
        <v>6100</v>
      </c>
      <c r="R80" s="10">
        <f t="shared" si="17"/>
        <v>3300</v>
      </c>
      <c r="S80" s="21">
        <f t="shared" si="22"/>
        <v>0</v>
      </c>
      <c r="T80" s="10">
        <f t="shared" si="19"/>
        <v>0</v>
      </c>
      <c r="U80" s="21">
        <f t="shared" si="23"/>
        <v>3050</v>
      </c>
      <c r="V80" s="10">
        <f t="shared" si="24"/>
        <v>1650</v>
      </c>
    </row>
    <row r="81" spans="3:22" x14ac:dyDescent="0.35">
      <c r="E81" s="8">
        <v>25</v>
      </c>
      <c r="F81" s="9"/>
      <c r="G81" s="9" t="s">
        <v>32</v>
      </c>
      <c r="H81" s="15" t="s">
        <v>9</v>
      </c>
      <c r="I81" s="10">
        <f>I80</f>
        <v>2</v>
      </c>
      <c r="J81" s="10">
        <f t="shared" ref="J81:L81" si="27">J80</f>
        <v>2</v>
      </c>
      <c r="K81" s="10">
        <f t="shared" si="27"/>
        <v>0</v>
      </c>
      <c r="L81" s="10">
        <f t="shared" si="27"/>
        <v>1</v>
      </c>
      <c r="M81" s="9">
        <v>45000</v>
      </c>
      <c r="N81" s="9">
        <v>16000</v>
      </c>
      <c r="O81" s="21">
        <f t="shared" si="14"/>
        <v>90000</v>
      </c>
      <c r="P81" s="10">
        <f t="shared" si="15"/>
        <v>32000</v>
      </c>
      <c r="Q81" s="21">
        <f t="shared" si="16"/>
        <v>90000</v>
      </c>
      <c r="R81" s="10">
        <f t="shared" si="17"/>
        <v>32000</v>
      </c>
      <c r="S81" s="21">
        <f t="shared" si="22"/>
        <v>0</v>
      </c>
      <c r="T81" s="10">
        <f t="shared" si="19"/>
        <v>0</v>
      </c>
      <c r="U81" s="21">
        <f t="shared" si="23"/>
        <v>45000</v>
      </c>
      <c r="V81" s="10">
        <f t="shared" si="24"/>
        <v>16000</v>
      </c>
    </row>
    <row r="82" spans="3:22" x14ac:dyDescent="0.35">
      <c r="E82" s="8">
        <v>26</v>
      </c>
      <c r="F82" s="9"/>
      <c r="G82" s="9" t="s">
        <v>33</v>
      </c>
      <c r="H82" s="15" t="s">
        <v>9</v>
      </c>
      <c r="I82" s="10">
        <f>I80</f>
        <v>2</v>
      </c>
      <c r="J82" s="10">
        <f>J80</f>
        <v>2</v>
      </c>
      <c r="K82" s="10">
        <f>K80</f>
        <v>0</v>
      </c>
      <c r="L82" s="10">
        <f>L80</f>
        <v>1</v>
      </c>
      <c r="M82" s="9">
        <v>26600</v>
      </c>
      <c r="N82" s="9">
        <v>11660</v>
      </c>
      <c r="O82" s="21">
        <f t="shared" si="14"/>
        <v>53200</v>
      </c>
      <c r="P82" s="10">
        <f t="shared" si="15"/>
        <v>23320</v>
      </c>
      <c r="Q82" s="21">
        <f t="shared" si="16"/>
        <v>53200</v>
      </c>
      <c r="R82" s="10">
        <f t="shared" si="17"/>
        <v>23320</v>
      </c>
      <c r="S82" s="21">
        <f t="shared" si="22"/>
        <v>0</v>
      </c>
      <c r="T82" s="10">
        <f t="shared" si="19"/>
        <v>0</v>
      </c>
      <c r="U82" s="21">
        <f t="shared" si="23"/>
        <v>26600</v>
      </c>
      <c r="V82" s="10">
        <f t="shared" si="24"/>
        <v>11660</v>
      </c>
    </row>
    <row r="83" spans="3:22" x14ac:dyDescent="0.35">
      <c r="E83" s="8">
        <v>27</v>
      </c>
      <c r="F83" s="9"/>
      <c r="G83" s="9" t="s">
        <v>34</v>
      </c>
      <c r="H83" s="15" t="s">
        <v>9</v>
      </c>
      <c r="I83" s="10">
        <f>I80</f>
        <v>2</v>
      </c>
      <c r="J83" s="10">
        <f>J80</f>
        <v>2</v>
      </c>
      <c r="K83" s="10">
        <f>K80</f>
        <v>0</v>
      </c>
      <c r="L83" s="10">
        <f>L80</f>
        <v>1</v>
      </c>
      <c r="M83" s="9">
        <v>35000</v>
      </c>
      <c r="N83" s="9">
        <v>11000</v>
      </c>
      <c r="O83" s="21">
        <f t="shared" si="14"/>
        <v>70000</v>
      </c>
      <c r="P83" s="10">
        <f t="shared" si="15"/>
        <v>22000</v>
      </c>
      <c r="Q83" s="21">
        <f t="shared" si="16"/>
        <v>70000</v>
      </c>
      <c r="R83" s="10">
        <f t="shared" si="17"/>
        <v>22000</v>
      </c>
      <c r="S83" s="21">
        <f t="shared" si="22"/>
        <v>0</v>
      </c>
      <c r="T83" s="10">
        <f t="shared" si="19"/>
        <v>0</v>
      </c>
      <c r="U83" s="21">
        <f t="shared" si="23"/>
        <v>35000</v>
      </c>
      <c r="V83" s="10">
        <f t="shared" si="24"/>
        <v>11000</v>
      </c>
    </row>
    <row r="84" spans="3:22" x14ac:dyDescent="0.35">
      <c r="E84" s="8">
        <v>28</v>
      </c>
      <c r="F84" s="9"/>
      <c r="G84" s="9" t="s">
        <v>35</v>
      </c>
      <c r="H84" s="15" t="s">
        <v>36</v>
      </c>
      <c r="I84" s="10">
        <v>48</v>
      </c>
      <c r="J84" s="10">
        <v>0</v>
      </c>
      <c r="K84" s="10">
        <v>0</v>
      </c>
      <c r="L84" s="10">
        <v>0</v>
      </c>
      <c r="M84" s="9">
        <v>12000</v>
      </c>
      <c r="N84" s="9">
        <v>4500</v>
      </c>
      <c r="O84" s="21">
        <f t="shared" si="14"/>
        <v>576000</v>
      </c>
      <c r="P84" s="10">
        <f t="shared" si="15"/>
        <v>216000</v>
      </c>
      <c r="Q84" s="21">
        <f t="shared" si="16"/>
        <v>0</v>
      </c>
      <c r="R84" s="10">
        <f t="shared" si="17"/>
        <v>0</v>
      </c>
      <c r="S84" s="21">
        <f t="shared" si="22"/>
        <v>0</v>
      </c>
      <c r="T84" s="10">
        <f t="shared" si="19"/>
        <v>0</v>
      </c>
      <c r="U84" s="21">
        <f t="shared" si="23"/>
        <v>0</v>
      </c>
      <c r="V84" s="10">
        <f t="shared" si="24"/>
        <v>0</v>
      </c>
    </row>
    <row r="85" spans="3:22" x14ac:dyDescent="0.35">
      <c r="E85" s="8">
        <v>29</v>
      </c>
      <c r="F85" s="9"/>
      <c r="G85" s="9" t="s">
        <v>37</v>
      </c>
      <c r="H85" s="15" t="s">
        <v>9</v>
      </c>
      <c r="I85" s="10">
        <v>1</v>
      </c>
      <c r="J85" s="10">
        <v>0</v>
      </c>
      <c r="K85" s="10">
        <v>0</v>
      </c>
      <c r="L85" s="10">
        <v>0</v>
      </c>
      <c r="M85" s="9">
        <v>11400</v>
      </c>
      <c r="N85" s="9">
        <v>2990</v>
      </c>
      <c r="O85" s="21">
        <f t="shared" si="14"/>
        <v>11400</v>
      </c>
      <c r="P85" s="10">
        <f t="shared" si="15"/>
        <v>2990</v>
      </c>
      <c r="Q85" s="21">
        <f t="shared" si="16"/>
        <v>0</v>
      </c>
      <c r="R85" s="10">
        <f t="shared" si="17"/>
        <v>0</v>
      </c>
      <c r="S85" s="21">
        <f t="shared" si="22"/>
        <v>0</v>
      </c>
      <c r="T85" s="10">
        <f t="shared" si="19"/>
        <v>0</v>
      </c>
      <c r="U85" s="21">
        <f t="shared" si="23"/>
        <v>0</v>
      </c>
      <c r="V85" s="10">
        <f t="shared" si="24"/>
        <v>0</v>
      </c>
    </row>
    <row r="86" spans="3:22" x14ac:dyDescent="0.35">
      <c r="E86" s="8">
        <v>30</v>
      </c>
      <c r="F86" s="9"/>
      <c r="G86" s="9" t="s">
        <v>38</v>
      </c>
      <c r="H86" s="15" t="s">
        <v>9</v>
      </c>
      <c r="I86" s="10">
        <v>1</v>
      </c>
      <c r="J86" s="10">
        <f>J85</f>
        <v>0</v>
      </c>
      <c r="K86" s="10">
        <f>K85</f>
        <v>0</v>
      </c>
      <c r="L86" s="10">
        <f>L85</f>
        <v>0</v>
      </c>
      <c r="M86" s="9">
        <v>64800</v>
      </c>
      <c r="N86" s="9">
        <v>31250</v>
      </c>
      <c r="O86" s="21">
        <f t="shared" si="14"/>
        <v>64800</v>
      </c>
      <c r="P86" s="10">
        <f t="shared" si="15"/>
        <v>31250</v>
      </c>
      <c r="Q86" s="21">
        <f t="shared" si="16"/>
        <v>0</v>
      </c>
      <c r="R86" s="10">
        <f t="shared" si="17"/>
        <v>0</v>
      </c>
      <c r="S86" s="21">
        <f t="shared" si="22"/>
        <v>0</v>
      </c>
      <c r="T86" s="10">
        <f t="shared" si="19"/>
        <v>0</v>
      </c>
      <c r="U86" s="21">
        <f t="shared" si="23"/>
        <v>0</v>
      </c>
      <c r="V86" s="10">
        <f t="shared" si="24"/>
        <v>0</v>
      </c>
    </row>
    <row r="87" spans="3:22" x14ac:dyDescent="0.35">
      <c r="E87" s="8">
        <v>31</v>
      </c>
      <c r="F87" s="9"/>
      <c r="G87" s="9" t="s">
        <v>39</v>
      </c>
      <c r="H87" s="15" t="s">
        <v>26</v>
      </c>
      <c r="I87" s="10">
        <v>48</v>
      </c>
      <c r="J87" s="10">
        <v>0</v>
      </c>
      <c r="K87" s="10">
        <v>0</v>
      </c>
      <c r="L87" s="10">
        <v>0</v>
      </c>
      <c r="M87" s="9">
        <v>3000</v>
      </c>
      <c r="N87" s="9">
        <v>350</v>
      </c>
      <c r="O87" s="21">
        <f t="shared" si="14"/>
        <v>144000</v>
      </c>
      <c r="P87" s="10">
        <f t="shared" si="15"/>
        <v>16800</v>
      </c>
      <c r="Q87" s="21">
        <f t="shared" si="16"/>
        <v>0</v>
      </c>
      <c r="R87" s="10">
        <f t="shared" si="17"/>
        <v>0</v>
      </c>
      <c r="S87" s="21">
        <f t="shared" si="22"/>
        <v>0</v>
      </c>
      <c r="T87" s="10">
        <f t="shared" si="19"/>
        <v>0</v>
      </c>
      <c r="U87" s="21">
        <f t="shared" si="23"/>
        <v>0</v>
      </c>
      <c r="V87" s="10">
        <f t="shared" si="24"/>
        <v>0</v>
      </c>
    </row>
    <row r="88" spans="3:22" s="9" customFormat="1" x14ac:dyDescent="0.35">
      <c r="C88"/>
      <c r="D88"/>
      <c r="E88" s="8">
        <v>32</v>
      </c>
      <c r="G88" s="9" t="s">
        <v>40</v>
      </c>
      <c r="H88" s="15" t="s">
        <v>9</v>
      </c>
      <c r="I88" s="47">
        <v>1</v>
      </c>
      <c r="J88" s="47">
        <v>0</v>
      </c>
      <c r="K88" s="47">
        <v>0</v>
      </c>
      <c r="L88" s="47">
        <v>0</v>
      </c>
      <c r="M88" s="9">
        <v>81400</v>
      </c>
      <c r="N88" s="9">
        <v>17100</v>
      </c>
      <c r="O88" s="8">
        <f t="shared" si="14"/>
        <v>81400</v>
      </c>
      <c r="P88" s="47">
        <f t="shared" si="15"/>
        <v>17100</v>
      </c>
      <c r="Q88" s="8">
        <f t="shared" si="16"/>
        <v>0</v>
      </c>
      <c r="R88" s="47">
        <f t="shared" si="17"/>
        <v>0</v>
      </c>
      <c r="S88" s="8">
        <f t="shared" si="22"/>
        <v>0</v>
      </c>
      <c r="T88" s="47">
        <f t="shared" si="19"/>
        <v>0</v>
      </c>
      <c r="U88" s="8">
        <f t="shared" si="23"/>
        <v>0</v>
      </c>
      <c r="V88" s="47">
        <f t="shared" si="24"/>
        <v>0</v>
      </c>
    </row>
    <row r="89" spans="3:22" s="43" customFormat="1" x14ac:dyDescent="0.35">
      <c r="E89" s="42">
        <v>33</v>
      </c>
      <c r="G89" s="43" t="s">
        <v>52</v>
      </c>
      <c r="H89" s="44" t="s">
        <v>26</v>
      </c>
      <c r="I89" s="45">
        <v>204</v>
      </c>
      <c r="J89" s="45">
        <v>0</v>
      </c>
      <c r="K89" s="45">
        <v>0</v>
      </c>
      <c r="L89" s="45">
        <v>0</v>
      </c>
      <c r="M89" s="43">
        <v>1400</v>
      </c>
      <c r="N89" s="43">
        <v>500</v>
      </c>
      <c r="O89" s="42">
        <f t="shared" si="14"/>
        <v>285600</v>
      </c>
      <c r="P89" s="45">
        <f t="shared" si="15"/>
        <v>102000</v>
      </c>
      <c r="Q89" s="42">
        <f t="shared" si="16"/>
        <v>0</v>
      </c>
      <c r="R89" s="45">
        <f t="shared" si="17"/>
        <v>0</v>
      </c>
      <c r="S89" s="42">
        <f t="shared" si="22"/>
        <v>0</v>
      </c>
      <c r="T89" s="45">
        <f t="shared" si="19"/>
        <v>0</v>
      </c>
      <c r="U89" s="42">
        <f t="shared" si="23"/>
        <v>0</v>
      </c>
      <c r="V89" s="45">
        <f t="shared" si="24"/>
        <v>0</v>
      </c>
    </row>
    <row r="90" spans="3:22" x14ac:dyDescent="0.35">
      <c r="E90" s="8">
        <v>34</v>
      </c>
      <c r="F90" s="9"/>
      <c r="G90" s="9" t="s">
        <v>41</v>
      </c>
      <c r="H90" s="15" t="s">
        <v>9</v>
      </c>
      <c r="I90" s="10">
        <v>1</v>
      </c>
      <c r="J90" s="10">
        <v>0</v>
      </c>
      <c r="K90" s="10">
        <v>0</v>
      </c>
      <c r="L90" s="10">
        <v>0</v>
      </c>
      <c r="M90" s="9">
        <v>33120</v>
      </c>
      <c r="N90" s="9">
        <v>16000</v>
      </c>
      <c r="O90" s="21">
        <f t="shared" si="14"/>
        <v>33120</v>
      </c>
      <c r="P90" s="10">
        <f t="shared" si="15"/>
        <v>16000</v>
      </c>
      <c r="Q90" s="21">
        <f t="shared" si="16"/>
        <v>0</v>
      </c>
      <c r="R90" s="10">
        <f t="shared" si="17"/>
        <v>0</v>
      </c>
      <c r="S90" s="21">
        <f t="shared" si="22"/>
        <v>0</v>
      </c>
      <c r="T90" s="10">
        <f t="shared" si="19"/>
        <v>0</v>
      </c>
      <c r="U90" s="21">
        <f t="shared" si="23"/>
        <v>0</v>
      </c>
      <c r="V90" s="10">
        <f t="shared" si="24"/>
        <v>0</v>
      </c>
    </row>
    <row r="91" spans="3:22" x14ac:dyDescent="0.35">
      <c r="E91" s="8">
        <v>35</v>
      </c>
      <c r="F91" s="9"/>
      <c r="G91" s="9" t="s">
        <v>42</v>
      </c>
      <c r="H91" s="15" t="s">
        <v>6</v>
      </c>
      <c r="I91" s="10">
        <v>48</v>
      </c>
      <c r="J91" s="10">
        <v>0</v>
      </c>
      <c r="K91" s="10">
        <v>0</v>
      </c>
      <c r="L91" s="10">
        <v>0</v>
      </c>
      <c r="M91" s="9">
        <v>1900</v>
      </c>
      <c r="N91" s="9">
        <v>900</v>
      </c>
      <c r="O91" s="21">
        <f t="shared" si="14"/>
        <v>91200</v>
      </c>
      <c r="P91" s="10">
        <f t="shared" si="15"/>
        <v>43200</v>
      </c>
      <c r="Q91" s="21">
        <f t="shared" si="16"/>
        <v>0</v>
      </c>
      <c r="R91" s="10">
        <f t="shared" si="17"/>
        <v>0</v>
      </c>
      <c r="S91" s="21">
        <f t="shared" si="22"/>
        <v>0</v>
      </c>
      <c r="T91" s="10">
        <f t="shared" si="19"/>
        <v>0</v>
      </c>
      <c r="U91" s="21">
        <f t="shared" si="23"/>
        <v>0</v>
      </c>
      <c r="V91" s="10">
        <f t="shared" si="24"/>
        <v>0</v>
      </c>
    </row>
    <row r="92" spans="3:22" s="43" customFormat="1" x14ac:dyDescent="0.35">
      <c r="E92" s="42">
        <v>36</v>
      </c>
      <c r="G92" s="43" t="s">
        <v>43</v>
      </c>
      <c r="H92" s="44" t="s">
        <v>26</v>
      </c>
      <c r="I92" s="45">
        <v>681</v>
      </c>
      <c r="J92" s="45">
        <v>754</v>
      </c>
      <c r="K92" s="45">
        <v>100</v>
      </c>
      <c r="L92" s="45">
        <v>554</v>
      </c>
      <c r="M92" s="43">
        <v>1300</v>
      </c>
      <c r="N92" s="43">
        <v>300</v>
      </c>
      <c r="O92" s="42">
        <f t="shared" si="14"/>
        <v>885300</v>
      </c>
      <c r="P92" s="45">
        <f t="shared" si="15"/>
        <v>204300</v>
      </c>
      <c r="Q92" s="42">
        <f t="shared" si="16"/>
        <v>980200</v>
      </c>
      <c r="R92" s="45">
        <f t="shared" si="17"/>
        <v>226200</v>
      </c>
      <c r="S92" s="42">
        <f t="shared" si="22"/>
        <v>130000</v>
      </c>
      <c r="T92" s="45">
        <f t="shared" si="19"/>
        <v>30000</v>
      </c>
      <c r="U92" s="42">
        <f t="shared" si="23"/>
        <v>720200</v>
      </c>
      <c r="V92" s="45">
        <f t="shared" si="24"/>
        <v>166200</v>
      </c>
    </row>
    <row r="93" spans="3:22" x14ac:dyDescent="0.35">
      <c r="E93" s="8">
        <v>37</v>
      </c>
      <c r="F93" s="9"/>
      <c r="G93" s="9" t="s">
        <v>44</v>
      </c>
      <c r="H93" s="15" t="s">
        <v>51</v>
      </c>
      <c r="I93" s="10">
        <v>15</v>
      </c>
      <c r="J93" s="10">
        <v>15</v>
      </c>
      <c r="K93" s="10">
        <v>0</v>
      </c>
      <c r="L93" s="10">
        <v>15</v>
      </c>
      <c r="M93" s="9">
        <v>3000</v>
      </c>
      <c r="N93" s="9">
        <v>1200</v>
      </c>
      <c r="O93" s="21">
        <f t="shared" si="14"/>
        <v>45000</v>
      </c>
      <c r="P93" s="10">
        <f t="shared" si="15"/>
        <v>18000</v>
      </c>
      <c r="Q93" s="21">
        <f t="shared" si="16"/>
        <v>45000</v>
      </c>
      <c r="R93" s="10">
        <f t="shared" si="17"/>
        <v>18000</v>
      </c>
      <c r="S93" s="21">
        <f t="shared" si="22"/>
        <v>0</v>
      </c>
      <c r="T93" s="10">
        <f t="shared" si="19"/>
        <v>0</v>
      </c>
      <c r="U93" s="21">
        <f t="shared" si="23"/>
        <v>45000</v>
      </c>
      <c r="V93" s="10">
        <f t="shared" si="24"/>
        <v>18000</v>
      </c>
    </row>
    <row r="94" spans="3:22" s="43" customFormat="1" x14ac:dyDescent="0.35">
      <c r="E94" s="42">
        <v>38</v>
      </c>
      <c r="G94" s="43" t="s">
        <v>45</v>
      </c>
      <c r="H94" s="44" t="s">
        <v>6</v>
      </c>
      <c r="I94" s="45">
        <v>90</v>
      </c>
      <c r="J94" s="45">
        <v>90</v>
      </c>
      <c r="K94" s="45">
        <v>0</v>
      </c>
      <c r="L94" s="45">
        <v>90</v>
      </c>
      <c r="M94" s="43">
        <v>800</v>
      </c>
      <c r="N94" s="43">
        <v>150</v>
      </c>
      <c r="O94" s="42">
        <f t="shared" si="14"/>
        <v>72000</v>
      </c>
      <c r="P94" s="45">
        <f t="shared" si="15"/>
        <v>13500</v>
      </c>
      <c r="Q94" s="42">
        <f t="shared" si="16"/>
        <v>72000</v>
      </c>
      <c r="R94" s="45">
        <f t="shared" si="17"/>
        <v>13500</v>
      </c>
      <c r="S94" s="42">
        <f t="shared" si="22"/>
        <v>0</v>
      </c>
      <c r="T94" s="45">
        <f t="shared" si="19"/>
        <v>0</v>
      </c>
      <c r="U94" s="42">
        <f t="shared" si="23"/>
        <v>72000</v>
      </c>
      <c r="V94" s="45">
        <f t="shared" si="24"/>
        <v>13500</v>
      </c>
    </row>
    <row r="95" spans="3:22" x14ac:dyDescent="0.35">
      <c r="E95" s="8">
        <v>39</v>
      </c>
      <c r="F95" s="9"/>
      <c r="G95" s="9" t="s">
        <v>46</v>
      </c>
      <c r="H95" s="15" t="s">
        <v>9</v>
      </c>
      <c r="I95" s="10">
        <v>1</v>
      </c>
      <c r="J95" s="10">
        <v>1</v>
      </c>
      <c r="K95" s="10">
        <v>0</v>
      </c>
      <c r="L95" s="10">
        <v>1</v>
      </c>
      <c r="M95" s="9">
        <v>560000</v>
      </c>
      <c r="N95" s="9">
        <v>0</v>
      </c>
      <c r="O95" s="21">
        <f t="shared" si="14"/>
        <v>560000</v>
      </c>
      <c r="P95" s="10">
        <f>N95*I95</f>
        <v>0</v>
      </c>
      <c r="Q95" s="21">
        <f t="shared" si="16"/>
        <v>560000</v>
      </c>
      <c r="R95" s="10">
        <f t="shared" si="17"/>
        <v>0</v>
      </c>
      <c r="S95" s="21">
        <f t="shared" si="22"/>
        <v>0</v>
      </c>
      <c r="T95" s="10">
        <f t="shared" si="19"/>
        <v>0</v>
      </c>
      <c r="U95" s="21">
        <f t="shared" si="23"/>
        <v>560000</v>
      </c>
      <c r="V95" s="10">
        <f t="shared" si="24"/>
        <v>0</v>
      </c>
    </row>
    <row r="96" spans="3:22" x14ac:dyDescent="0.35">
      <c r="E96" s="8">
        <v>40</v>
      </c>
      <c r="F96" s="9"/>
      <c r="G96" s="9" t="s">
        <v>47</v>
      </c>
      <c r="H96" s="15" t="s">
        <v>6</v>
      </c>
      <c r="I96" s="10">
        <v>970</v>
      </c>
      <c r="J96" s="10">
        <v>1123</v>
      </c>
      <c r="K96" s="10">
        <v>100</v>
      </c>
      <c r="L96" s="10">
        <v>634</v>
      </c>
      <c r="M96" s="9">
        <v>150</v>
      </c>
      <c r="N96" s="9">
        <v>100</v>
      </c>
      <c r="O96" s="21">
        <f t="shared" si="14"/>
        <v>145500</v>
      </c>
      <c r="P96" s="10">
        <f t="shared" si="15"/>
        <v>97000</v>
      </c>
      <c r="Q96" s="21">
        <f t="shared" si="16"/>
        <v>168450</v>
      </c>
      <c r="R96" s="10">
        <f t="shared" si="17"/>
        <v>112300</v>
      </c>
      <c r="S96" s="21">
        <f t="shared" si="22"/>
        <v>15000</v>
      </c>
      <c r="T96" s="10">
        <f t="shared" si="19"/>
        <v>10000</v>
      </c>
      <c r="U96" s="21">
        <f t="shared" si="23"/>
        <v>95100</v>
      </c>
      <c r="V96" s="10">
        <f t="shared" si="24"/>
        <v>63400</v>
      </c>
    </row>
    <row r="97" spans="5:22" x14ac:dyDescent="0.35">
      <c r="E97" s="8">
        <v>41</v>
      </c>
      <c r="F97" s="9"/>
      <c r="G97" s="9" t="s">
        <v>48</v>
      </c>
      <c r="H97" s="15" t="s">
        <v>6</v>
      </c>
      <c r="I97" s="10">
        <v>172</v>
      </c>
      <c r="J97" s="10">
        <v>130</v>
      </c>
      <c r="K97" s="10">
        <v>103</v>
      </c>
      <c r="L97" s="10">
        <v>60</v>
      </c>
      <c r="M97" s="9">
        <v>2500</v>
      </c>
      <c r="N97" s="9">
        <v>1000</v>
      </c>
      <c r="O97" s="21">
        <f t="shared" si="14"/>
        <v>430000</v>
      </c>
      <c r="P97" s="10">
        <f t="shared" si="15"/>
        <v>172000</v>
      </c>
      <c r="Q97" s="21">
        <f t="shared" si="16"/>
        <v>325000</v>
      </c>
      <c r="R97" s="10">
        <f t="shared" si="17"/>
        <v>130000</v>
      </c>
      <c r="S97" s="21">
        <f t="shared" si="22"/>
        <v>257500</v>
      </c>
      <c r="T97" s="10">
        <f t="shared" si="19"/>
        <v>103000</v>
      </c>
      <c r="U97" s="21">
        <f t="shared" si="23"/>
        <v>150000</v>
      </c>
      <c r="V97" s="10">
        <f t="shared" si="24"/>
        <v>60000</v>
      </c>
    </row>
    <row r="98" spans="5:22" ht="15" thickBot="1" x14ac:dyDescent="0.4">
      <c r="E98" s="11">
        <v>42</v>
      </c>
      <c r="F98" s="12"/>
      <c r="G98" s="12" t="s">
        <v>49</v>
      </c>
      <c r="H98" s="16" t="s">
        <v>9</v>
      </c>
      <c r="I98" s="13">
        <v>1</v>
      </c>
      <c r="J98" s="13">
        <v>0</v>
      </c>
      <c r="K98" s="13">
        <v>0</v>
      </c>
      <c r="L98" s="13">
        <v>0</v>
      </c>
      <c r="M98" s="9">
        <v>55500</v>
      </c>
      <c r="N98" s="9">
        <v>41250</v>
      </c>
      <c r="O98" s="21">
        <f>M98*I98</f>
        <v>55500</v>
      </c>
      <c r="P98" s="10">
        <f>N98*I98</f>
        <v>41250</v>
      </c>
      <c r="Q98" s="22">
        <f t="shared" si="16"/>
        <v>0</v>
      </c>
      <c r="R98" s="13">
        <f t="shared" si="17"/>
        <v>0</v>
      </c>
      <c r="S98" s="22">
        <f t="shared" si="22"/>
        <v>0</v>
      </c>
      <c r="T98" s="13">
        <f t="shared" si="19"/>
        <v>0</v>
      </c>
      <c r="U98" s="22">
        <f t="shared" si="23"/>
        <v>0</v>
      </c>
      <c r="V98" s="13">
        <f t="shared" si="24"/>
        <v>0</v>
      </c>
    </row>
    <row r="99" spans="5:22" x14ac:dyDescent="0.35">
      <c r="O99" s="24">
        <f>SUM(O57:O98)</f>
        <v>8434017.5</v>
      </c>
      <c r="P99" s="24">
        <f>SUM(P57:P98)</f>
        <v>2291165</v>
      </c>
      <c r="Q99" s="24">
        <f>SUM(Q57:Q98)</f>
        <v>4978812.5</v>
      </c>
      <c r="R99" s="24">
        <f>SUM(R57:R98)</f>
        <v>1257115</v>
      </c>
      <c r="S99" s="25">
        <f t="shared" ref="S99" si="28">SUM(S57:S98)</f>
        <v>742362.5</v>
      </c>
      <c r="T99" s="24">
        <f>SUM(T57:T98)</f>
        <v>232755</v>
      </c>
      <c r="U99" s="24">
        <f>SUM(U57:U98)</f>
        <v>2831392.5</v>
      </c>
      <c r="V99" s="24">
        <f>SUM(V57:V98)</f>
        <v>666925</v>
      </c>
    </row>
    <row r="101" spans="5:22" x14ac:dyDescent="0.35">
      <c r="O101" s="29" t="s">
        <v>131</v>
      </c>
      <c r="P101" s="17" t="s">
        <v>130</v>
      </c>
    </row>
    <row r="102" spans="5:22" x14ac:dyDescent="0.35">
      <c r="M102" t="s">
        <v>126</v>
      </c>
      <c r="O102" s="28">
        <f>P99+T99</f>
        <v>2523920</v>
      </c>
      <c r="P102" s="28">
        <f>O99+S99</f>
        <v>9176380</v>
      </c>
    </row>
    <row r="103" spans="5:22" x14ac:dyDescent="0.35">
      <c r="M103" t="s">
        <v>127</v>
      </c>
      <c r="O103" s="28">
        <f>P99+T99+V99</f>
        <v>3190845</v>
      </c>
      <c r="P103" s="28">
        <f>O99+S99+U99</f>
        <v>12007772.5</v>
      </c>
    </row>
    <row r="104" spans="5:22" x14ac:dyDescent="0.35">
      <c r="M104" t="s">
        <v>128</v>
      </c>
      <c r="O104" s="28">
        <f>P99+R99+T99</f>
        <v>3781035</v>
      </c>
      <c r="P104" s="28">
        <f>O99+Q99+S99</f>
        <v>14155192.5</v>
      </c>
    </row>
    <row r="105" spans="5:22" x14ac:dyDescent="0.35">
      <c r="M105" t="s">
        <v>129</v>
      </c>
      <c r="O105" s="28">
        <f>P99+R99+T99+V99</f>
        <v>4447960</v>
      </c>
      <c r="P105" s="28">
        <f>O99+Q99+S99+U99</f>
        <v>16986585</v>
      </c>
    </row>
    <row r="106" spans="5:22" ht="15" thickBot="1" x14ac:dyDescent="0.4"/>
    <row r="107" spans="5:22" x14ac:dyDescent="0.35">
      <c r="I107" s="1" t="s">
        <v>88</v>
      </c>
      <c r="J107" s="1" t="s">
        <v>89</v>
      </c>
      <c r="K107" s="17" t="s">
        <v>90</v>
      </c>
      <c r="N107" s="92" t="s">
        <v>88</v>
      </c>
      <c r="O107" s="93"/>
      <c r="P107" s="92" t="s">
        <v>89</v>
      </c>
      <c r="Q107" s="93"/>
      <c r="R107" s="94" t="s">
        <v>90</v>
      </c>
      <c r="S107" s="95"/>
    </row>
    <row r="108" spans="5:22" ht="15" thickBot="1" x14ac:dyDescent="0.4">
      <c r="E108" s="2" t="s">
        <v>1</v>
      </c>
      <c r="F108" s="3"/>
      <c r="G108" s="4" t="s">
        <v>2</v>
      </c>
      <c r="H108" s="4" t="s">
        <v>3</v>
      </c>
      <c r="I108" s="2" t="s">
        <v>4</v>
      </c>
      <c r="J108" s="2" t="s">
        <v>4</v>
      </c>
      <c r="K108" s="2" t="s">
        <v>4</v>
      </c>
      <c r="L108" s="19" t="s">
        <v>123</v>
      </c>
      <c r="M108" s="20" t="s">
        <v>124</v>
      </c>
      <c r="N108" s="23" t="s">
        <v>125</v>
      </c>
      <c r="O108" s="23" t="s">
        <v>132</v>
      </c>
      <c r="P108" s="23" t="s">
        <v>125</v>
      </c>
      <c r="Q108" s="23" t="s">
        <v>132</v>
      </c>
      <c r="R108" s="23" t="s">
        <v>125</v>
      </c>
      <c r="S108" s="23" t="s">
        <v>132</v>
      </c>
    </row>
    <row r="109" spans="5:22" x14ac:dyDescent="0.35">
      <c r="E109" s="5">
        <v>1</v>
      </c>
      <c r="F109" s="6"/>
      <c r="G109" s="6" t="s">
        <v>5</v>
      </c>
      <c r="H109" s="14" t="s">
        <v>6</v>
      </c>
      <c r="I109" s="7">
        <f>12*6</f>
        <v>72</v>
      </c>
      <c r="J109" s="7">
        <v>0</v>
      </c>
      <c r="K109" s="7">
        <v>0</v>
      </c>
      <c r="L109" s="9">
        <v>14500</v>
      </c>
      <c r="M109" s="9">
        <v>4700</v>
      </c>
      <c r="N109" s="21">
        <f>L109*I109</f>
        <v>1044000</v>
      </c>
      <c r="O109" s="10">
        <f>M109*I109</f>
        <v>338400</v>
      </c>
      <c r="P109" s="21">
        <f>L109*J109</f>
        <v>0</v>
      </c>
      <c r="Q109" s="10">
        <f>M109*J109</f>
        <v>0</v>
      </c>
      <c r="R109" s="21">
        <f>L109*K109</f>
        <v>0</v>
      </c>
      <c r="S109" s="10">
        <f>M109*K109</f>
        <v>0</v>
      </c>
    </row>
    <row r="110" spans="5:22" s="43" customFormat="1" x14ac:dyDescent="0.35">
      <c r="E110" s="42">
        <v>2</v>
      </c>
      <c r="G110" s="43" t="s">
        <v>7</v>
      </c>
      <c r="H110" s="44" t="s">
        <v>6</v>
      </c>
      <c r="I110" s="45">
        <v>665</v>
      </c>
      <c r="J110" s="45">
        <v>0</v>
      </c>
      <c r="K110" s="45">
        <v>0</v>
      </c>
      <c r="L110" s="43">
        <v>600</v>
      </c>
      <c r="M110" s="43">
        <v>170</v>
      </c>
      <c r="N110" s="42">
        <f t="shared" ref="N110:N150" si="29">L110*I110</f>
        <v>399000</v>
      </c>
      <c r="O110" s="45">
        <f t="shared" ref="O110:O150" si="30">M110*I110</f>
        <v>113050</v>
      </c>
      <c r="P110" s="42">
        <f t="shared" ref="P110:P150" si="31">L110*J110</f>
        <v>0</v>
      </c>
      <c r="Q110" s="45">
        <f t="shared" ref="Q110:Q150" si="32">M110*J110</f>
        <v>0</v>
      </c>
      <c r="R110" s="42">
        <f t="shared" ref="R110:R150" si="33">L110*K110</f>
        <v>0</v>
      </c>
      <c r="S110" s="45">
        <f t="shared" ref="S110:S150" si="34">M110*K110</f>
        <v>0</v>
      </c>
    </row>
    <row r="111" spans="5:22" x14ac:dyDescent="0.35">
      <c r="E111" s="8">
        <v>3</v>
      </c>
      <c r="F111" s="9"/>
      <c r="G111" s="9" t="s">
        <v>8</v>
      </c>
      <c r="H111" s="15" t="s">
        <v>9</v>
      </c>
      <c r="I111" s="10">
        <v>1</v>
      </c>
      <c r="J111" s="10">
        <v>1</v>
      </c>
      <c r="K111" s="10">
        <v>0</v>
      </c>
      <c r="L111" s="9">
        <v>1150</v>
      </c>
      <c r="M111" s="9">
        <v>670</v>
      </c>
      <c r="N111" s="21">
        <f t="shared" si="29"/>
        <v>1150</v>
      </c>
      <c r="O111" s="10">
        <f t="shared" si="30"/>
        <v>670</v>
      </c>
      <c r="P111" s="21">
        <f t="shared" si="31"/>
        <v>1150</v>
      </c>
      <c r="Q111" s="10">
        <f t="shared" si="32"/>
        <v>670</v>
      </c>
      <c r="R111" s="21">
        <f t="shared" si="33"/>
        <v>0</v>
      </c>
      <c r="S111" s="10">
        <f t="shared" si="34"/>
        <v>0</v>
      </c>
    </row>
    <row r="112" spans="5:22" x14ac:dyDescent="0.35">
      <c r="E112" s="8">
        <v>4</v>
      </c>
      <c r="F112" s="9"/>
      <c r="G112" s="9" t="s">
        <v>10</v>
      </c>
      <c r="H112" s="15" t="s">
        <v>11</v>
      </c>
      <c r="I112" s="10">
        <f>4*7*0.125</f>
        <v>3.5</v>
      </c>
      <c r="J112" s="10">
        <v>0</v>
      </c>
      <c r="K112" s="10">
        <v>0</v>
      </c>
      <c r="L112" s="9">
        <v>95000</v>
      </c>
      <c r="M112" s="9">
        <v>14000</v>
      </c>
      <c r="N112" s="21">
        <f t="shared" si="29"/>
        <v>332500</v>
      </c>
      <c r="O112" s="10">
        <f t="shared" si="30"/>
        <v>49000</v>
      </c>
      <c r="P112" s="21">
        <f t="shared" si="31"/>
        <v>0</v>
      </c>
      <c r="Q112" s="10">
        <f t="shared" si="32"/>
        <v>0</v>
      </c>
      <c r="R112" s="21">
        <f t="shared" si="33"/>
        <v>0</v>
      </c>
      <c r="S112" s="10">
        <f t="shared" si="34"/>
        <v>0</v>
      </c>
    </row>
    <row r="113" spans="5:19" x14ac:dyDescent="0.35">
      <c r="E113" s="8">
        <v>5</v>
      </c>
      <c r="F113" s="9"/>
      <c r="G113" s="9" t="s">
        <v>12</v>
      </c>
      <c r="H113" s="15" t="s">
        <v>9</v>
      </c>
      <c r="I113" s="10">
        <v>6</v>
      </c>
      <c r="J113" s="10">
        <v>5</v>
      </c>
      <c r="K113" s="10">
        <v>1</v>
      </c>
      <c r="L113" s="9">
        <v>1830</v>
      </c>
      <c r="M113" s="9">
        <v>1250</v>
      </c>
      <c r="N113" s="21">
        <f t="shared" si="29"/>
        <v>10980</v>
      </c>
      <c r="O113" s="10">
        <f t="shared" si="30"/>
        <v>7500</v>
      </c>
      <c r="P113" s="21">
        <f t="shared" si="31"/>
        <v>9150</v>
      </c>
      <c r="Q113" s="10">
        <f t="shared" si="32"/>
        <v>6250</v>
      </c>
      <c r="R113" s="21">
        <f t="shared" si="33"/>
        <v>1830</v>
      </c>
      <c r="S113" s="10">
        <f t="shared" si="34"/>
        <v>1250</v>
      </c>
    </row>
    <row r="114" spans="5:19" x14ac:dyDescent="0.35">
      <c r="E114" s="8">
        <v>6</v>
      </c>
      <c r="F114" s="9"/>
      <c r="G114" s="9" t="s">
        <v>13</v>
      </c>
      <c r="H114" s="15" t="s">
        <v>9</v>
      </c>
      <c r="I114" s="10">
        <v>2</v>
      </c>
      <c r="J114" s="10">
        <v>2</v>
      </c>
      <c r="K114" s="10">
        <v>0</v>
      </c>
      <c r="L114" s="9">
        <v>1200</v>
      </c>
      <c r="M114" s="9">
        <v>790</v>
      </c>
      <c r="N114" s="21">
        <f t="shared" si="29"/>
        <v>2400</v>
      </c>
      <c r="O114" s="10">
        <f t="shared" si="30"/>
        <v>1580</v>
      </c>
      <c r="P114" s="21">
        <f t="shared" si="31"/>
        <v>2400</v>
      </c>
      <c r="Q114" s="10">
        <f t="shared" si="32"/>
        <v>1580</v>
      </c>
      <c r="R114" s="21">
        <f t="shared" si="33"/>
        <v>0</v>
      </c>
      <c r="S114" s="10">
        <f t="shared" si="34"/>
        <v>0</v>
      </c>
    </row>
    <row r="115" spans="5:19" x14ac:dyDescent="0.35">
      <c r="E115" s="8">
        <v>7</v>
      </c>
      <c r="F115" s="9"/>
      <c r="G115" s="9" t="s">
        <v>14</v>
      </c>
      <c r="H115" s="15" t="s">
        <v>9</v>
      </c>
      <c r="I115" s="10">
        <v>6</v>
      </c>
      <c r="J115" s="10">
        <f>J113</f>
        <v>5</v>
      </c>
      <c r="K115" s="10">
        <f>K113</f>
        <v>1</v>
      </c>
      <c r="L115" s="9">
        <v>3170</v>
      </c>
      <c r="M115" s="9">
        <v>1900</v>
      </c>
      <c r="N115" s="21">
        <f t="shared" si="29"/>
        <v>19020</v>
      </c>
      <c r="O115" s="10">
        <f t="shared" si="30"/>
        <v>11400</v>
      </c>
      <c r="P115" s="21">
        <f t="shared" si="31"/>
        <v>15850</v>
      </c>
      <c r="Q115" s="10">
        <f t="shared" si="32"/>
        <v>9500</v>
      </c>
      <c r="R115" s="21">
        <f t="shared" si="33"/>
        <v>3170</v>
      </c>
      <c r="S115" s="10">
        <f t="shared" si="34"/>
        <v>1900</v>
      </c>
    </row>
    <row r="116" spans="5:19" x14ac:dyDescent="0.35">
      <c r="E116" s="8">
        <v>8</v>
      </c>
      <c r="F116" s="9"/>
      <c r="G116" s="9" t="s">
        <v>15</v>
      </c>
      <c r="H116" s="15" t="s">
        <v>9</v>
      </c>
      <c r="I116" s="10">
        <v>1</v>
      </c>
      <c r="J116" s="10">
        <v>1</v>
      </c>
      <c r="K116" s="10">
        <v>0</v>
      </c>
      <c r="L116" s="9">
        <v>9120</v>
      </c>
      <c r="M116" s="9">
        <v>1500</v>
      </c>
      <c r="N116" s="21">
        <f t="shared" si="29"/>
        <v>9120</v>
      </c>
      <c r="O116" s="10">
        <f t="shared" si="30"/>
        <v>1500</v>
      </c>
      <c r="P116" s="21">
        <f t="shared" si="31"/>
        <v>9120</v>
      </c>
      <c r="Q116" s="10">
        <f t="shared" si="32"/>
        <v>1500</v>
      </c>
      <c r="R116" s="21">
        <f t="shared" si="33"/>
        <v>0</v>
      </c>
      <c r="S116" s="10">
        <f t="shared" si="34"/>
        <v>0</v>
      </c>
    </row>
    <row r="117" spans="5:19" x14ac:dyDescent="0.35">
      <c r="E117" s="8">
        <v>9</v>
      </c>
      <c r="F117" s="9"/>
      <c r="G117" s="9" t="s">
        <v>16</v>
      </c>
      <c r="H117" s="15" t="s">
        <v>9</v>
      </c>
      <c r="I117" s="10">
        <v>6</v>
      </c>
      <c r="J117" s="10">
        <f>J115</f>
        <v>5</v>
      </c>
      <c r="K117" s="10">
        <f>K115</f>
        <v>1</v>
      </c>
      <c r="L117" s="9">
        <v>1240</v>
      </c>
      <c r="M117" s="9">
        <v>720</v>
      </c>
      <c r="N117" s="21">
        <f t="shared" si="29"/>
        <v>7440</v>
      </c>
      <c r="O117" s="10">
        <f t="shared" si="30"/>
        <v>4320</v>
      </c>
      <c r="P117" s="21">
        <f t="shared" si="31"/>
        <v>6200</v>
      </c>
      <c r="Q117" s="10">
        <f t="shared" si="32"/>
        <v>3600</v>
      </c>
      <c r="R117" s="21">
        <f t="shared" si="33"/>
        <v>1240</v>
      </c>
      <c r="S117" s="10">
        <f t="shared" si="34"/>
        <v>720</v>
      </c>
    </row>
    <row r="118" spans="5:19" x14ac:dyDescent="0.35">
      <c r="E118" s="8">
        <v>10</v>
      </c>
      <c r="F118" s="9"/>
      <c r="G118" s="9" t="s">
        <v>17</v>
      </c>
      <c r="H118" s="15" t="s">
        <v>9</v>
      </c>
      <c r="I118" s="10">
        <v>6</v>
      </c>
      <c r="J118" s="10">
        <f>J117</f>
        <v>5</v>
      </c>
      <c r="K118" s="10">
        <f>K117</f>
        <v>1</v>
      </c>
      <c r="L118" s="9">
        <v>1360</v>
      </c>
      <c r="M118" s="9">
        <v>960</v>
      </c>
      <c r="N118" s="21">
        <f t="shared" si="29"/>
        <v>8160</v>
      </c>
      <c r="O118" s="10">
        <f t="shared" si="30"/>
        <v>5760</v>
      </c>
      <c r="P118" s="21">
        <f t="shared" si="31"/>
        <v>6800</v>
      </c>
      <c r="Q118" s="10">
        <f t="shared" si="32"/>
        <v>4800</v>
      </c>
      <c r="R118" s="21">
        <f t="shared" si="33"/>
        <v>1360</v>
      </c>
      <c r="S118" s="10">
        <f t="shared" si="34"/>
        <v>960</v>
      </c>
    </row>
    <row r="119" spans="5:19" x14ac:dyDescent="0.35">
      <c r="E119" s="8">
        <v>11</v>
      </c>
      <c r="F119" s="9"/>
      <c r="G119" s="9" t="s">
        <v>18</v>
      </c>
      <c r="H119" s="15" t="s">
        <v>11</v>
      </c>
      <c r="I119" s="10">
        <f>4*2.5*7*0.125</f>
        <v>8.75</v>
      </c>
      <c r="J119" s="10">
        <f>4*2.5*7*0.125</f>
        <v>8.75</v>
      </c>
      <c r="K119" s="10">
        <f>1*2.5*7*0.125</f>
        <v>2.1875</v>
      </c>
      <c r="L119" s="9">
        <v>95000</v>
      </c>
      <c r="M119" s="9">
        <v>14000</v>
      </c>
      <c r="N119" s="21">
        <f t="shared" si="29"/>
        <v>831250</v>
      </c>
      <c r="O119" s="10">
        <f t="shared" si="30"/>
        <v>122500</v>
      </c>
      <c r="P119" s="21">
        <f t="shared" si="31"/>
        <v>831250</v>
      </c>
      <c r="Q119" s="10">
        <f t="shared" si="32"/>
        <v>122500</v>
      </c>
      <c r="R119" s="21">
        <f t="shared" si="33"/>
        <v>207812.5</v>
      </c>
      <c r="S119" s="10">
        <f t="shared" si="34"/>
        <v>30625</v>
      </c>
    </row>
    <row r="120" spans="5:19" x14ac:dyDescent="0.35">
      <c r="E120" s="8">
        <v>12</v>
      </c>
      <c r="F120" s="9"/>
      <c r="G120" s="9" t="s">
        <v>19</v>
      </c>
      <c r="H120" s="15" t="s">
        <v>6</v>
      </c>
      <c r="I120" s="10">
        <v>144</v>
      </c>
      <c r="J120" s="10">
        <v>144</v>
      </c>
      <c r="K120" s="10">
        <v>36</v>
      </c>
      <c r="L120" s="9">
        <v>1900</v>
      </c>
      <c r="M120" s="9">
        <v>900</v>
      </c>
      <c r="N120" s="21">
        <f t="shared" si="29"/>
        <v>273600</v>
      </c>
      <c r="O120" s="10">
        <f t="shared" si="30"/>
        <v>129600</v>
      </c>
      <c r="P120" s="21">
        <f t="shared" si="31"/>
        <v>273600</v>
      </c>
      <c r="Q120" s="10">
        <f t="shared" si="32"/>
        <v>129600</v>
      </c>
      <c r="R120" s="21">
        <f t="shared" si="33"/>
        <v>68400</v>
      </c>
      <c r="S120" s="10">
        <f t="shared" si="34"/>
        <v>32400</v>
      </c>
    </row>
    <row r="121" spans="5:19" ht="15" thickBot="1" x14ac:dyDescent="0.4">
      <c r="E121" s="8">
        <v>13</v>
      </c>
      <c r="F121" s="9"/>
      <c r="G121" s="9" t="s">
        <v>20</v>
      </c>
      <c r="H121" s="15" t="s">
        <v>9</v>
      </c>
      <c r="I121" s="10">
        <v>2</v>
      </c>
      <c r="J121" s="10">
        <v>2</v>
      </c>
      <c r="K121" s="10">
        <v>0</v>
      </c>
      <c r="L121" s="9">
        <v>103500</v>
      </c>
      <c r="M121" s="12">
        <v>33000</v>
      </c>
      <c r="N121" s="21">
        <f t="shared" si="29"/>
        <v>207000</v>
      </c>
      <c r="O121" s="10">
        <f t="shared" si="30"/>
        <v>66000</v>
      </c>
      <c r="P121" s="21">
        <f t="shared" si="31"/>
        <v>207000</v>
      </c>
      <c r="Q121" s="10">
        <f t="shared" si="32"/>
        <v>66000</v>
      </c>
      <c r="R121" s="21">
        <f t="shared" si="33"/>
        <v>0</v>
      </c>
      <c r="S121" s="10">
        <f t="shared" si="34"/>
        <v>0</v>
      </c>
    </row>
    <row r="122" spans="5:19" x14ac:dyDescent="0.35">
      <c r="E122" s="8">
        <v>14</v>
      </c>
      <c r="F122" s="9"/>
      <c r="G122" s="9" t="s">
        <v>21</v>
      </c>
      <c r="H122" s="15" t="s">
        <v>9</v>
      </c>
      <c r="I122" s="10">
        <f>I113</f>
        <v>6</v>
      </c>
      <c r="J122" s="10">
        <f>J113</f>
        <v>5</v>
      </c>
      <c r="K122" s="10">
        <f>K113</f>
        <v>1</v>
      </c>
      <c r="L122" s="9">
        <v>14300</v>
      </c>
      <c r="M122" s="9">
        <v>8300</v>
      </c>
      <c r="N122" s="21">
        <f t="shared" si="29"/>
        <v>85800</v>
      </c>
      <c r="O122" s="10">
        <f t="shared" si="30"/>
        <v>49800</v>
      </c>
      <c r="P122" s="21">
        <f t="shared" si="31"/>
        <v>71500</v>
      </c>
      <c r="Q122" s="10">
        <f t="shared" si="32"/>
        <v>41500</v>
      </c>
      <c r="R122" s="21">
        <f t="shared" si="33"/>
        <v>14300</v>
      </c>
      <c r="S122" s="10">
        <f t="shared" si="34"/>
        <v>8300</v>
      </c>
    </row>
    <row r="123" spans="5:19" x14ac:dyDescent="0.35">
      <c r="E123" s="8">
        <v>15</v>
      </c>
      <c r="F123" s="9"/>
      <c r="G123" s="9" t="s">
        <v>22</v>
      </c>
      <c r="H123" s="15" t="s">
        <v>9</v>
      </c>
      <c r="I123" s="10">
        <v>149</v>
      </c>
      <c r="J123" s="10">
        <v>131</v>
      </c>
      <c r="K123" s="10">
        <v>22</v>
      </c>
      <c r="L123" s="9">
        <v>1270</v>
      </c>
      <c r="M123" s="9">
        <v>320</v>
      </c>
      <c r="N123" s="21">
        <f t="shared" si="29"/>
        <v>189230</v>
      </c>
      <c r="O123" s="10">
        <f t="shared" si="30"/>
        <v>47680</v>
      </c>
      <c r="P123" s="21">
        <f t="shared" si="31"/>
        <v>166370</v>
      </c>
      <c r="Q123" s="10">
        <f t="shared" si="32"/>
        <v>41920</v>
      </c>
      <c r="R123" s="21">
        <f t="shared" si="33"/>
        <v>27940</v>
      </c>
      <c r="S123" s="10">
        <f t="shared" si="34"/>
        <v>7040</v>
      </c>
    </row>
    <row r="124" spans="5:19" x14ac:dyDescent="0.35">
      <c r="E124" s="8">
        <v>16</v>
      </c>
      <c r="F124" s="9"/>
      <c r="G124" s="9" t="s">
        <v>23</v>
      </c>
      <c r="H124" s="15" t="s">
        <v>24</v>
      </c>
      <c r="I124" s="10">
        <v>6</v>
      </c>
      <c r="J124" s="10">
        <v>5</v>
      </c>
      <c r="K124" s="10">
        <v>2</v>
      </c>
      <c r="L124" s="9">
        <v>5000</v>
      </c>
      <c r="M124" s="9">
        <v>2800</v>
      </c>
      <c r="N124" s="21">
        <f t="shared" si="29"/>
        <v>30000</v>
      </c>
      <c r="O124" s="10">
        <f t="shared" si="30"/>
        <v>16800</v>
      </c>
      <c r="P124" s="21">
        <f t="shared" si="31"/>
        <v>25000</v>
      </c>
      <c r="Q124" s="10">
        <f t="shared" si="32"/>
        <v>14000</v>
      </c>
      <c r="R124" s="21">
        <f t="shared" si="33"/>
        <v>10000</v>
      </c>
      <c r="S124" s="10">
        <f t="shared" si="34"/>
        <v>5600</v>
      </c>
    </row>
    <row r="125" spans="5:19" x14ac:dyDescent="0.35">
      <c r="E125" s="8">
        <v>17</v>
      </c>
      <c r="F125" s="9"/>
      <c r="G125" s="9" t="s">
        <v>50</v>
      </c>
      <c r="H125" s="15" t="s">
        <v>11</v>
      </c>
      <c r="I125" s="10">
        <f>2*2*7*0.125</f>
        <v>3.5</v>
      </c>
      <c r="J125" s="10">
        <f>1*2*7*0.125</f>
        <v>1.75</v>
      </c>
      <c r="K125" s="10">
        <v>0</v>
      </c>
      <c r="L125" s="9">
        <v>95000</v>
      </c>
      <c r="M125" s="9">
        <v>14000</v>
      </c>
      <c r="N125" s="21">
        <f t="shared" si="29"/>
        <v>332500</v>
      </c>
      <c r="O125" s="10">
        <f t="shared" si="30"/>
        <v>49000</v>
      </c>
      <c r="P125" s="21">
        <f t="shared" si="31"/>
        <v>166250</v>
      </c>
      <c r="Q125" s="10">
        <f t="shared" si="32"/>
        <v>24500</v>
      </c>
      <c r="R125" s="21">
        <f t="shared" si="33"/>
        <v>0</v>
      </c>
      <c r="S125" s="10">
        <f t="shared" si="34"/>
        <v>0</v>
      </c>
    </row>
    <row r="126" spans="5:19" x14ac:dyDescent="0.35">
      <c r="E126" s="8">
        <v>18</v>
      </c>
      <c r="F126" s="9"/>
      <c r="G126" s="9" t="s">
        <v>25</v>
      </c>
      <c r="H126" s="15" t="s">
        <v>9</v>
      </c>
      <c r="I126" s="10">
        <v>2</v>
      </c>
      <c r="J126" s="10">
        <v>1</v>
      </c>
      <c r="K126" s="10">
        <v>0</v>
      </c>
      <c r="L126" s="9">
        <v>5370</v>
      </c>
      <c r="M126" s="9">
        <v>2990</v>
      </c>
      <c r="N126" s="21">
        <f t="shared" si="29"/>
        <v>10740</v>
      </c>
      <c r="O126" s="10">
        <f t="shared" si="30"/>
        <v>5980</v>
      </c>
      <c r="P126" s="21">
        <f t="shared" si="31"/>
        <v>5370</v>
      </c>
      <c r="Q126" s="10">
        <f t="shared" si="32"/>
        <v>2990</v>
      </c>
      <c r="R126" s="21">
        <f t="shared" si="33"/>
        <v>0</v>
      </c>
      <c r="S126" s="10">
        <f t="shared" si="34"/>
        <v>0</v>
      </c>
    </row>
    <row r="127" spans="5:19" x14ac:dyDescent="0.35">
      <c r="E127" s="8">
        <v>19</v>
      </c>
      <c r="F127" s="9"/>
      <c r="G127" s="9" t="s">
        <v>53</v>
      </c>
      <c r="H127" s="15" t="s">
        <v>26</v>
      </c>
      <c r="I127" s="10">
        <f>4*2</f>
        <v>8</v>
      </c>
      <c r="J127" s="10">
        <v>4</v>
      </c>
      <c r="K127" s="10">
        <v>0</v>
      </c>
      <c r="L127" s="9">
        <v>1200</v>
      </c>
      <c r="M127" s="9">
        <v>350</v>
      </c>
      <c r="N127" s="21">
        <f t="shared" si="29"/>
        <v>9600</v>
      </c>
      <c r="O127" s="10">
        <f t="shared" si="30"/>
        <v>2800</v>
      </c>
      <c r="P127" s="21">
        <f t="shared" si="31"/>
        <v>4800</v>
      </c>
      <c r="Q127" s="10">
        <f t="shared" si="32"/>
        <v>1400</v>
      </c>
      <c r="R127" s="21">
        <f t="shared" si="33"/>
        <v>0</v>
      </c>
      <c r="S127" s="10">
        <f t="shared" si="34"/>
        <v>0</v>
      </c>
    </row>
    <row r="128" spans="5:19" s="43" customFormat="1" x14ac:dyDescent="0.35">
      <c r="E128" s="42">
        <v>20</v>
      </c>
      <c r="G128" s="43" t="s">
        <v>27</v>
      </c>
      <c r="H128" s="44" t="s">
        <v>26</v>
      </c>
      <c r="I128" s="45">
        <v>91</v>
      </c>
      <c r="J128" s="45">
        <v>55</v>
      </c>
      <c r="K128" s="45">
        <v>0</v>
      </c>
      <c r="L128" s="43">
        <v>950</v>
      </c>
      <c r="M128" s="43">
        <v>300</v>
      </c>
      <c r="N128" s="42">
        <f t="shared" si="29"/>
        <v>86450</v>
      </c>
      <c r="O128" s="45">
        <f t="shared" si="30"/>
        <v>27300</v>
      </c>
      <c r="P128" s="42">
        <f t="shared" si="31"/>
        <v>52250</v>
      </c>
      <c r="Q128" s="45">
        <f t="shared" si="32"/>
        <v>16500</v>
      </c>
      <c r="R128" s="42">
        <f t="shared" si="33"/>
        <v>0</v>
      </c>
      <c r="S128" s="45">
        <f t="shared" si="34"/>
        <v>0</v>
      </c>
    </row>
    <row r="129" spans="5:19" s="43" customFormat="1" x14ac:dyDescent="0.35">
      <c r="E129" s="42">
        <v>21</v>
      </c>
      <c r="G129" s="43" t="s">
        <v>28</v>
      </c>
      <c r="H129" s="44" t="s">
        <v>26</v>
      </c>
      <c r="I129" s="45">
        <v>318</v>
      </c>
      <c r="J129" s="45">
        <v>177</v>
      </c>
      <c r="K129" s="45">
        <v>0</v>
      </c>
      <c r="L129" s="43">
        <v>950</v>
      </c>
      <c r="M129" s="43">
        <v>300</v>
      </c>
      <c r="N129" s="42">
        <f t="shared" si="29"/>
        <v>302100</v>
      </c>
      <c r="O129" s="45">
        <f t="shared" si="30"/>
        <v>95400</v>
      </c>
      <c r="P129" s="42">
        <f t="shared" si="31"/>
        <v>168150</v>
      </c>
      <c r="Q129" s="45">
        <f t="shared" si="32"/>
        <v>53100</v>
      </c>
      <c r="R129" s="42">
        <f t="shared" si="33"/>
        <v>0</v>
      </c>
      <c r="S129" s="45">
        <f t="shared" si="34"/>
        <v>0</v>
      </c>
    </row>
    <row r="130" spans="5:19" x14ac:dyDescent="0.35">
      <c r="E130" s="8">
        <v>22</v>
      </c>
      <c r="F130" s="9"/>
      <c r="G130" s="9" t="s">
        <v>29</v>
      </c>
      <c r="H130" s="15" t="s">
        <v>9</v>
      </c>
      <c r="I130" s="10">
        <f>I126</f>
        <v>2</v>
      </c>
      <c r="J130" s="10">
        <f>J126</f>
        <v>1</v>
      </c>
      <c r="K130" s="10">
        <f>K126</f>
        <v>0</v>
      </c>
      <c r="L130" s="9">
        <f>1270*20</f>
        <v>25400</v>
      </c>
      <c r="M130" s="9">
        <f>1270*9</f>
        <v>11430</v>
      </c>
      <c r="N130" s="21">
        <f t="shared" si="29"/>
        <v>50800</v>
      </c>
      <c r="O130" s="10">
        <f t="shared" si="30"/>
        <v>22860</v>
      </c>
      <c r="P130" s="21">
        <f t="shared" si="31"/>
        <v>25400</v>
      </c>
      <c r="Q130" s="10">
        <f t="shared" si="32"/>
        <v>11430</v>
      </c>
      <c r="R130" s="21">
        <f t="shared" si="33"/>
        <v>0</v>
      </c>
      <c r="S130" s="10">
        <f t="shared" si="34"/>
        <v>0</v>
      </c>
    </row>
    <row r="131" spans="5:19" x14ac:dyDescent="0.35">
      <c r="E131" s="8">
        <v>23</v>
      </c>
      <c r="F131" s="9"/>
      <c r="G131" s="9" t="s">
        <v>30</v>
      </c>
      <c r="H131" s="15" t="s">
        <v>9</v>
      </c>
      <c r="I131" s="10">
        <v>2</v>
      </c>
      <c r="J131" s="10">
        <f t="shared" ref="J131:K131" si="35">J130</f>
        <v>1</v>
      </c>
      <c r="K131" s="10">
        <f t="shared" si="35"/>
        <v>0</v>
      </c>
      <c r="L131" s="9">
        <v>17500</v>
      </c>
      <c r="M131" s="9">
        <v>2780</v>
      </c>
      <c r="N131" s="21">
        <f t="shared" si="29"/>
        <v>35000</v>
      </c>
      <c r="O131" s="10">
        <f t="shared" si="30"/>
        <v>5560</v>
      </c>
      <c r="P131" s="21">
        <f t="shared" si="31"/>
        <v>17500</v>
      </c>
      <c r="Q131" s="10">
        <f t="shared" si="32"/>
        <v>2780</v>
      </c>
      <c r="R131" s="21">
        <f t="shared" si="33"/>
        <v>0</v>
      </c>
      <c r="S131" s="10">
        <f t="shared" si="34"/>
        <v>0</v>
      </c>
    </row>
    <row r="132" spans="5:19" x14ac:dyDescent="0.35">
      <c r="E132" s="8">
        <v>24</v>
      </c>
      <c r="F132" s="9"/>
      <c r="G132" s="9" t="s">
        <v>31</v>
      </c>
      <c r="H132" s="15" t="s">
        <v>9</v>
      </c>
      <c r="I132" s="10">
        <v>2</v>
      </c>
      <c r="J132" s="10">
        <f t="shared" ref="J132:K132" si="36">J131</f>
        <v>1</v>
      </c>
      <c r="K132" s="10">
        <f t="shared" si="36"/>
        <v>0</v>
      </c>
      <c r="L132" s="9">
        <v>3050</v>
      </c>
      <c r="M132" s="9">
        <v>1650</v>
      </c>
      <c r="N132" s="21">
        <f t="shared" si="29"/>
        <v>6100</v>
      </c>
      <c r="O132" s="10">
        <f t="shared" si="30"/>
        <v>3300</v>
      </c>
      <c r="P132" s="21">
        <f t="shared" si="31"/>
        <v>3050</v>
      </c>
      <c r="Q132" s="10">
        <f t="shared" si="32"/>
        <v>1650</v>
      </c>
      <c r="R132" s="21">
        <f t="shared" si="33"/>
        <v>0</v>
      </c>
      <c r="S132" s="10">
        <f t="shared" si="34"/>
        <v>0</v>
      </c>
    </row>
    <row r="133" spans="5:19" x14ac:dyDescent="0.35">
      <c r="E133" s="8">
        <v>25</v>
      </c>
      <c r="F133" s="9"/>
      <c r="G133" s="9" t="s">
        <v>32</v>
      </c>
      <c r="H133" s="15" t="s">
        <v>9</v>
      </c>
      <c r="I133" s="10">
        <f>I132</f>
        <v>2</v>
      </c>
      <c r="J133" s="10">
        <f t="shared" ref="J133:K133" si="37">J132</f>
        <v>1</v>
      </c>
      <c r="K133" s="10">
        <f t="shared" si="37"/>
        <v>0</v>
      </c>
      <c r="L133" s="9">
        <v>45000</v>
      </c>
      <c r="M133" s="9">
        <v>16000</v>
      </c>
      <c r="N133" s="21">
        <f t="shared" si="29"/>
        <v>90000</v>
      </c>
      <c r="O133" s="10">
        <f t="shared" si="30"/>
        <v>32000</v>
      </c>
      <c r="P133" s="21">
        <f t="shared" si="31"/>
        <v>45000</v>
      </c>
      <c r="Q133" s="10">
        <f t="shared" si="32"/>
        <v>16000</v>
      </c>
      <c r="R133" s="21">
        <f t="shared" si="33"/>
        <v>0</v>
      </c>
      <c r="S133" s="10">
        <f t="shared" si="34"/>
        <v>0</v>
      </c>
    </row>
    <row r="134" spans="5:19" x14ac:dyDescent="0.35">
      <c r="E134" s="8">
        <v>26</v>
      </c>
      <c r="F134" s="9"/>
      <c r="G134" s="9" t="s">
        <v>33</v>
      </c>
      <c r="H134" s="15" t="s">
        <v>9</v>
      </c>
      <c r="I134" s="10">
        <f>I132</f>
        <v>2</v>
      </c>
      <c r="J134" s="10">
        <f>J132</f>
        <v>1</v>
      </c>
      <c r="K134" s="10">
        <f>K132</f>
        <v>0</v>
      </c>
      <c r="L134" s="9">
        <v>26600</v>
      </c>
      <c r="M134" s="9">
        <v>11660</v>
      </c>
      <c r="N134" s="21">
        <f t="shared" si="29"/>
        <v>53200</v>
      </c>
      <c r="O134" s="10">
        <f t="shared" si="30"/>
        <v>23320</v>
      </c>
      <c r="P134" s="21">
        <f t="shared" si="31"/>
        <v>26600</v>
      </c>
      <c r="Q134" s="10">
        <f t="shared" si="32"/>
        <v>11660</v>
      </c>
      <c r="R134" s="21">
        <f t="shared" si="33"/>
        <v>0</v>
      </c>
      <c r="S134" s="10">
        <f t="shared" si="34"/>
        <v>0</v>
      </c>
    </row>
    <row r="135" spans="5:19" x14ac:dyDescent="0.35">
      <c r="E135" s="8">
        <v>27</v>
      </c>
      <c r="F135" s="9"/>
      <c r="G135" s="9" t="s">
        <v>34</v>
      </c>
      <c r="H135" s="15" t="s">
        <v>9</v>
      </c>
      <c r="I135" s="10">
        <f>I132</f>
        <v>2</v>
      </c>
      <c r="J135" s="10">
        <f>J132</f>
        <v>1</v>
      </c>
      <c r="K135" s="10">
        <f>K132</f>
        <v>0</v>
      </c>
      <c r="L135" s="9">
        <v>35000</v>
      </c>
      <c r="M135" s="9">
        <v>11000</v>
      </c>
      <c r="N135" s="21">
        <f t="shared" si="29"/>
        <v>70000</v>
      </c>
      <c r="O135" s="10">
        <f t="shared" si="30"/>
        <v>22000</v>
      </c>
      <c r="P135" s="21">
        <f t="shared" si="31"/>
        <v>35000</v>
      </c>
      <c r="Q135" s="10">
        <f t="shared" si="32"/>
        <v>11000</v>
      </c>
      <c r="R135" s="21">
        <f t="shared" si="33"/>
        <v>0</v>
      </c>
      <c r="S135" s="10">
        <f t="shared" si="34"/>
        <v>0</v>
      </c>
    </row>
    <row r="136" spans="5:19" x14ac:dyDescent="0.35">
      <c r="E136" s="8">
        <v>28</v>
      </c>
      <c r="F136" s="9"/>
      <c r="G136" s="9" t="s">
        <v>35</v>
      </c>
      <c r="H136" s="15" t="s">
        <v>36</v>
      </c>
      <c r="I136" s="10">
        <v>64</v>
      </c>
      <c r="J136" s="10">
        <v>0</v>
      </c>
      <c r="K136" s="10">
        <v>0</v>
      </c>
      <c r="L136" s="9">
        <v>12000</v>
      </c>
      <c r="M136" s="9">
        <v>4500</v>
      </c>
      <c r="N136" s="21">
        <f t="shared" si="29"/>
        <v>768000</v>
      </c>
      <c r="O136" s="10">
        <f t="shared" si="30"/>
        <v>288000</v>
      </c>
      <c r="P136" s="21">
        <f t="shared" si="31"/>
        <v>0</v>
      </c>
      <c r="Q136" s="10">
        <f t="shared" si="32"/>
        <v>0</v>
      </c>
      <c r="R136" s="21">
        <f t="shared" si="33"/>
        <v>0</v>
      </c>
      <c r="S136" s="10">
        <f t="shared" si="34"/>
        <v>0</v>
      </c>
    </row>
    <row r="137" spans="5:19" x14ac:dyDescent="0.35">
      <c r="E137" s="8">
        <v>29</v>
      </c>
      <c r="F137" s="9"/>
      <c r="G137" s="9" t="s">
        <v>37</v>
      </c>
      <c r="H137" s="15" t="s">
        <v>9</v>
      </c>
      <c r="I137" s="10">
        <v>1</v>
      </c>
      <c r="J137" s="10">
        <v>0</v>
      </c>
      <c r="K137" s="10">
        <v>0</v>
      </c>
      <c r="L137" s="9">
        <v>11400</v>
      </c>
      <c r="M137" s="9">
        <v>2990</v>
      </c>
      <c r="N137" s="21">
        <f t="shared" si="29"/>
        <v>11400</v>
      </c>
      <c r="O137" s="10">
        <f t="shared" si="30"/>
        <v>2990</v>
      </c>
      <c r="P137" s="21">
        <f t="shared" si="31"/>
        <v>0</v>
      </c>
      <c r="Q137" s="10">
        <f t="shared" si="32"/>
        <v>0</v>
      </c>
      <c r="R137" s="21">
        <f t="shared" si="33"/>
        <v>0</v>
      </c>
      <c r="S137" s="10">
        <f t="shared" si="34"/>
        <v>0</v>
      </c>
    </row>
    <row r="138" spans="5:19" x14ac:dyDescent="0.35">
      <c r="E138" s="8">
        <v>30</v>
      </c>
      <c r="F138" s="9"/>
      <c r="G138" s="9" t="s">
        <v>38</v>
      </c>
      <c r="H138" s="15" t="s">
        <v>9</v>
      </c>
      <c r="I138" s="10">
        <v>1</v>
      </c>
      <c r="J138" s="10">
        <f>J137</f>
        <v>0</v>
      </c>
      <c r="K138" s="10">
        <f>K137</f>
        <v>0</v>
      </c>
      <c r="L138" s="9">
        <v>64800</v>
      </c>
      <c r="M138" s="9">
        <v>31250</v>
      </c>
      <c r="N138" s="21">
        <f t="shared" si="29"/>
        <v>64800</v>
      </c>
      <c r="O138" s="10">
        <f t="shared" si="30"/>
        <v>31250</v>
      </c>
      <c r="P138" s="21">
        <f t="shared" si="31"/>
        <v>0</v>
      </c>
      <c r="Q138" s="10">
        <f t="shared" si="32"/>
        <v>0</v>
      </c>
      <c r="R138" s="21">
        <f t="shared" si="33"/>
        <v>0</v>
      </c>
      <c r="S138" s="10">
        <f t="shared" si="34"/>
        <v>0</v>
      </c>
    </row>
    <row r="139" spans="5:19" x14ac:dyDescent="0.35">
      <c r="E139" s="8">
        <v>31</v>
      </c>
      <c r="F139" s="9"/>
      <c r="G139" s="9" t="s">
        <v>39</v>
      </c>
      <c r="H139" s="15" t="s">
        <v>26</v>
      </c>
      <c r="I139" s="10">
        <v>64</v>
      </c>
      <c r="J139" s="10">
        <v>0</v>
      </c>
      <c r="K139" s="10">
        <v>0</v>
      </c>
      <c r="L139" s="9">
        <v>3000</v>
      </c>
      <c r="M139" s="9">
        <v>350</v>
      </c>
      <c r="N139" s="21">
        <f t="shared" si="29"/>
        <v>192000</v>
      </c>
      <c r="O139" s="10">
        <f t="shared" si="30"/>
        <v>22400</v>
      </c>
      <c r="P139" s="21">
        <f t="shared" si="31"/>
        <v>0</v>
      </c>
      <c r="Q139" s="10">
        <f t="shared" si="32"/>
        <v>0</v>
      </c>
      <c r="R139" s="21">
        <f t="shared" si="33"/>
        <v>0</v>
      </c>
      <c r="S139" s="10">
        <f t="shared" si="34"/>
        <v>0</v>
      </c>
    </row>
    <row r="140" spans="5:19" x14ac:dyDescent="0.35">
      <c r="E140" s="8">
        <v>32</v>
      </c>
      <c r="F140" s="9"/>
      <c r="G140" s="9" t="s">
        <v>40</v>
      </c>
      <c r="H140" s="15" t="s">
        <v>9</v>
      </c>
      <c r="I140" s="10">
        <v>1</v>
      </c>
      <c r="J140" s="10">
        <v>0</v>
      </c>
      <c r="K140" s="10">
        <v>0</v>
      </c>
      <c r="L140" s="9">
        <v>81400</v>
      </c>
      <c r="M140" s="9">
        <v>17100</v>
      </c>
      <c r="N140" s="21">
        <f t="shared" si="29"/>
        <v>81400</v>
      </c>
      <c r="O140" s="10">
        <f t="shared" si="30"/>
        <v>17100</v>
      </c>
      <c r="P140" s="21">
        <f t="shared" si="31"/>
        <v>0</v>
      </c>
      <c r="Q140" s="10">
        <f t="shared" si="32"/>
        <v>0</v>
      </c>
      <c r="R140" s="21">
        <f t="shared" si="33"/>
        <v>0</v>
      </c>
      <c r="S140" s="10">
        <f t="shared" si="34"/>
        <v>0</v>
      </c>
    </row>
    <row r="141" spans="5:19" s="43" customFormat="1" x14ac:dyDescent="0.35">
      <c r="E141" s="42">
        <v>33</v>
      </c>
      <c r="G141" s="43" t="s">
        <v>52</v>
      </c>
      <c r="H141" s="44" t="s">
        <v>26</v>
      </c>
      <c r="I141" s="45">
        <v>210</v>
      </c>
      <c r="J141" s="45">
        <v>0</v>
      </c>
      <c r="K141" s="45">
        <v>0</v>
      </c>
      <c r="L141" s="43">
        <v>1400</v>
      </c>
      <c r="M141" s="43">
        <v>500</v>
      </c>
      <c r="N141" s="42">
        <f t="shared" si="29"/>
        <v>294000</v>
      </c>
      <c r="O141" s="45">
        <f t="shared" si="30"/>
        <v>105000</v>
      </c>
      <c r="P141" s="42">
        <f t="shared" si="31"/>
        <v>0</v>
      </c>
      <c r="Q141" s="45">
        <f t="shared" si="32"/>
        <v>0</v>
      </c>
      <c r="R141" s="42">
        <f t="shared" si="33"/>
        <v>0</v>
      </c>
      <c r="S141" s="45">
        <f t="shared" si="34"/>
        <v>0</v>
      </c>
    </row>
    <row r="142" spans="5:19" x14ac:dyDescent="0.35">
      <c r="E142" s="8">
        <v>34</v>
      </c>
      <c r="F142" s="9"/>
      <c r="G142" s="9" t="s">
        <v>41</v>
      </c>
      <c r="H142" s="15" t="s">
        <v>9</v>
      </c>
      <c r="I142" s="10">
        <v>1</v>
      </c>
      <c r="J142" s="10">
        <v>0</v>
      </c>
      <c r="K142" s="10">
        <v>0</v>
      </c>
      <c r="L142" s="9">
        <v>33120</v>
      </c>
      <c r="M142" s="9">
        <v>16000</v>
      </c>
      <c r="N142" s="21">
        <f t="shared" si="29"/>
        <v>33120</v>
      </c>
      <c r="O142" s="10">
        <f t="shared" si="30"/>
        <v>16000</v>
      </c>
      <c r="P142" s="21">
        <f t="shared" si="31"/>
        <v>0</v>
      </c>
      <c r="Q142" s="10">
        <f t="shared" si="32"/>
        <v>0</v>
      </c>
      <c r="R142" s="21">
        <f t="shared" si="33"/>
        <v>0</v>
      </c>
      <c r="S142" s="10">
        <f t="shared" si="34"/>
        <v>0</v>
      </c>
    </row>
    <row r="143" spans="5:19" x14ac:dyDescent="0.35">
      <c r="E143" s="8">
        <v>35</v>
      </c>
      <c r="F143" s="9"/>
      <c r="G143" s="9" t="s">
        <v>42</v>
      </c>
      <c r="H143" s="15" t="s">
        <v>6</v>
      </c>
      <c r="I143" s="10">
        <v>48</v>
      </c>
      <c r="J143" s="10">
        <v>0</v>
      </c>
      <c r="K143" s="10">
        <v>0</v>
      </c>
      <c r="L143" s="9">
        <v>1900</v>
      </c>
      <c r="M143" s="9">
        <v>900</v>
      </c>
      <c r="N143" s="21">
        <f t="shared" si="29"/>
        <v>91200</v>
      </c>
      <c r="O143" s="10">
        <f t="shared" si="30"/>
        <v>43200</v>
      </c>
      <c r="P143" s="21">
        <f t="shared" si="31"/>
        <v>0</v>
      </c>
      <c r="Q143" s="10">
        <f t="shared" si="32"/>
        <v>0</v>
      </c>
      <c r="R143" s="21">
        <f t="shared" si="33"/>
        <v>0</v>
      </c>
      <c r="S143" s="10">
        <f t="shared" si="34"/>
        <v>0</v>
      </c>
    </row>
    <row r="144" spans="5:19" s="43" customFormat="1" x14ac:dyDescent="0.35">
      <c r="E144" s="42">
        <v>36</v>
      </c>
      <c r="G144" s="43" t="s">
        <v>43</v>
      </c>
      <c r="H144" s="44" t="s">
        <v>26</v>
      </c>
      <c r="I144" s="45">
        <v>640</v>
      </c>
      <c r="J144" s="45">
        <v>786</v>
      </c>
      <c r="K144" s="45">
        <v>100</v>
      </c>
      <c r="L144" s="43">
        <v>1300</v>
      </c>
      <c r="M144" s="43">
        <v>300</v>
      </c>
      <c r="N144" s="42">
        <f t="shared" si="29"/>
        <v>832000</v>
      </c>
      <c r="O144" s="45">
        <f t="shared" si="30"/>
        <v>192000</v>
      </c>
      <c r="P144" s="42">
        <f t="shared" si="31"/>
        <v>1021800</v>
      </c>
      <c r="Q144" s="45">
        <f t="shared" si="32"/>
        <v>235800</v>
      </c>
      <c r="R144" s="42">
        <f t="shared" si="33"/>
        <v>130000</v>
      </c>
      <c r="S144" s="45">
        <f t="shared" si="34"/>
        <v>30000</v>
      </c>
    </row>
    <row r="145" spans="5:19" x14ac:dyDescent="0.35">
      <c r="E145" s="8">
        <v>37</v>
      </c>
      <c r="F145" s="9"/>
      <c r="G145" s="9" t="s">
        <v>44</v>
      </c>
      <c r="H145" s="15" t="s">
        <v>51</v>
      </c>
      <c r="I145" s="10">
        <v>15</v>
      </c>
      <c r="J145" s="10">
        <v>15</v>
      </c>
      <c r="K145" s="10">
        <v>0</v>
      </c>
      <c r="L145" s="9">
        <v>3000</v>
      </c>
      <c r="M145" s="9">
        <v>1200</v>
      </c>
      <c r="N145" s="21">
        <f t="shared" si="29"/>
        <v>45000</v>
      </c>
      <c r="O145" s="10">
        <f t="shared" si="30"/>
        <v>18000</v>
      </c>
      <c r="P145" s="21">
        <f t="shared" si="31"/>
        <v>45000</v>
      </c>
      <c r="Q145" s="10">
        <f t="shared" si="32"/>
        <v>18000</v>
      </c>
      <c r="R145" s="21">
        <f t="shared" si="33"/>
        <v>0</v>
      </c>
      <c r="S145" s="10">
        <f t="shared" si="34"/>
        <v>0</v>
      </c>
    </row>
    <row r="146" spans="5:19" s="43" customFormat="1" x14ac:dyDescent="0.35">
      <c r="E146" s="42">
        <v>38</v>
      </c>
      <c r="G146" s="43" t="s">
        <v>45</v>
      </c>
      <c r="H146" s="44" t="s">
        <v>6</v>
      </c>
      <c r="I146" s="45">
        <v>90</v>
      </c>
      <c r="J146" s="45">
        <v>90</v>
      </c>
      <c r="K146" s="45">
        <v>0</v>
      </c>
      <c r="L146" s="43">
        <v>800</v>
      </c>
      <c r="M146" s="43">
        <v>150</v>
      </c>
      <c r="N146" s="42">
        <f t="shared" si="29"/>
        <v>72000</v>
      </c>
      <c r="O146" s="45">
        <f t="shared" si="30"/>
        <v>13500</v>
      </c>
      <c r="P146" s="42">
        <f t="shared" si="31"/>
        <v>72000</v>
      </c>
      <c r="Q146" s="45">
        <f t="shared" si="32"/>
        <v>13500</v>
      </c>
      <c r="R146" s="42">
        <f t="shared" si="33"/>
        <v>0</v>
      </c>
      <c r="S146" s="45">
        <f t="shared" si="34"/>
        <v>0</v>
      </c>
    </row>
    <row r="147" spans="5:19" x14ac:dyDescent="0.35">
      <c r="E147" s="8">
        <v>39</v>
      </c>
      <c r="F147" s="9"/>
      <c r="G147" s="9" t="s">
        <v>46</v>
      </c>
      <c r="H147" s="15" t="s">
        <v>9</v>
      </c>
      <c r="I147" s="10">
        <v>1</v>
      </c>
      <c r="J147" s="10">
        <v>1</v>
      </c>
      <c r="K147" s="10">
        <v>0</v>
      </c>
      <c r="L147" s="9">
        <v>560000</v>
      </c>
      <c r="M147" s="9">
        <v>0</v>
      </c>
      <c r="N147" s="21">
        <f t="shared" si="29"/>
        <v>560000</v>
      </c>
      <c r="O147" s="10">
        <f t="shared" si="30"/>
        <v>0</v>
      </c>
      <c r="P147" s="21">
        <f t="shared" si="31"/>
        <v>560000</v>
      </c>
      <c r="Q147" s="10">
        <f t="shared" si="32"/>
        <v>0</v>
      </c>
      <c r="R147" s="21">
        <f t="shared" si="33"/>
        <v>0</v>
      </c>
      <c r="S147" s="10">
        <f t="shared" si="34"/>
        <v>0</v>
      </c>
    </row>
    <row r="148" spans="5:19" x14ac:dyDescent="0.35">
      <c r="E148" s="8">
        <v>40</v>
      </c>
      <c r="F148" s="9"/>
      <c r="G148" s="9" t="s">
        <v>47</v>
      </c>
      <c r="H148" s="15" t="s">
        <v>6</v>
      </c>
      <c r="I148" s="10">
        <v>911</v>
      </c>
      <c r="J148" s="10">
        <v>1007</v>
      </c>
      <c r="K148" s="10">
        <v>100</v>
      </c>
      <c r="L148" s="9">
        <v>150</v>
      </c>
      <c r="M148" s="9">
        <v>100</v>
      </c>
      <c r="N148" s="21">
        <f t="shared" si="29"/>
        <v>136650</v>
      </c>
      <c r="O148" s="10">
        <f t="shared" si="30"/>
        <v>91100</v>
      </c>
      <c r="P148" s="21">
        <f t="shared" si="31"/>
        <v>151050</v>
      </c>
      <c r="Q148" s="10">
        <f t="shared" si="32"/>
        <v>100700</v>
      </c>
      <c r="R148" s="21">
        <f t="shared" si="33"/>
        <v>15000</v>
      </c>
      <c r="S148" s="10">
        <f t="shared" si="34"/>
        <v>10000</v>
      </c>
    </row>
    <row r="149" spans="5:19" x14ac:dyDescent="0.35">
      <c r="E149" s="8">
        <v>41</v>
      </c>
      <c r="F149" s="9"/>
      <c r="G149" s="9" t="s">
        <v>48</v>
      </c>
      <c r="H149" s="15" t="s">
        <v>6</v>
      </c>
      <c r="I149" s="10">
        <v>203</v>
      </c>
      <c r="J149" s="10">
        <v>122</v>
      </c>
      <c r="K149" s="10">
        <v>92</v>
      </c>
      <c r="L149" s="9">
        <v>2500</v>
      </c>
      <c r="M149" s="9">
        <v>1000</v>
      </c>
      <c r="N149" s="21">
        <f t="shared" si="29"/>
        <v>507500</v>
      </c>
      <c r="O149" s="10">
        <f t="shared" si="30"/>
        <v>203000</v>
      </c>
      <c r="P149" s="21">
        <f t="shared" si="31"/>
        <v>305000</v>
      </c>
      <c r="Q149" s="10">
        <f t="shared" si="32"/>
        <v>122000</v>
      </c>
      <c r="R149" s="21">
        <f t="shared" si="33"/>
        <v>230000</v>
      </c>
      <c r="S149" s="10">
        <f t="shared" si="34"/>
        <v>92000</v>
      </c>
    </row>
    <row r="150" spans="5:19" ht="15" thickBot="1" x14ac:dyDescent="0.4">
      <c r="E150" s="11">
        <v>42</v>
      </c>
      <c r="F150" s="12"/>
      <c r="G150" s="12" t="s">
        <v>49</v>
      </c>
      <c r="H150" s="16" t="s">
        <v>9</v>
      </c>
      <c r="I150" s="13">
        <v>1</v>
      </c>
      <c r="J150" s="13">
        <v>0</v>
      </c>
      <c r="K150" s="13">
        <v>0</v>
      </c>
      <c r="L150" s="9">
        <v>55500</v>
      </c>
      <c r="M150" s="9">
        <v>41250</v>
      </c>
      <c r="N150" s="21">
        <f t="shared" si="29"/>
        <v>55500</v>
      </c>
      <c r="O150" s="10">
        <f t="shared" si="30"/>
        <v>41250</v>
      </c>
      <c r="P150" s="21">
        <f t="shared" si="31"/>
        <v>0</v>
      </c>
      <c r="Q150" s="10">
        <f t="shared" si="32"/>
        <v>0</v>
      </c>
      <c r="R150" s="21">
        <f t="shared" si="33"/>
        <v>0</v>
      </c>
      <c r="S150" s="10">
        <f t="shared" si="34"/>
        <v>0</v>
      </c>
    </row>
    <row r="151" spans="5:19" x14ac:dyDescent="0.35">
      <c r="N151" s="24">
        <f>SUM(N109:N150)</f>
        <v>8241710</v>
      </c>
      <c r="O151" s="24">
        <f>SUM(O109:O150)</f>
        <v>2339870</v>
      </c>
      <c r="P151" s="24">
        <f>SUM(P109:P150)</f>
        <v>4329610</v>
      </c>
      <c r="Q151" s="24">
        <f>SUM(Q109:Q150)</f>
        <v>1086430</v>
      </c>
      <c r="R151" s="25">
        <f t="shared" ref="R151" si="38">SUM(R109:R150)</f>
        <v>711052.5</v>
      </c>
      <c r="S151" s="24">
        <f>SUM(S109:S150)</f>
        <v>220795</v>
      </c>
    </row>
    <row r="152" spans="5:19" x14ac:dyDescent="0.35">
      <c r="N152" s="26"/>
      <c r="O152" s="26"/>
      <c r="P152" s="26"/>
      <c r="Q152" s="26"/>
      <c r="R152" s="27"/>
      <c r="S152" s="26"/>
    </row>
    <row r="153" spans="5:19" x14ac:dyDescent="0.35">
      <c r="N153" s="29" t="s">
        <v>131</v>
      </c>
      <c r="O153" s="17" t="s">
        <v>130</v>
      </c>
      <c r="P153" s="26"/>
      <c r="Q153" s="26"/>
      <c r="R153" s="27"/>
      <c r="S153" s="26"/>
    </row>
    <row r="154" spans="5:19" x14ac:dyDescent="0.35">
      <c r="L154" t="s">
        <v>126</v>
      </c>
      <c r="N154" s="28">
        <f>O151+S151</f>
        <v>2560665</v>
      </c>
      <c r="O154" s="28">
        <f>N151+R151</f>
        <v>8952762.5</v>
      </c>
      <c r="P154" s="26"/>
      <c r="Q154" s="26"/>
      <c r="R154" s="27"/>
      <c r="S154" s="26"/>
    </row>
    <row r="155" spans="5:19" x14ac:dyDescent="0.35">
      <c r="N155" s="28"/>
      <c r="O155" s="28"/>
    </row>
    <row r="156" spans="5:19" x14ac:dyDescent="0.35">
      <c r="L156" t="s">
        <v>128</v>
      </c>
      <c r="N156" s="28">
        <f>O151+Q151+S151</f>
        <v>3647095</v>
      </c>
      <c r="O156" s="28">
        <f>N151+P151+R151</f>
        <v>13282372.5</v>
      </c>
    </row>
    <row r="157" spans="5:19" ht="15" thickBot="1" x14ac:dyDescent="0.4">
      <c r="N157" s="28"/>
      <c r="O157" s="28"/>
    </row>
    <row r="158" spans="5:19" x14ac:dyDescent="0.35">
      <c r="I158" s="1" t="s">
        <v>91</v>
      </c>
      <c r="J158" s="1" t="s">
        <v>92</v>
      </c>
      <c r="K158" s="17" t="s">
        <v>93</v>
      </c>
      <c r="N158" s="92" t="s">
        <v>91</v>
      </c>
      <c r="O158" s="93"/>
      <c r="P158" s="92" t="s">
        <v>92</v>
      </c>
      <c r="Q158" s="93"/>
      <c r="R158" s="94" t="s">
        <v>93</v>
      </c>
      <c r="S158" s="95"/>
    </row>
    <row r="159" spans="5:19" ht="15" thickBot="1" x14ac:dyDescent="0.4">
      <c r="E159" s="2" t="s">
        <v>1</v>
      </c>
      <c r="F159" s="3"/>
      <c r="G159" s="4" t="s">
        <v>2</v>
      </c>
      <c r="H159" s="4" t="s">
        <v>3</v>
      </c>
      <c r="I159" s="2" t="s">
        <v>4</v>
      </c>
      <c r="J159" s="2" t="s">
        <v>4</v>
      </c>
      <c r="K159" s="2" t="s">
        <v>4</v>
      </c>
      <c r="L159" s="19" t="s">
        <v>123</v>
      </c>
      <c r="M159" s="20" t="s">
        <v>124</v>
      </c>
      <c r="N159" s="23" t="s">
        <v>125</v>
      </c>
      <c r="O159" s="23" t="s">
        <v>132</v>
      </c>
      <c r="P159" s="23" t="s">
        <v>125</v>
      </c>
      <c r="Q159" s="23" t="s">
        <v>132</v>
      </c>
      <c r="R159" s="23" t="s">
        <v>125</v>
      </c>
      <c r="S159" s="23" t="s">
        <v>132</v>
      </c>
    </row>
    <row r="160" spans="5:19" x14ac:dyDescent="0.35">
      <c r="E160" s="5">
        <v>1</v>
      </c>
      <c r="F160" s="6"/>
      <c r="G160" s="6" t="s">
        <v>5</v>
      </c>
      <c r="H160" s="14" t="s">
        <v>6</v>
      </c>
      <c r="I160" s="7">
        <f>12*6</f>
        <v>72</v>
      </c>
      <c r="J160" s="7">
        <v>0</v>
      </c>
      <c r="K160" s="7">
        <v>0</v>
      </c>
      <c r="L160" s="9">
        <v>14500</v>
      </c>
      <c r="M160" s="9">
        <v>4700</v>
      </c>
      <c r="N160" s="21">
        <f>L160*I160</f>
        <v>1044000</v>
      </c>
      <c r="O160" s="10">
        <f>M160*I160</f>
        <v>338400</v>
      </c>
      <c r="P160" s="21">
        <f>L160*J160</f>
        <v>0</v>
      </c>
      <c r="Q160" s="10">
        <f>M160*J160</f>
        <v>0</v>
      </c>
      <c r="R160" s="21">
        <f>L160*K160</f>
        <v>0</v>
      </c>
      <c r="S160" s="10">
        <f>M160*K160</f>
        <v>0</v>
      </c>
    </row>
    <row r="161" spans="5:19" s="43" customFormat="1" x14ac:dyDescent="0.35">
      <c r="E161" s="42">
        <v>2</v>
      </c>
      <c r="G161" s="43" t="s">
        <v>7</v>
      </c>
      <c r="H161" s="44" t="s">
        <v>6</v>
      </c>
      <c r="I161" s="45">
        <v>616</v>
      </c>
      <c r="J161" s="45">
        <v>0</v>
      </c>
      <c r="K161" s="45">
        <v>0</v>
      </c>
      <c r="L161" s="43">
        <v>600</v>
      </c>
      <c r="M161" s="43">
        <v>170</v>
      </c>
      <c r="N161" s="42">
        <f t="shared" ref="N161:N201" si="39">L161*I161</f>
        <v>369600</v>
      </c>
      <c r="O161" s="45">
        <f t="shared" ref="O161:O201" si="40">M161*I161</f>
        <v>104720</v>
      </c>
      <c r="P161" s="42">
        <f t="shared" ref="P161:P201" si="41">L161*J161</f>
        <v>0</v>
      </c>
      <c r="Q161" s="45">
        <f t="shared" ref="Q161:Q201" si="42">M161*J161</f>
        <v>0</v>
      </c>
      <c r="R161" s="42">
        <f t="shared" ref="R161:R201" si="43">L161*K161</f>
        <v>0</v>
      </c>
      <c r="S161" s="45">
        <f t="shared" ref="S161:S201" si="44">M161*K161</f>
        <v>0</v>
      </c>
    </row>
    <row r="162" spans="5:19" x14ac:dyDescent="0.35">
      <c r="E162" s="8">
        <v>3</v>
      </c>
      <c r="F162" s="9"/>
      <c r="G162" s="9" t="s">
        <v>8</v>
      </c>
      <c r="H162" s="15" t="s">
        <v>9</v>
      </c>
      <c r="I162" s="10">
        <v>1</v>
      </c>
      <c r="J162" s="10">
        <v>1</v>
      </c>
      <c r="K162" s="10">
        <v>0</v>
      </c>
      <c r="L162" s="9">
        <v>1150</v>
      </c>
      <c r="M162" s="9">
        <v>670</v>
      </c>
      <c r="N162" s="21">
        <f t="shared" si="39"/>
        <v>1150</v>
      </c>
      <c r="O162" s="10">
        <f t="shared" si="40"/>
        <v>670</v>
      </c>
      <c r="P162" s="21">
        <f t="shared" si="41"/>
        <v>1150</v>
      </c>
      <c r="Q162" s="10">
        <f t="shared" si="42"/>
        <v>670</v>
      </c>
      <c r="R162" s="21">
        <f t="shared" si="43"/>
        <v>0</v>
      </c>
      <c r="S162" s="10">
        <f t="shared" si="44"/>
        <v>0</v>
      </c>
    </row>
    <row r="163" spans="5:19" x14ac:dyDescent="0.35">
      <c r="E163" s="8">
        <v>4</v>
      </c>
      <c r="F163" s="9"/>
      <c r="G163" s="9" t="s">
        <v>10</v>
      </c>
      <c r="H163" s="15" t="s">
        <v>11</v>
      </c>
      <c r="I163" s="10">
        <f>4*7*0.125</f>
        <v>3.5</v>
      </c>
      <c r="J163" s="10">
        <v>0</v>
      </c>
      <c r="K163" s="10">
        <v>0</v>
      </c>
      <c r="L163" s="9">
        <v>95000</v>
      </c>
      <c r="M163" s="9">
        <v>14000</v>
      </c>
      <c r="N163" s="21">
        <f t="shared" si="39"/>
        <v>332500</v>
      </c>
      <c r="O163" s="10">
        <f t="shared" si="40"/>
        <v>49000</v>
      </c>
      <c r="P163" s="21">
        <f t="shared" si="41"/>
        <v>0</v>
      </c>
      <c r="Q163" s="10">
        <f t="shared" si="42"/>
        <v>0</v>
      </c>
      <c r="R163" s="21">
        <f t="shared" si="43"/>
        <v>0</v>
      </c>
      <c r="S163" s="10">
        <f t="shared" si="44"/>
        <v>0</v>
      </c>
    </row>
    <row r="164" spans="5:19" x14ac:dyDescent="0.35">
      <c r="E164" s="8">
        <v>5</v>
      </c>
      <c r="F164" s="9"/>
      <c r="G164" s="9" t="s">
        <v>12</v>
      </c>
      <c r="H164" s="15" t="s">
        <v>9</v>
      </c>
      <c r="I164" s="10">
        <v>5</v>
      </c>
      <c r="J164" s="10">
        <v>5</v>
      </c>
      <c r="K164" s="10">
        <v>1</v>
      </c>
      <c r="L164" s="9">
        <v>1830</v>
      </c>
      <c r="M164" s="9">
        <v>1250</v>
      </c>
      <c r="N164" s="21">
        <f t="shared" si="39"/>
        <v>9150</v>
      </c>
      <c r="O164" s="10">
        <f t="shared" si="40"/>
        <v>6250</v>
      </c>
      <c r="P164" s="21">
        <f t="shared" si="41"/>
        <v>9150</v>
      </c>
      <c r="Q164" s="10">
        <f t="shared" si="42"/>
        <v>6250</v>
      </c>
      <c r="R164" s="21">
        <f t="shared" si="43"/>
        <v>1830</v>
      </c>
      <c r="S164" s="10">
        <f t="shared" si="44"/>
        <v>1250</v>
      </c>
    </row>
    <row r="165" spans="5:19" x14ac:dyDescent="0.35">
      <c r="E165" s="8">
        <v>6</v>
      </c>
      <c r="F165" s="9"/>
      <c r="G165" s="9" t="s">
        <v>13</v>
      </c>
      <c r="H165" s="15" t="s">
        <v>9</v>
      </c>
      <c r="I165" s="10">
        <v>2</v>
      </c>
      <c r="J165" s="10">
        <v>2</v>
      </c>
      <c r="K165" s="10">
        <v>0</v>
      </c>
      <c r="L165" s="9">
        <v>1200</v>
      </c>
      <c r="M165" s="9">
        <v>790</v>
      </c>
      <c r="N165" s="21">
        <f t="shared" si="39"/>
        <v>2400</v>
      </c>
      <c r="O165" s="10">
        <f t="shared" si="40"/>
        <v>1580</v>
      </c>
      <c r="P165" s="21">
        <f t="shared" si="41"/>
        <v>2400</v>
      </c>
      <c r="Q165" s="10">
        <f t="shared" si="42"/>
        <v>1580</v>
      </c>
      <c r="R165" s="21">
        <f t="shared" si="43"/>
        <v>0</v>
      </c>
      <c r="S165" s="10">
        <f t="shared" si="44"/>
        <v>0</v>
      </c>
    </row>
    <row r="166" spans="5:19" x14ac:dyDescent="0.35">
      <c r="E166" s="8">
        <v>7</v>
      </c>
      <c r="F166" s="9"/>
      <c r="G166" s="9" t="s">
        <v>14</v>
      </c>
      <c r="H166" s="15" t="s">
        <v>9</v>
      </c>
      <c r="I166" s="10">
        <v>5</v>
      </c>
      <c r="J166" s="10">
        <f>J164</f>
        <v>5</v>
      </c>
      <c r="K166" s="10">
        <f>K164</f>
        <v>1</v>
      </c>
      <c r="L166" s="9">
        <v>3170</v>
      </c>
      <c r="M166" s="9">
        <v>1900</v>
      </c>
      <c r="N166" s="21">
        <f t="shared" si="39"/>
        <v>15850</v>
      </c>
      <c r="O166" s="10">
        <f t="shared" si="40"/>
        <v>9500</v>
      </c>
      <c r="P166" s="21">
        <f t="shared" si="41"/>
        <v>15850</v>
      </c>
      <c r="Q166" s="10">
        <f t="shared" si="42"/>
        <v>9500</v>
      </c>
      <c r="R166" s="21">
        <f t="shared" si="43"/>
        <v>3170</v>
      </c>
      <c r="S166" s="10">
        <f t="shared" si="44"/>
        <v>1900</v>
      </c>
    </row>
    <row r="167" spans="5:19" x14ac:dyDescent="0.35">
      <c r="E167" s="8">
        <v>8</v>
      </c>
      <c r="F167" s="9"/>
      <c r="G167" s="9" t="s">
        <v>15</v>
      </c>
      <c r="H167" s="15" t="s">
        <v>9</v>
      </c>
      <c r="I167" s="10">
        <v>1</v>
      </c>
      <c r="J167" s="10">
        <v>1</v>
      </c>
      <c r="K167" s="10">
        <v>0</v>
      </c>
      <c r="L167" s="9">
        <v>9120</v>
      </c>
      <c r="M167" s="9">
        <v>1500</v>
      </c>
      <c r="N167" s="21">
        <f t="shared" si="39"/>
        <v>9120</v>
      </c>
      <c r="O167" s="10">
        <f t="shared" si="40"/>
        <v>1500</v>
      </c>
      <c r="P167" s="21">
        <f t="shared" si="41"/>
        <v>9120</v>
      </c>
      <c r="Q167" s="10">
        <f t="shared" si="42"/>
        <v>1500</v>
      </c>
      <c r="R167" s="21">
        <f t="shared" si="43"/>
        <v>0</v>
      </c>
      <c r="S167" s="10">
        <f t="shared" si="44"/>
        <v>0</v>
      </c>
    </row>
    <row r="168" spans="5:19" x14ac:dyDescent="0.35">
      <c r="E168" s="8">
        <v>9</v>
      </c>
      <c r="F168" s="9"/>
      <c r="G168" s="9" t="s">
        <v>16</v>
      </c>
      <c r="H168" s="15" t="s">
        <v>9</v>
      </c>
      <c r="I168" s="10">
        <v>5</v>
      </c>
      <c r="J168" s="10">
        <f>J166</f>
        <v>5</v>
      </c>
      <c r="K168" s="10">
        <f>K166</f>
        <v>1</v>
      </c>
      <c r="L168" s="9">
        <v>1240</v>
      </c>
      <c r="M168" s="9">
        <v>720</v>
      </c>
      <c r="N168" s="21">
        <f t="shared" si="39"/>
        <v>6200</v>
      </c>
      <c r="O168" s="10">
        <f t="shared" si="40"/>
        <v>3600</v>
      </c>
      <c r="P168" s="21">
        <f t="shared" si="41"/>
        <v>6200</v>
      </c>
      <c r="Q168" s="10">
        <f t="shared" si="42"/>
        <v>3600</v>
      </c>
      <c r="R168" s="21">
        <f t="shared" si="43"/>
        <v>1240</v>
      </c>
      <c r="S168" s="10">
        <f t="shared" si="44"/>
        <v>720</v>
      </c>
    </row>
    <row r="169" spans="5:19" x14ac:dyDescent="0.35">
      <c r="E169" s="8">
        <v>10</v>
      </c>
      <c r="F169" s="9"/>
      <c r="G169" s="9" t="s">
        <v>17</v>
      </c>
      <c r="H169" s="15" t="s">
        <v>9</v>
      </c>
      <c r="I169" s="10">
        <v>5</v>
      </c>
      <c r="J169" s="10">
        <f>J168</f>
        <v>5</v>
      </c>
      <c r="K169" s="10">
        <f>K168</f>
        <v>1</v>
      </c>
      <c r="L169" s="9">
        <v>1360</v>
      </c>
      <c r="M169" s="9">
        <v>960</v>
      </c>
      <c r="N169" s="21">
        <f t="shared" si="39"/>
        <v>6800</v>
      </c>
      <c r="O169" s="10">
        <f t="shared" si="40"/>
        <v>4800</v>
      </c>
      <c r="P169" s="21">
        <f t="shared" si="41"/>
        <v>6800</v>
      </c>
      <c r="Q169" s="10">
        <f t="shared" si="42"/>
        <v>4800</v>
      </c>
      <c r="R169" s="21">
        <f t="shared" si="43"/>
        <v>1360</v>
      </c>
      <c r="S169" s="10">
        <f t="shared" si="44"/>
        <v>960</v>
      </c>
    </row>
    <row r="170" spans="5:19" x14ac:dyDescent="0.35">
      <c r="E170" s="8">
        <v>11</v>
      </c>
      <c r="F170" s="9"/>
      <c r="G170" s="9" t="s">
        <v>18</v>
      </c>
      <c r="H170" s="15" t="s">
        <v>11</v>
      </c>
      <c r="I170" s="10">
        <f>5*2.5*7*0.125</f>
        <v>10.9375</v>
      </c>
      <c r="J170" s="10">
        <f>4*2.5*7*0.125</f>
        <v>8.75</v>
      </c>
      <c r="K170" s="10">
        <f>1*2.5*7*0.125</f>
        <v>2.1875</v>
      </c>
      <c r="L170" s="9">
        <v>95000</v>
      </c>
      <c r="M170" s="9">
        <v>14000</v>
      </c>
      <c r="N170" s="21">
        <f t="shared" si="39"/>
        <v>1039062.5</v>
      </c>
      <c r="O170" s="10">
        <f t="shared" si="40"/>
        <v>153125</v>
      </c>
      <c r="P170" s="21">
        <f t="shared" si="41"/>
        <v>831250</v>
      </c>
      <c r="Q170" s="10">
        <f t="shared" si="42"/>
        <v>122500</v>
      </c>
      <c r="R170" s="21">
        <f t="shared" si="43"/>
        <v>207812.5</v>
      </c>
      <c r="S170" s="10">
        <f t="shared" si="44"/>
        <v>30625</v>
      </c>
    </row>
    <row r="171" spans="5:19" x14ac:dyDescent="0.35">
      <c r="E171" s="8">
        <v>12</v>
      </c>
      <c r="F171" s="9"/>
      <c r="G171" s="9" t="s">
        <v>19</v>
      </c>
      <c r="H171" s="15" t="s">
        <v>6</v>
      </c>
      <c r="I171" s="10">
        <v>138</v>
      </c>
      <c r="J171" s="10">
        <v>138</v>
      </c>
      <c r="K171" s="10">
        <v>36</v>
      </c>
      <c r="L171" s="9">
        <v>1900</v>
      </c>
      <c r="M171" s="9">
        <v>900</v>
      </c>
      <c r="N171" s="21">
        <f t="shared" si="39"/>
        <v>262200</v>
      </c>
      <c r="O171" s="10">
        <f t="shared" si="40"/>
        <v>124200</v>
      </c>
      <c r="P171" s="21">
        <f t="shared" si="41"/>
        <v>262200</v>
      </c>
      <c r="Q171" s="10">
        <f t="shared" si="42"/>
        <v>124200</v>
      </c>
      <c r="R171" s="21">
        <f t="shared" si="43"/>
        <v>68400</v>
      </c>
      <c r="S171" s="10">
        <f t="shared" si="44"/>
        <v>32400</v>
      </c>
    </row>
    <row r="172" spans="5:19" ht="15" thickBot="1" x14ac:dyDescent="0.4">
      <c r="E172" s="8">
        <v>13</v>
      </c>
      <c r="F172" s="9"/>
      <c r="G172" s="9" t="s">
        <v>20</v>
      </c>
      <c r="H172" s="15" t="s">
        <v>9</v>
      </c>
      <c r="I172" s="10">
        <v>2</v>
      </c>
      <c r="J172" s="10">
        <v>2</v>
      </c>
      <c r="K172" s="10">
        <v>0</v>
      </c>
      <c r="L172" s="9">
        <v>103500</v>
      </c>
      <c r="M172" s="12">
        <v>33000</v>
      </c>
      <c r="N172" s="21">
        <f t="shared" si="39"/>
        <v>207000</v>
      </c>
      <c r="O172" s="10">
        <f t="shared" si="40"/>
        <v>66000</v>
      </c>
      <c r="P172" s="21">
        <f t="shared" si="41"/>
        <v>207000</v>
      </c>
      <c r="Q172" s="10">
        <f t="shared" si="42"/>
        <v>66000</v>
      </c>
      <c r="R172" s="21">
        <f t="shared" si="43"/>
        <v>0</v>
      </c>
      <c r="S172" s="10">
        <f t="shared" si="44"/>
        <v>0</v>
      </c>
    </row>
    <row r="173" spans="5:19" x14ac:dyDescent="0.35">
      <c r="E173" s="8">
        <v>14</v>
      </c>
      <c r="F173" s="9"/>
      <c r="G173" s="9" t="s">
        <v>21</v>
      </c>
      <c r="H173" s="15" t="s">
        <v>9</v>
      </c>
      <c r="I173" s="10">
        <f>I164</f>
        <v>5</v>
      </c>
      <c r="J173" s="10">
        <f>J164</f>
        <v>5</v>
      </c>
      <c r="K173" s="10">
        <f>K164</f>
        <v>1</v>
      </c>
      <c r="L173" s="9">
        <v>14300</v>
      </c>
      <c r="M173" s="9">
        <v>8300</v>
      </c>
      <c r="N173" s="21">
        <f t="shared" si="39"/>
        <v>71500</v>
      </c>
      <c r="O173" s="10">
        <f t="shared" si="40"/>
        <v>41500</v>
      </c>
      <c r="P173" s="21">
        <f t="shared" si="41"/>
        <v>71500</v>
      </c>
      <c r="Q173" s="10">
        <f t="shared" si="42"/>
        <v>41500</v>
      </c>
      <c r="R173" s="21">
        <f t="shared" si="43"/>
        <v>14300</v>
      </c>
      <c r="S173" s="10">
        <f t="shared" si="44"/>
        <v>8300</v>
      </c>
    </row>
    <row r="174" spans="5:19" x14ac:dyDescent="0.35">
      <c r="E174" s="8">
        <v>15</v>
      </c>
      <c r="F174" s="9"/>
      <c r="G174" s="9" t="s">
        <v>22</v>
      </c>
      <c r="H174" s="15" t="s">
        <v>9</v>
      </c>
      <c r="I174" s="10">
        <v>150</v>
      </c>
      <c r="J174" s="10">
        <v>159</v>
      </c>
      <c r="K174" s="10">
        <v>26</v>
      </c>
      <c r="L174" s="9">
        <v>1270</v>
      </c>
      <c r="M174" s="9">
        <v>320</v>
      </c>
      <c r="N174" s="21">
        <f t="shared" si="39"/>
        <v>190500</v>
      </c>
      <c r="O174" s="10">
        <f t="shared" si="40"/>
        <v>48000</v>
      </c>
      <c r="P174" s="21">
        <f t="shared" si="41"/>
        <v>201930</v>
      </c>
      <c r="Q174" s="10">
        <f t="shared" si="42"/>
        <v>50880</v>
      </c>
      <c r="R174" s="21">
        <f t="shared" si="43"/>
        <v>33020</v>
      </c>
      <c r="S174" s="10">
        <f t="shared" si="44"/>
        <v>8320</v>
      </c>
    </row>
    <row r="175" spans="5:19" x14ac:dyDescent="0.35">
      <c r="E175" s="8">
        <v>16</v>
      </c>
      <c r="F175" s="9"/>
      <c r="G175" s="9" t="s">
        <v>23</v>
      </c>
      <c r="H175" s="15" t="s">
        <v>24</v>
      </c>
      <c r="I175" s="10">
        <v>6</v>
      </c>
      <c r="J175" s="10">
        <v>5</v>
      </c>
      <c r="K175" s="10">
        <v>2</v>
      </c>
      <c r="L175" s="9">
        <v>5000</v>
      </c>
      <c r="M175" s="9">
        <v>2800</v>
      </c>
      <c r="N175" s="21">
        <f t="shared" si="39"/>
        <v>30000</v>
      </c>
      <c r="O175" s="10">
        <f t="shared" si="40"/>
        <v>16800</v>
      </c>
      <c r="P175" s="21">
        <f t="shared" si="41"/>
        <v>25000</v>
      </c>
      <c r="Q175" s="10">
        <f t="shared" si="42"/>
        <v>14000</v>
      </c>
      <c r="R175" s="21">
        <f t="shared" si="43"/>
        <v>10000</v>
      </c>
      <c r="S175" s="10">
        <f t="shared" si="44"/>
        <v>5600</v>
      </c>
    </row>
    <row r="176" spans="5:19" x14ac:dyDescent="0.35">
      <c r="E176" s="8">
        <v>17</v>
      </c>
      <c r="F176" s="9"/>
      <c r="G176" s="9" t="s">
        <v>50</v>
      </c>
      <c r="H176" s="15" t="s">
        <v>11</v>
      </c>
      <c r="I176" s="10">
        <f>2*2*7*0.125</f>
        <v>3.5</v>
      </c>
      <c r="J176" s="10">
        <f>2*2*7*0.125</f>
        <v>3.5</v>
      </c>
      <c r="K176" s="10">
        <v>0</v>
      </c>
      <c r="L176" s="9">
        <v>95000</v>
      </c>
      <c r="M176" s="9">
        <v>14000</v>
      </c>
      <c r="N176" s="21">
        <f t="shared" si="39"/>
        <v>332500</v>
      </c>
      <c r="O176" s="10">
        <f t="shared" si="40"/>
        <v>49000</v>
      </c>
      <c r="P176" s="21">
        <f t="shared" si="41"/>
        <v>332500</v>
      </c>
      <c r="Q176" s="10">
        <f t="shared" si="42"/>
        <v>49000</v>
      </c>
      <c r="R176" s="21">
        <f t="shared" si="43"/>
        <v>0</v>
      </c>
      <c r="S176" s="10">
        <f t="shared" si="44"/>
        <v>0</v>
      </c>
    </row>
    <row r="177" spans="5:19" x14ac:dyDescent="0.35">
      <c r="E177" s="8">
        <v>18</v>
      </c>
      <c r="F177" s="9"/>
      <c r="G177" s="9" t="s">
        <v>25</v>
      </c>
      <c r="H177" s="15" t="s">
        <v>9</v>
      </c>
      <c r="I177" s="10">
        <v>2</v>
      </c>
      <c r="J177" s="10">
        <v>2</v>
      </c>
      <c r="K177" s="10">
        <v>0</v>
      </c>
      <c r="L177" s="9">
        <v>5370</v>
      </c>
      <c r="M177" s="9">
        <v>2990</v>
      </c>
      <c r="N177" s="21">
        <f t="shared" si="39"/>
        <v>10740</v>
      </c>
      <c r="O177" s="10">
        <f t="shared" si="40"/>
        <v>5980</v>
      </c>
      <c r="P177" s="21">
        <f t="shared" si="41"/>
        <v>10740</v>
      </c>
      <c r="Q177" s="10">
        <f t="shared" si="42"/>
        <v>5980</v>
      </c>
      <c r="R177" s="21">
        <f t="shared" si="43"/>
        <v>0</v>
      </c>
      <c r="S177" s="10">
        <f t="shared" si="44"/>
        <v>0</v>
      </c>
    </row>
    <row r="178" spans="5:19" x14ac:dyDescent="0.35">
      <c r="E178" s="8">
        <v>19</v>
      </c>
      <c r="F178" s="9"/>
      <c r="G178" s="9" t="s">
        <v>53</v>
      </c>
      <c r="H178" s="15" t="s">
        <v>26</v>
      </c>
      <c r="I178" s="10">
        <f>4*2</f>
        <v>8</v>
      </c>
      <c r="J178" s="10">
        <f>2*4*2</f>
        <v>16</v>
      </c>
      <c r="K178" s="10">
        <v>0</v>
      </c>
      <c r="L178" s="9">
        <v>1200</v>
      </c>
      <c r="M178" s="9">
        <v>350</v>
      </c>
      <c r="N178" s="21">
        <f t="shared" si="39"/>
        <v>9600</v>
      </c>
      <c r="O178" s="10">
        <f t="shared" si="40"/>
        <v>2800</v>
      </c>
      <c r="P178" s="21">
        <f t="shared" si="41"/>
        <v>19200</v>
      </c>
      <c r="Q178" s="10">
        <f t="shared" si="42"/>
        <v>5600</v>
      </c>
      <c r="R178" s="21">
        <f t="shared" si="43"/>
        <v>0</v>
      </c>
      <c r="S178" s="10">
        <f t="shared" si="44"/>
        <v>0</v>
      </c>
    </row>
    <row r="179" spans="5:19" s="43" customFormat="1" x14ac:dyDescent="0.35">
      <c r="E179" s="42">
        <v>20</v>
      </c>
      <c r="G179" s="43" t="s">
        <v>27</v>
      </c>
      <c r="H179" s="44" t="s">
        <v>26</v>
      </c>
      <c r="I179" s="45">
        <v>101</v>
      </c>
      <c r="J179" s="45">
        <v>101</v>
      </c>
      <c r="K179" s="45">
        <v>0</v>
      </c>
      <c r="L179" s="43">
        <v>950</v>
      </c>
      <c r="M179" s="43">
        <v>300</v>
      </c>
      <c r="N179" s="42">
        <f t="shared" si="39"/>
        <v>95950</v>
      </c>
      <c r="O179" s="45">
        <f t="shared" si="40"/>
        <v>30300</v>
      </c>
      <c r="P179" s="42">
        <f t="shared" si="41"/>
        <v>95950</v>
      </c>
      <c r="Q179" s="45">
        <f t="shared" si="42"/>
        <v>30300</v>
      </c>
      <c r="R179" s="42">
        <f t="shared" si="43"/>
        <v>0</v>
      </c>
      <c r="S179" s="45">
        <f t="shared" si="44"/>
        <v>0</v>
      </c>
    </row>
    <row r="180" spans="5:19" s="43" customFormat="1" x14ac:dyDescent="0.35">
      <c r="E180" s="42">
        <v>21</v>
      </c>
      <c r="G180" s="43" t="s">
        <v>28</v>
      </c>
      <c r="H180" s="44" t="s">
        <v>26</v>
      </c>
      <c r="I180" s="45">
        <v>342</v>
      </c>
      <c r="J180" s="45">
        <v>342</v>
      </c>
      <c r="K180" s="45">
        <v>0</v>
      </c>
      <c r="L180" s="43">
        <v>950</v>
      </c>
      <c r="M180" s="43">
        <v>300</v>
      </c>
      <c r="N180" s="42">
        <f t="shared" si="39"/>
        <v>324900</v>
      </c>
      <c r="O180" s="45">
        <f t="shared" si="40"/>
        <v>102600</v>
      </c>
      <c r="P180" s="42">
        <f t="shared" si="41"/>
        <v>324900</v>
      </c>
      <c r="Q180" s="45">
        <f t="shared" si="42"/>
        <v>102600</v>
      </c>
      <c r="R180" s="42">
        <f t="shared" si="43"/>
        <v>0</v>
      </c>
      <c r="S180" s="45">
        <f t="shared" si="44"/>
        <v>0</v>
      </c>
    </row>
    <row r="181" spans="5:19" x14ac:dyDescent="0.35">
      <c r="E181" s="8">
        <v>22</v>
      </c>
      <c r="F181" s="9"/>
      <c r="G181" s="9" t="s">
        <v>29</v>
      </c>
      <c r="H181" s="15" t="s">
        <v>9</v>
      </c>
      <c r="I181" s="10">
        <f>I177</f>
        <v>2</v>
      </c>
      <c r="J181" s="10">
        <f>J177</f>
        <v>2</v>
      </c>
      <c r="K181" s="10">
        <f>K177</f>
        <v>0</v>
      </c>
      <c r="L181" s="9">
        <f>1270*20</f>
        <v>25400</v>
      </c>
      <c r="M181" s="9">
        <f>1270*9</f>
        <v>11430</v>
      </c>
      <c r="N181" s="21">
        <f t="shared" si="39"/>
        <v>50800</v>
      </c>
      <c r="O181" s="10">
        <f t="shared" si="40"/>
        <v>22860</v>
      </c>
      <c r="P181" s="21">
        <f t="shared" si="41"/>
        <v>50800</v>
      </c>
      <c r="Q181" s="10">
        <f t="shared" si="42"/>
        <v>22860</v>
      </c>
      <c r="R181" s="21">
        <f t="shared" si="43"/>
        <v>0</v>
      </c>
      <c r="S181" s="10">
        <f t="shared" si="44"/>
        <v>0</v>
      </c>
    </row>
    <row r="182" spans="5:19" x14ac:dyDescent="0.35">
      <c r="E182" s="8">
        <v>23</v>
      </c>
      <c r="F182" s="9"/>
      <c r="G182" s="9" t="s">
        <v>30</v>
      </c>
      <c r="H182" s="15" t="s">
        <v>9</v>
      </c>
      <c r="I182" s="10">
        <v>2</v>
      </c>
      <c r="J182" s="10">
        <f t="shared" ref="J182:K182" si="45">J181</f>
        <v>2</v>
      </c>
      <c r="K182" s="10">
        <f t="shared" si="45"/>
        <v>0</v>
      </c>
      <c r="L182" s="9">
        <v>17500</v>
      </c>
      <c r="M182" s="9">
        <v>2780</v>
      </c>
      <c r="N182" s="21">
        <f t="shared" si="39"/>
        <v>35000</v>
      </c>
      <c r="O182" s="10">
        <f t="shared" si="40"/>
        <v>5560</v>
      </c>
      <c r="P182" s="21">
        <f t="shared" si="41"/>
        <v>35000</v>
      </c>
      <c r="Q182" s="10">
        <f t="shared" si="42"/>
        <v>5560</v>
      </c>
      <c r="R182" s="21">
        <f t="shared" si="43"/>
        <v>0</v>
      </c>
      <c r="S182" s="10">
        <f t="shared" si="44"/>
        <v>0</v>
      </c>
    </row>
    <row r="183" spans="5:19" x14ac:dyDescent="0.35">
      <c r="E183" s="8">
        <v>24</v>
      </c>
      <c r="F183" s="9"/>
      <c r="G183" s="9" t="s">
        <v>31</v>
      </c>
      <c r="H183" s="15" t="s">
        <v>9</v>
      </c>
      <c r="I183" s="10">
        <v>2</v>
      </c>
      <c r="J183" s="10">
        <f t="shared" ref="J183:K183" si="46">J182</f>
        <v>2</v>
      </c>
      <c r="K183" s="10">
        <f t="shared" si="46"/>
        <v>0</v>
      </c>
      <c r="L183" s="9">
        <v>3050</v>
      </c>
      <c r="M183" s="9">
        <v>1650</v>
      </c>
      <c r="N183" s="21">
        <f t="shared" si="39"/>
        <v>6100</v>
      </c>
      <c r="O183" s="10">
        <f t="shared" si="40"/>
        <v>3300</v>
      </c>
      <c r="P183" s="21">
        <f t="shared" si="41"/>
        <v>6100</v>
      </c>
      <c r="Q183" s="10">
        <f t="shared" si="42"/>
        <v>3300</v>
      </c>
      <c r="R183" s="21">
        <f t="shared" si="43"/>
        <v>0</v>
      </c>
      <c r="S183" s="10">
        <f t="shared" si="44"/>
        <v>0</v>
      </c>
    </row>
    <row r="184" spans="5:19" x14ac:dyDescent="0.35">
      <c r="E184" s="8">
        <v>25</v>
      </c>
      <c r="F184" s="9"/>
      <c r="G184" s="9" t="s">
        <v>32</v>
      </c>
      <c r="H184" s="15" t="s">
        <v>9</v>
      </c>
      <c r="I184" s="10">
        <f>I183</f>
        <v>2</v>
      </c>
      <c r="J184" s="10">
        <f t="shared" ref="J184:K184" si="47">J183</f>
        <v>2</v>
      </c>
      <c r="K184" s="10">
        <f t="shared" si="47"/>
        <v>0</v>
      </c>
      <c r="L184" s="9">
        <v>45000</v>
      </c>
      <c r="M184" s="9">
        <v>16000</v>
      </c>
      <c r="N184" s="21">
        <f t="shared" si="39"/>
        <v>90000</v>
      </c>
      <c r="O184" s="10">
        <f t="shared" si="40"/>
        <v>32000</v>
      </c>
      <c r="P184" s="21">
        <f t="shared" si="41"/>
        <v>90000</v>
      </c>
      <c r="Q184" s="10">
        <f t="shared" si="42"/>
        <v>32000</v>
      </c>
      <c r="R184" s="21">
        <f t="shared" si="43"/>
        <v>0</v>
      </c>
      <c r="S184" s="10">
        <f t="shared" si="44"/>
        <v>0</v>
      </c>
    </row>
    <row r="185" spans="5:19" x14ac:dyDescent="0.35">
      <c r="E185" s="8">
        <v>26</v>
      </c>
      <c r="F185" s="9"/>
      <c r="G185" s="9" t="s">
        <v>33</v>
      </c>
      <c r="H185" s="15" t="s">
        <v>9</v>
      </c>
      <c r="I185" s="10">
        <f>I183</f>
        <v>2</v>
      </c>
      <c r="J185" s="10">
        <f>J183</f>
        <v>2</v>
      </c>
      <c r="K185" s="10">
        <f>K183</f>
        <v>0</v>
      </c>
      <c r="L185" s="9">
        <v>26600</v>
      </c>
      <c r="M185" s="9">
        <v>11660</v>
      </c>
      <c r="N185" s="21">
        <f t="shared" si="39"/>
        <v>53200</v>
      </c>
      <c r="O185" s="10">
        <f t="shared" si="40"/>
        <v>23320</v>
      </c>
      <c r="P185" s="21">
        <f t="shared" si="41"/>
        <v>53200</v>
      </c>
      <c r="Q185" s="10">
        <f t="shared" si="42"/>
        <v>23320</v>
      </c>
      <c r="R185" s="21">
        <f t="shared" si="43"/>
        <v>0</v>
      </c>
      <c r="S185" s="10">
        <f t="shared" si="44"/>
        <v>0</v>
      </c>
    </row>
    <row r="186" spans="5:19" x14ac:dyDescent="0.35">
      <c r="E186" s="8">
        <v>27</v>
      </c>
      <c r="F186" s="9"/>
      <c r="G186" s="9" t="s">
        <v>34</v>
      </c>
      <c r="H186" s="15" t="s">
        <v>9</v>
      </c>
      <c r="I186" s="10">
        <f>I183</f>
        <v>2</v>
      </c>
      <c r="J186" s="10">
        <f>J183</f>
        <v>2</v>
      </c>
      <c r="K186" s="10">
        <f>K183</f>
        <v>0</v>
      </c>
      <c r="L186" s="9">
        <v>35000</v>
      </c>
      <c r="M186" s="9">
        <v>11000</v>
      </c>
      <c r="N186" s="21">
        <f t="shared" si="39"/>
        <v>70000</v>
      </c>
      <c r="O186" s="10">
        <f t="shared" si="40"/>
        <v>22000</v>
      </c>
      <c r="P186" s="21">
        <f t="shared" si="41"/>
        <v>70000</v>
      </c>
      <c r="Q186" s="10">
        <f t="shared" si="42"/>
        <v>22000</v>
      </c>
      <c r="R186" s="21">
        <f t="shared" si="43"/>
        <v>0</v>
      </c>
      <c r="S186" s="10">
        <f t="shared" si="44"/>
        <v>0</v>
      </c>
    </row>
    <row r="187" spans="5:19" x14ac:dyDescent="0.35">
      <c r="E187" s="8">
        <v>28</v>
      </c>
      <c r="F187" s="9"/>
      <c r="G187" s="9" t="s">
        <v>35</v>
      </c>
      <c r="H187" s="15" t="s">
        <v>36</v>
      </c>
      <c r="I187" s="10">
        <v>44</v>
      </c>
      <c r="J187" s="10">
        <v>0</v>
      </c>
      <c r="K187" s="10">
        <v>0</v>
      </c>
      <c r="L187" s="9">
        <v>12000</v>
      </c>
      <c r="M187" s="9">
        <v>4500</v>
      </c>
      <c r="N187" s="21">
        <f t="shared" si="39"/>
        <v>528000</v>
      </c>
      <c r="O187" s="10">
        <f t="shared" si="40"/>
        <v>198000</v>
      </c>
      <c r="P187" s="21">
        <f t="shared" si="41"/>
        <v>0</v>
      </c>
      <c r="Q187" s="10">
        <f t="shared" si="42"/>
        <v>0</v>
      </c>
      <c r="R187" s="21">
        <f t="shared" si="43"/>
        <v>0</v>
      </c>
      <c r="S187" s="10">
        <f t="shared" si="44"/>
        <v>0</v>
      </c>
    </row>
    <row r="188" spans="5:19" x14ac:dyDescent="0.35">
      <c r="E188" s="8">
        <v>29</v>
      </c>
      <c r="F188" s="9"/>
      <c r="G188" s="9" t="s">
        <v>37</v>
      </c>
      <c r="H188" s="15" t="s">
        <v>9</v>
      </c>
      <c r="I188" s="10">
        <v>1</v>
      </c>
      <c r="J188" s="10">
        <v>0</v>
      </c>
      <c r="K188" s="10">
        <v>0</v>
      </c>
      <c r="L188" s="9">
        <v>11400</v>
      </c>
      <c r="M188" s="9">
        <v>2990</v>
      </c>
      <c r="N188" s="21">
        <f t="shared" si="39"/>
        <v>11400</v>
      </c>
      <c r="O188" s="10">
        <f t="shared" si="40"/>
        <v>2990</v>
      </c>
      <c r="P188" s="21">
        <f t="shared" si="41"/>
        <v>0</v>
      </c>
      <c r="Q188" s="10">
        <f t="shared" si="42"/>
        <v>0</v>
      </c>
      <c r="R188" s="21">
        <f t="shared" si="43"/>
        <v>0</v>
      </c>
      <c r="S188" s="10">
        <f t="shared" si="44"/>
        <v>0</v>
      </c>
    </row>
    <row r="189" spans="5:19" x14ac:dyDescent="0.35">
      <c r="E189" s="8">
        <v>30</v>
      </c>
      <c r="F189" s="9"/>
      <c r="G189" s="9" t="s">
        <v>38</v>
      </c>
      <c r="H189" s="15" t="s">
        <v>9</v>
      </c>
      <c r="I189" s="10">
        <v>1</v>
      </c>
      <c r="J189" s="10">
        <f>J188</f>
        <v>0</v>
      </c>
      <c r="K189" s="10">
        <f>K188</f>
        <v>0</v>
      </c>
      <c r="L189" s="9">
        <v>64800</v>
      </c>
      <c r="M189" s="9">
        <v>31250</v>
      </c>
      <c r="N189" s="21">
        <f t="shared" si="39"/>
        <v>64800</v>
      </c>
      <c r="O189" s="10">
        <f t="shared" si="40"/>
        <v>31250</v>
      </c>
      <c r="P189" s="21">
        <f t="shared" si="41"/>
        <v>0</v>
      </c>
      <c r="Q189" s="10">
        <f t="shared" si="42"/>
        <v>0</v>
      </c>
      <c r="R189" s="21">
        <f t="shared" si="43"/>
        <v>0</v>
      </c>
      <c r="S189" s="10">
        <f t="shared" si="44"/>
        <v>0</v>
      </c>
    </row>
    <row r="190" spans="5:19" x14ac:dyDescent="0.35">
      <c r="E190" s="8">
        <v>31</v>
      </c>
      <c r="F190" s="9"/>
      <c r="G190" s="9" t="s">
        <v>39</v>
      </c>
      <c r="H190" s="15" t="s">
        <v>26</v>
      </c>
      <c r="I190" s="10">
        <v>42</v>
      </c>
      <c r="J190" s="10">
        <v>0</v>
      </c>
      <c r="K190" s="10">
        <v>0</v>
      </c>
      <c r="L190" s="9">
        <v>3000</v>
      </c>
      <c r="M190" s="9">
        <v>350</v>
      </c>
      <c r="N190" s="21">
        <f t="shared" si="39"/>
        <v>126000</v>
      </c>
      <c r="O190" s="10">
        <f t="shared" si="40"/>
        <v>14700</v>
      </c>
      <c r="P190" s="21">
        <f t="shared" si="41"/>
        <v>0</v>
      </c>
      <c r="Q190" s="10">
        <f t="shared" si="42"/>
        <v>0</v>
      </c>
      <c r="R190" s="21">
        <f t="shared" si="43"/>
        <v>0</v>
      </c>
      <c r="S190" s="10">
        <f t="shared" si="44"/>
        <v>0</v>
      </c>
    </row>
    <row r="191" spans="5:19" x14ac:dyDescent="0.35">
      <c r="E191" s="8">
        <v>32</v>
      </c>
      <c r="F191" s="9"/>
      <c r="G191" s="9" t="s">
        <v>40</v>
      </c>
      <c r="H191" s="15" t="s">
        <v>9</v>
      </c>
      <c r="I191" s="10">
        <v>1</v>
      </c>
      <c r="J191" s="10">
        <v>0</v>
      </c>
      <c r="K191" s="10">
        <v>0</v>
      </c>
      <c r="L191" s="9">
        <v>81400</v>
      </c>
      <c r="M191" s="9">
        <v>17100</v>
      </c>
      <c r="N191" s="21">
        <f t="shared" si="39"/>
        <v>81400</v>
      </c>
      <c r="O191" s="10">
        <f t="shared" si="40"/>
        <v>17100</v>
      </c>
      <c r="P191" s="21">
        <f t="shared" si="41"/>
        <v>0</v>
      </c>
      <c r="Q191" s="10">
        <f t="shared" si="42"/>
        <v>0</v>
      </c>
      <c r="R191" s="21">
        <f t="shared" si="43"/>
        <v>0</v>
      </c>
      <c r="S191" s="10">
        <f t="shared" si="44"/>
        <v>0</v>
      </c>
    </row>
    <row r="192" spans="5:19" s="43" customFormat="1" x14ac:dyDescent="0.35">
      <c r="E192" s="42">
        <v>33</v>
      </c>
      <c r="G192" s="43" t="s">
        <v>52</v>
      </c>
      <c r="H192" s="44" t="s">
        <v>26</v>
      </c>
      <c r="I192" s="45">
        <v>153</v>
      </c>
      <c r="J192" s="45">
        <v>0</v>
      </c>
      <c r="K192" s="45">
        <v>0</v>
      </c>
      <c r="L192" s="43">
        <v>1400</v>
      </c>
      <c r="M192" s="43">
        <v>500</v>
      </c>
      <c r="N192" s="42">
        <f t="shared" si="39"/>
        <v>214200</v>
      </c>
      <c r="O192" s="45">
        <f t="shared" si="40"/>
        <v>76500</v>
      </c>
      <c r="P192" s="42">
        <f t="shared" si="41"/>
        <v>0</v>
      </c>
      <c r="Q192" s="45">
        <f t="shared" si="42"/>
        <v>0</v>
      </c>
      <c r="R192" s="42">
        <f t="shared" si="43"/>
        <v>0</v>
      </c>
      <c r="S192" s="45">
        <f t="shared" si="44"/>
        <v>0</v>
      </c>
    </row>
    <row r="193" spans="5:19" x14ac:dyDescent="0.35">
      <c r="E193" s="8">
        <v>34</v>
      </c>
      <c r="F193" s="9"/>
      <c r="G193" s="9" t="s">
        <v>41</v>
      </c>
      <c r="H193" s="15" t="s">
        <v>9</v>
      </c>
      <c r="I193" s="10">
        <v>1</v>
      </c>
      <c r="J193" s="10">
        <v>0</v>
      </c>
      <c r="K193" s="10">
        <v>0</v>
      </c>
      <c r="L193" s="9">
        <v>33120</v>
      </c>
      <c r="M193" s="9">
        <v>16000</v>
      </c>
      <c r="N193" s="21">
        <f t="shared" si="39"/>
        <v>33120</v>
      </c>
      <c r="O193" s="10">
        <f t="shared" si="40"/>
        <v>16000</v>
      </c>
      <c r="P193" s="21">
        <f t="shared" si="41"/>
        <v>0</v>
      </c>
      <c r="Q193" s="10">
        <f t="shared" si="42"/>
        <v>0</v>
      </c>
      <c r="R193" s="21">
        <f t="shared" si="43"/>
        <v>0</v>
      </c>
      <c r="S193" s="10">
        <f t="shared" si="44"/>
        <v>0</v>
      </c>
    </row>
    <row r="194" spans="5:19" x14ac:dyDescent="0.35">
      <c r="E194" s="8">
        <v>35</v>
      </c>
      <c r="F194" s="9"/>
      <c r="G194" s="9" t="s">
        <v>42</v>
      </c>
      <c r="H194" s="15" t="s">
        <v>6</v>
      </c>
      <c r="I194" s="10">
        <v>36</v>
      </c>
      <c r="J194" s="10">
        <v>0</v>
      </c>
      <c r="K194" s="10">
        <v>0</v>
      </c>
      <c r="L194" s="9">
        <v>1900</v>
      </c>
      <c r="M194" s="9">
        <v>900</v>
      </c>
      <c r="N194" s="21">
        <f t="shared" si="39"/>
        <v>68400</v>
      </c>
      <c r="O194" s="10">
        <f t="shared" si="40"/>
        <v>32400</v>
      </c>
      <c r="P194" s="21">
        <f t="shared" si="41"/>
        <v>0</v>
      </c>
      <c r="Q194" s="10">
        <f t="shared" si="42"/>
        <v>0</v>
      </c>
      <c r="R194" s="21">
        <f t="shared" si="43"/>
        <v>0</v>
      </c>
      <c r="S194" s="10">
        <f t="shared" si="44"/>
        <v>0</v>
      </c>
    </row>
    <row r="195" spans="5:19" s="43" customFormat="1" x14ac:dyDescent="0.35">
      <c r="E195" s="42">
        <v>36</v>
      </c>
      <c r="G195" s="43" t="s">
        <v>43</v>
      </c>
      <c r="H195" s="44" t="s">
        <v>26</v>
      </c>
      <c r="I195" s="45">
        <v>632</v>
      </c>
      <c r="J195" s="45">
        <v>826</v>
      </c>
      <c r="K195" s="45">
        <v>100</v>
      </c>
      <c r="L195" s="43">
        <v>1300</v>
      </c>
      <c r="M195" s="43">
        <v>300</v>
      </c>
      <c r="N195" s="42">
        <f t="shared" si="39"/>
        <v>821600</v>
      </c>
      <c r="O195" s="45">
        <f t="shared" si="40"/>
        <v>189600</v>
      </c>
      <c r="P195" s="42">
        <f t="shared" si="41"/>
        <v>1073800</v>
      </c>
      <c r="Q195" s="45">
        <f t="shared" si="42"/>
        <v>247800</v>
      </c>
      <c r="R195" s="42">
        <f t="shared" si="43"/>
        <v>130000</v>
      </c>
      <c r="S195" s="45">
        <f t="shared" si="44"/>
        <v>30000</v>
      </c>
    </row>
    <row r="196" spans="5:19" x14ac:dyDescent="0.35">
      <c r="E196" s="8">
        <v>37</v>
      </c>
      <c r="F196" s="9"/>
      <c r="G196" s="9" t="s">
        <v>44</v>
      </c>
      <c r="H196" s="15" t="s">
        <v>51</v>
      </c>
      <c r="I196" s="10">
        <v>15</v>
      </c>
      <c r="J196" s="10">
        <v>15</v>
      </c>
      <c r="K196" s="10">
        <v>0</v>
      </c>
      <c r="L196" s="9">
        <v>3000</v>
      </c>
      <c r="M196" s="9">
        <v>1200</v>
      </c>
      <c r="N196" s="21">
        <f t="shared" si="39"/>
        <v>45000</v>
      </c>
      <c r="O196" s="10">
        <f t="shared" si="40"/>
        <v>18000</v>
      </c>
      <c r="P196" s="21">
        <f t="shared" si="41"/>
        <v>45000</v>
      </c>
      <c r="Q196" s="10">
        <f t="shared" si="42"/>
        <v>18000</v>
      </c>
      <c r="R196" s="21">
        <f t="shared" si="43"/>
        <v>0</v>
      </c>
      <c r="S196" s="10">
        <f t="shared" si="44"/>
        <v>0</v>
      </c>
    </row>
    <row r="197" spans="5:19" s="43" customFormat="1" x14ac:dyDescent="0.35">
      <c r="E197" s="42">
        <v>38</v>
      </c>
      <c r="G197" s="43" t="s">
        <v>45</v>
      </c>
      <c r="H197" s="44" t="s">
        <v>6</v>
      </c>
      <c r="I197" s="45">
        <v>90</v>
      </c>
      <c r="J197" s="45">
        <v>90</v>
      </c>
      <c r="K197" s="45">
        <v>0</v>
      </c>
      <c r="L197" s="43">
        <v>800</v>
      </c>
      <c r="M197" s="43">
        <v>150</v>
      </c>
      <c r="N197" s="42">
        <f t="shared" si="39"/>
        <v>72000</v>
      </c>
      <c r="O197" s="45">
        <f t="shared" si="40"/>
        <v>13500</v>
      </c>
      <c r="P197" s="42">
        <f t="shared" si="41"/>
        <v>72000</v>
      </c>
      <c r="Q197" s="45">
        <f t="shared" si="42"/>
        <v>13500</v>
      </c>
      <c r="R197" s="42">
        <f t="shared" si="43"/>
        <v>0</v>
      </c>
      <c r="S197" s="45">
        <f t="shared" si="44"/>
        <v>0</v>
      </c>
    </row>
    <row r="198" spans="5:19" x14ac:dyDescent="0.35">
      <c r="E198" s="8">
        <v>39</v>
      </c>
      <c r="F198" s="9"/>
      <c r="G198" s="9" t="s">
        <v>46</v>
      </c>
      <c r="H198" s="15" t="s">
        <v>9</v>
      </c>
      <c r="I198" s="10">
        <v>1</v>
      </c>
      <c r="J198" s="10">
        <v>1</v>
      </c>
      <c r="K198" s="10">
        <v>0</v>
      </c>
      <c r="L198" s="9">
        <v>560000</v>
      </c>
      <c r="M198" s="9">
        <v>0</v>
      </c>
      <c r="N198" s="21">
        <f t="shared" si="39"/>
        <v>560000</v>
      </c>
      <c r="O198" s="10">
        <f t="shared" si="40"/>
        <v>0</v>
      </c>
      <c r="P198" s="21">
        <f t="shared" si="41"/>
        <v>560000</v>
      </c>
      <c r="Q198" s="10">
        <f t="shared" si="42"/>
        <v>0</v>
      </c>
      <c r="R198" s="21">
        <f t="shared" si="43"/>
        <v>0</v>
      </c>
      <c r="S198" s="10">
        <f t="shared" si="44"/>
        <v>0</v>
      </c>
    </row>
    <row r="199" spans="5:19" x14ac:dyDescent="0.35">
      <c r="E199" s="8">
        <v>40</v>
      </c>
      <c r="F199" s="9"/>
      <c r="G199" s="9" t="s">
        <v>47</v>
      </c>
      <c r="H199" s="15" t="s">
        <v>6</v>
      </c>
      <c r="I199" s="10">
        <v>960</v>
      </c>
      <c r="J199" s="10">
        <v>1154</v>
      </c>
      <c r="K199" s="10">
        <v>100</v>
      </c>
      <c r="L199" s="9">
        <v>150</v>
      </c>
      <c r="M199" s="9">
        <v>100</v>
      </c>
      <c r="N199" s="21">
        <f t="shared" si="39"/>
        <v>144000</v>
      </c>
      <c r="O199" s="10">
        <f t="shared" si="40"/>
        <v>96000</v>
      </c>
      <c r="P199" s="21">
        <f t="shared" si="41"/>
        <v>173100</v>
      </c>
      <c r="Q199" s="10">
        <f t="shared" si="42"/>
        <v>115400</v>
      </c>
      <c r="R199" s="21">
        <f t="shared" si="43"/>
        <v>15000</v>
      </c>
      <c r="S199" s="10">
        <f t="shared" si="44"/>
        <v>10000</v>
      </c>
    </row>
    <row r="200" spans="5:19" x14ac:dyDescent="0.35">
      <c r="E200" s="8">
        <v>41</v>
      </c>
      <c r="F200" s="9"/>
      <c r="G200" s="9" t="s">
        <v>48</v>
      </c>
      <c r="H200" s="15" t="s">
        <v>6</v>
      </c>
      <c r="I200" s="10">
        <v>272</v>
      </c>
      <c r="J200" s="10">
        <v>116</v>
      </c>
      <c r="K200" s="10">
        <v>96</v>
      </c>
      <c r="L200" s="9">
        <v>2500</v>
      </c>
      <c r="M200" s="9">
        <v>1000</v>
      </c>
      <c r="N200" s="21">
        <f t="shared" si="39"/>
        <v>680000</v>
      </c>
      <c r="O200" s="10">
        <f t="shared" si="40"/>
        <v>272000</v>
      </c>
      <c r="P200" s="21">
        <f t="shared" si="41"/>
        <v>290000</v>
      </c>
      <c r="Q200" s="10">
        <f t="shared" si="42"/>
        <v>116000</v>
      </c>
      <c r="R200" s="21">
        <f t="shared" si="43"/>
        <v>240000</v>
      </c>
      <c r="S200" s="10">
        <f t="shared" si="44"/>
        <v>96000</v>
      </c>
    </row>
    <row r="201" spans="5:19" ht="15" thickBot="1" x14ac:dyDescent="0.4">
      <c r="E201" s="11">
        <v>42</v>
      </c>
      <c r="F201" s="12"/>
      <c r="G201" s="12" t="s">
        <v>49</v>
      </c>
      <c r="H201" s="16" t="s">
        <v>9</v>
      </c>
      <c r="I201" s="13">
        <v>1</v>
      </c>
      <c r="J201" s="13">
        <v>0</v>
      </c>
      <c r="K201" s="13">
        <v>0</v>
      </c>
      <c r="L201" s="9">
        <v>55500</v>
      </c>
      <c r="M201" s="9">
        <v>41250</v>
      </c>
      <c r="N201" s="21">
        <f t="shared" si="39"/>
        <v>55500</v>
      </c>
      <c r="O201" s="10">
        <f t="shared" si="40"/>
        <v>41250</v>
      </c>
      <c r="P201" s="21">
        <f t="shared" si="41"/>
        <v>0</v>
      </c>
      <c r="Q201" s="10">
        <f t="shared" si="42"/>
        <v>0</v>
      </c>
      <c r="R201" s="21">
        <f t="shared" si="43"/>
        <v>0</v>
      </c>
      <c r="S201" s="10">
        <f t="shared" si="44"/>
        <v>0</v>
      </c>
    </row>
    <row r="202" spans="5:19" x14ac:dyDescent="0.35">
      <c r="N202" s="24">
        <f>SUM(N160:N201)</f>
        <v>8181242.5</v>
      </c>
      <c r="O202" s="24">
        <f>SUM(O160:O201)</f>
        <v>2288655</v>
      </c>
      <c r="P202" s="24">
        <f>SUM(P160:P201)</f>
        <v>4951840</v>
      </c>
      <c r="Q202" s="24">
        <f>SUM(Q160:Q201)</f>
        <v>1260200</v>
      </c>
      <c r="R202" s="25">
        <f t="shared" ref="R202" si="48">SUM(R160:R201)</f>
        <v>726132.5</v>
      </c>
      <c r="S202" s="24">
        <f>SUM(S160:S201)</f>
        <v>226075</v>
      </c>
    </row>
    <row r="204" spans="5:19" x14ac:dyDescent="0.35">
      <c r="N204" s="29" t="s">
        <v>131</v>
      </c>
      <c r="O204" s="17" t="s">
        <v>130</v>
      </c>
    </row>
    <row r="205" spans="5:19" x14ac:dyDescent="0.35">
      <c r="L205" t="s">
        <v>126</v>
      </c>
      <c r="N205" s="28">
        <f>O202+S202</f>
        <v>2514730</v>
      </c>
      <c r="O205" s="28">
        <f>N202+R202</f>
        <v>8907375</v>
      </c>
    </row>
    <row r="206" spans="5:19" x14ac:dyDescent="0.35">
      <c r="N206" s="28"/>
      <c r="O206" s="28"/>
    </row>
    <row r="207" spans="5:19" x14ac:dyDescent="0.35">
      <c r="L207" t="s">
        <v>128</v>
      </c>
      <c r="N207" s="28">
        <f>O202+Q202+S202</f>
        <v>3774930</v>
      </c>
      <c r="O207" s="28">
        <f>N202+P202+R202</f>
        <v>13859215</v>
      </c>
    </row>
  </sheetData>
  <mergeCells count="14">
    <mergeCell ref="U3:V3"/>
    <mergeCell ref="O3:P3"/>
    <mergeCell ref="Q3:R3"/>
    <mergeCell ref="S3:T3"/>
    <mergeCell ref="O55:P55"/>
    <mergeCell ref="Q55:R55"/>
    <mergeCell ref="S55:T55"/>
    <mergeCell ref="U55:V55"/>
    <mergeCell ref="N107:O107"/>
    <mergeCell ref="P107:Q107"/>
    <mergeCell ref="R107:S107"/>
    <mergeCell ref="N158:O158"/>
    <mergeCell ref="P158:Q158"/>
    <mergeCell ref="R158:S15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Y215"/>
  <sheetViews>
    <sheetView topLeftCell="K39" zoomScaleNormal="98" workbookViewId="0">
      <selection activeCell="S69" sqref="S69"/>
    </sheetView>
  </sheetViews>
  <sheetFormatPr defaultRowHeight="14.5" x14ac:dyDescent="0.35"/>
  <cols>
    <col min="6" max="6" width="2.81640625" bestFit="1" customWidth="1"/>
    <col min="7" max="7" width="42.26953125" customWidth="1"/>
    <col min="8" max="8" width="10.1796875" customWidth="1"/>
    <col min="9" max="9" width="10.1796875" bestFit="1" customWidth="1"/>
    <col min="10" max="12" width="8.1796875" bestFit="1" customWidth="1"/>
    <col min="13" max="14" width="11" bestFit="1" customWidth="1"/>
    <col min="15" max="15" width="12.81640625" bestFit="1" customWidth="1"/>
    <col min="16" max="16" width="13.90625" bestFit="1" customWidth="1"/>
    <col min="18" max="18" width="12.81640625" bestFit="1" customWidth="1"/>
    <col min="19" max="19" width="13.90625" bestFit="1" customWidth="1"/>
    <col min="21" max="21" width="12.81640625" bestFit="1" customWidth="1"/>
    <col min="22" max="22" width="13.90625" bestFit="1" customWidth="1"/>
    <col min="24" max="24" width="12.81640625" bestFit="1" customWidth="1"/>
    <col min="25" max="25" width="13.90625" bestFit="1" customWidth="1"/>
  </cols>
  <sheetData>
    <row r="3" spans="1:22" ht="15" thickBot="1" x14ac:dyDescent="0.4"/>
    <row r="4" spans="1:22" x14ac:dyDescent="0.35">
      <c r="I4" s="1" t="s">
        <v>107</v>
      </c>
      <c r="J4" s="1" t="s">
        <v>108</v>
      </c>
      <c r="K4" s="17" t="s">
        <v>109</v>
      </c>
      <c r="L4" s="17" t="s">
        <v>110</v>
      </c>
      <c r="O4" s="92" t="s">
        <v>107</v>
      </c>
      <c r="P4" s="93"/>
      <c r="Q4" s="92" t="s">
        <v>108</v>
      </c>
      <c r="R4" s="93"/>
      <c r="S4" s="94" t="s">
        <v>109</v>
      </c>
      <c r="T4" s="95"/>
      <c r="U4" s="94" t="s">
        <v>110</v>
      </c>
      <c r="V4" s="95"/>
    </row>
    <row r="5" spans="1:22" ht="15" thickBot="1" x14ac:dyDescent="0.4">
      <c r="A5" s="17" t="s">
        <v>177</v>
      </c>
      <c r="B5" s="17" t="s">
        <v>175</v>
      </c>
      <c r="C5" s="17" t="s">
        <v>173</v>
      </c>
      <c r="D5" s="17" t="s">
        <v>176</v>
      </c>
      <c r="E5" s="2" t="s">
        <v>1</v>
      </c>
      <c r="F5" s="3"/>
      <c r="G5" s="4" t="s">
        <v>2</v>
      </c>
      <c r="H5" s="4" t="s">
        <v>3</v>
      </c>
      <c r="I5" s="2" t="s">
        <v>4</v>
      </c>
      <c r="J5" s="2" t="s">
        <v>4</v>
      </c>
      <c r="K5" s="2" t="s">
        <v>4</v>
      </c>
      <c r="L5" s="2" t="s">
        <v>4</v>
      </c>
      <c r="M5" s="19" t="s">
        <v>123</v>
      </c>
      <c r="N5" s="20" t="s">
        <v>124</v>
      </c>
      <c r="O5" s="23" t="s">
        <v>125</v>
      </c>
      <c r="P5" s="23" t="s">
        <v>132</v>
      </c>
      <c r="Q5" s="23" t="s">
        <v>125</v>
      </c>
      <c r="R5" s="23" t="s">
        <v>132</v>
      </c>
      <c r="S5" s="23" t="s">
        <v>125</v>
      </c>
      <c r="T5" s="23" t="s">
        <v>132</v>
      </c>
      <c r="U5" s="23" t="s">
        <v>125</v>
      </c>
      <c r="V5" s="31" t="s">
        <v>132</v>
      </c>
    </row>
    <row r="6" spans="1:22" x14ac:dyDescent="0.35">
      <c r="A6">
        <f>I6+K6</f>
        <v>90</v>
      </c>
      <c r="B6">
        <f>I6+K6+L6</f>
        <v>90</v>
      </c>
      <c r="C6">
        <f>I6+J6+K6</f>
        <v>90</v>
      </c>
      <c r="D6">
        <f>I6+J6+K6+L6</f>
        <v>90</v>
      </c>
      <c r="E6" s="5">
        <v>1</v>
      </c>
      <c r="F6" s="6"/>
      <c r="G6" s="6" t="s">
        <v>5</v>
      </c>
      <c r="H6" s="14" t="s">
        <v>6</v>
      </c>
      <c r="I6" s="7">
        <f>15*6</f>
        <v>90</v>
      </c>
      <c r="J6" s="7">
        <v>0</v>
      </c>
      <c r="K6" s="7">
        <v>0</v>
      </c>
      <c r="L6" s="7">
        <v>0</v>
      </c>
      <c r="M6" s="9">
        <v>14500</v>
      </c>
      <c r="N6" s="9">
        <v>4700</v>
      </c>
      <c r="O6" s="21">
        <f>M6*I6</f>
        <v>1305000</v>
      </c>
      <c r="P6" s="10">
        <f>N6*I6</f>
        <v>423000</v>
      </c>
      <c r="Q6" s="21">
        <f>M6*J6</f>
        <v>0</v>
      </c>
      <c r="R6" s="10">
        <f>N6*J6</f>
        <v>0</v>
      </c>
      <c r="S6" s="21">
        <f>M6*K6</f>
        <v>0</v>
      </c>
      <c r="T6" s="10">
        <f>N6*K6</f>
        <v>0</v>
      </c>
      <c r="U6" s="21">
        <f>M6*L6</f>
        <v>0</v>
      </c>
      <c r="V6" s="10">
        <f>N6*L6</f>
        <v>0</v>
      </c>
    </row>
    <row r="7" spans="1:22" s="43" customFormat="1" x14ac:dyDescent="0.35">
      <c r="A7">
        <f t="shared" ref="A7:A47" si="0">I7+K7</f>
        <v>896</v>
      </c>
      <c r="B7">
        <f t="shared" ref="B7:B47" si="1">I7+K7+L7</f>
        <v>896</v>
      </c>
      <c r="C7">
        <f t="shared" ref="C7:C47" si="2">I7+J7+K7</f>
        <v>896</v>
      </c>
      <c r="D7">
        <f t="shared" ref="D7:D47" si="3">I7+J7+K7+L7</f>
        <v>896</v>
      </c>
      <c r="E7" s="42">
        <v>2</v>
      </c>
      <c r="G7" s="43" t="s">
        <v>7</v>
      </c>
      <c r="H7" s="44" t="s">
        <v>6</v>
      </c>
      <c r="I7" s="45">
        <v>896</v>
      </c>
      <c r="J7" s="45">
        <v>0</v>
      </c>
      <c r="K7" s="45">
        <v>0</v>
      </c>
      <c r="L7" s="45">
        <v>0</v>
      </c>
      <c r="M7" s="43">
        <v>600</v>
      </c>
      <c r="N7" s="43">
        <v>170</v>
      </c>
      <c r="O7" s="42">
        <f>M7*I7</f>
        <v>537600</v>
      </c>
      <c r="P7" s="45">
        <f t="shared" ref="P7:P43" si="4">N7*I7</f>
        <v>152320</v>
      </c>
      <c r="Q7" s="42">
        <f t="shared" ref="Q7:Q47" si="5">M7*J7</f>
        <v>0</v>
      </c>
      <c r="R7" s="45">
        <f t="shared" ref="R7:R47" si="6">N7*J7</f>
        <v>0</v>
      </c>
      <c r="S7" s="42">
        <f t="shared" ref="S7:S10" si="7">M7*K7</f>
        <v>0</v>
      </c>
      <c r="T7" s="45">
        <f t="shared" ref="T7:T47" si="8">N7*K7</f>
        <v>0</v>
      </c>
      <c r="U7" s="42">
        <f t="shared" ref="U7:U19" si="9">M7*L7</f>
        <v>0</v>
      </c>
      <c r="V7" s="45">
        <f t="shared" ref="V7:V20" si="10">N7*L7</f>
        <v>0</v>
      </c>
    </row>
    <row r="8" spans="1:22" x14ac:dyDescent="0.35">
      <c r="A8">
        <f t="shared" si="0"/>
        <v>1</v>
      </c>
      <c r="B8">
        <f t="shared" si="1"/>
        <v>1</v>
      </c>
      <c r="C8">
        <f t="shared" si="2"/>
        <v>2</v>
      </c>
      <c r="D8">
        <f t="shared" si="3"/>
        <v>2</v>
      </c>
      <c r="E8" s="8">
        <v>3</v>
      </c>
      <c r="F8" s="9"/>
      <c r="G8" s="9" t="s">
        <v>8</v>
      </c>
      <c r="H8" s="15" t="s">
        <v>9</v>
      </c>
      <c r="I8" s="10">
        <v>1</v>
      </c>
      <c r="J8" s="10">
        <v>1</v>
      </c>
      <c r="K8" s="10">
        <v>0</v>
      </c>
      <c r="L8" s="10">
        <v>0</v>
      </c>
      <c r="M8" s="9">
        <v>1150</v>
      </c>
      <c r="N8" s="9">
        <v>670</v>
      </c>
      <c r="O8" s="21">
        <f>M8*I8</f>
        <v>1150</v>
      </c>
      <c r="P8" s="10">
        <f t="shared" si="4"/>
        <v>670</v>
      </c>
      <c r="Q8" s="21">
        <f t="shared" si="5"/>
        <v>1150</v>
      </c>
      <c r="R8" s="10">
        <f t="shared" si="6"/>
        <v>670</v>
      </c>
      <c r="S8" s="21">
        <f t="shared" si="7"/>
        <v>0</v>
      </c>
      <c r="T8" s="10">
        <f t="shared" si="8"/>
        <v>0</v>
      </c>
      <c r="U8" s="21">
        <f t="shared" si="9"/>
        <v>0</v>
      </c>
      <c r="V8" s="10">
        <f t="shared" si="10"/>
        <v>0</v>
      </c>
    </row>
    <row r="9" spans="1:22" x14ac:dyDescent="0.35">
      <c r="A9">
        <f t="shared" si="0"/>
        <v>4.375</v>
      </c>
      <c r="B9">
        <f t="shared" si="1"/>
        <v>4.375</v>
      </c>
      <c r="C9">
        <f t="shared" si="2"/>
        <v>4.375</v>
      </c>
      <c r="D9">
        <f t="shared" si="3"/>
        <v>4.375</v>
      </c>
      <c r="E9" s="8">
        <v>4</v>
      </c>
      <c r="F9" s="9"/>
      <c r="G9" s="9" t="s">
        <v>10</v>
      </c>
      <c r="H9" s="15" t="s">
        <v>11</v>
      </c>
      <c r="I9" s="10">
        <f>5*7*0.125</f>
        <v>4.375</v>
      </c>
      <c r="J9" s="10">
        <v>0</v>
      </c>
      <c r="K9" s="10">
        <v>0</v>
      </c>
      <c r="L9" s="10">
        <v>0</v>
      </c>
      <c r="M9" s="9">
        <v>95000</v>
      </c>
      <c r="N9" s="9">
        <v>14000</v>
      </c>
      <c r="O9" s="21">
        <f t="shared" ref="O9:O46" si="11">M9*I9</f>
        <v>415625</v>
      </c>
      <c r="P9" s="10">
        <f t="shared" si="4"/>
        <v>61250</v>
      </c>
      <c r="Q9" s="21">
        <f t="shared" si="5"/>
        <v>0</v>
      </c>
      <c r="R9" s="10">
        <f t="shared" si="6"/>
        <v>0</v>
      </c>
      <c r="S9" s="21">
        <f t="shared" si="7"/>
        <v>0</v>
      </c>
      <c r="T9" s="10">
        <f t="shared" si="8"/>
        <v>0</v>
      </c>
      <c r="U9" s="21">
        <f t="shared" si="9"/>
        <v>0</v>
      </c>
      <c r="V9" s="10">
        <f t="shared" si="10"/>
        <v>0</v>
      </c>
    </row>
    <row r="10" spans="1:22" x14ac:dyDescent="0.35">
      <c r="A10">
        <f t="shared" si="0"/>
        <v>7</v>
      </c>
      <c r="B10">
        <f t="shared" si="1"/>
        <v>9</v>
      </c>
      <c r="C10">
        <f t="shared" si="2"/>
        <v>13</v>
      </c>
      <c r="D10">
        <f t="shared" si="3"/>
        <v>15</v>
      </c>
      <c r="E10" s="8">
        <v>5</v>
      </c>
      <c r="F10" s="9"/>
      <c r="G10" s="9" t="s">
        <v>12</v>
      </c>
      <c r="H10" s="15" t="s">
        <v>9</v>
      </c>
      <c r="I10" s="10">
        <v>6</v>
      </c>
      <c r="J10" s="10">
        <v>6</v>
      </c>
      <c r="K10" s="10">
        <v>1</v>
      </c>
      <c r="L10" s="10">
        <v>2</v>
      </c>
      <c r="M10" s="9">
        <v>1830</v>
      </c>
      <c r="N10" s="9">
        <v>1250</v>
      </c>
      <c r="O10" s="21">
        <f t="shared" si="11"/>
        <v>10980</v>
      </c>
      <c r="P10" s="10">
        <f t="shared" si="4"/>
        <v>7500</v>
      </c>
      <c r="Q10" s="21">
        <f t="shared" si="5"/>
        <v>10980</v>
      </c>
      <c r="R10" s="10">
        <f t="shared" si="6"/>
        <v>7500</v>
      </c>
      <c r="S10" s="21">
        <f t="shared" si="7"/>
        <v>1830</v>
      </c>
      <c r="T10" s="10">
        <f t="shared" si="8"/>
        <v>1250</v>
      </c>
      <c r="U10" s="21">
        <f t="shared" si="9"/>
        <v>3660</v>
      </c>
      <c r="V10" s="10">
        <f t="shared" si="10"/>
        <v>2500</v>
      </c>
    </row>
    <row r="11" spans="1:22" x14ac:dyDescent="0.35">
      <c r="A11">
        <f t="shared" si="0"/>
        <v>3</v>
      </c>
      <c r="B11">
        <f t="shared" si="1"/>
        <v>3</v>
      </c>
      <c r="C11">
        <f t="shared" si="2"/>
        <v>6</v>
      </c>
      <c r="D11">
        <f t="shared" si="3"/>
        <v>6</v>
      </c>
      <c r="E11" s="8">
        <v>6</v>
      </c>
      <c r="F11" s="9"/>
      <c r="G11" s="9" t="s">
        <v>13</v>
      </c>
      <c r="H11" s="15" t="s">
        <v>9</v>
      </c>
      <c r="I11" s="10">
        <v>3</v>
      </c>
      <c r="J11" s="10">
        <v>3</v>
      </c>
      <c r="K11" s="10">
        <v>0</v>
      </c>
      <c r="L11" s="10">
        <v>0</v>
      </c>
      <c r="M11" s="9">
        <v>1200</v>
      </c>
      <c r="N11" s="9">
        <v>790</v>
      </c>
      <c r="O11" s="21">
        <f t="shared" si="11"/>
        <v>3600</v>
      </c>
      <c r="P11" s="10">
        <f t="shared" si="4"/>
        <v>2370</v>
      </c>
      <c r="Q11" s="21">
        <f t="shared" si="5"/>
        <v>3600</v>
      </c>
      <c r="R11" s="10">
        <f t="shared" si="6"/>
        <v>2370</v>
      </c>
      <c r="S11" s="21">
        <f>M11*K11</f>
        <v>0</v>
      </c>
      <c r="T11" s="10">
        <f t="shared" si="8"/>
        <v>0</v>
      </c>
      <c r="U11" s="21">
        <f t="shared" si="9"/>
        <v>0</v>
      </c>
      <c r="V11" s="10">
        <f t="shared" si="10"/>
        <v>0</v>
      </c>
    </row>
    <row r="12" spans="1:22" x14ac:dyDescent="0.35">
      <c r="A12">
        <f t="shared" si="0"/>
        <v>10</v>
      </c>
      <c r="B12">
        <f t="shared" si="1"/>
        <v>12</v>
      </c>
      <c r="C12">
        <f t="shared" si="2"/>
        <v>18</v>
      </c>
      <c r="D12">
        <f t="shared" si="3"/>
        <v>20</v>
      </c>
      <c r="E12" s="8">
        <v>7</v>
      </c>
      <c r="F12" s="9"/>
      <c r="G12" s="9" t="s">
        <v>14</v>
      </c>
      <c r="H12" s="15" t="s">
        <v>9</v>
      </c>
      <c r="I12" s="10">
        <v>9</v>
      </c>
      <c r="J12" s="10">
        <v>8</v>
      </c>
      <c r="K12" s="10">
        <f>K10</f>
        <v>1</v>
      </c>
      <c r="L12" s="10">
        <f>L10</f>
        <v>2</v>
      </c>
      <c r="M12" s="9">
        <v>3170</v>
      </c>
      <c r="N12" s="9">
        <v>1900</v>
      </c>
      <c r="O12" s="21">
        <f t="shared" si="11"/>
        <v>28530</v>
      </c>
      <c r="P12" s="10">
        <f t="shared" si="4"/>
        <v>17100</v>
      </c>
      <c r="Q12" s="21">
        <f t="shared" si="5"/>
        <v>25360</v>
      </c>
      <c r="R12" s="10">
        <f t="shared" si="6"/>
        <v>15200</v>
      </c>
      <c r="S12" s="21">
        <f t="shared" ref="S12:S47" si="12">M12*K12</f>
        <v>3170</v>
      </c>
      <c r="T12" s="10">
        <f t="shared" si="8"/>
        <v>1900</v>
      </c>
      <c r="U12" s="21">
        <f t="shared" si="9"/>
        <v>6340</v>
      </c>
      <c r="V12" s="10">
        <f t="shared" si="10"/>
        <v>3800</v>
      </c>
    </row>
    <row r="13" spans="1:22" x14ac:dyDescent="0.35">
      <c r="A13">
        <f t="shared" si="0"/>
        <v>1</v>
      </c>
      <c r="B13">
        <f t="shared" si="1"/>
        <v>1</v>
      </c>
      <c r="C13">
        <f t="shared" si="2"/>
        <v>2</v>
      </c>
      <c r="D13">
        <f t="shared" si="3"/>
        <v>2</v>
      </c>
      <c r="E13" s="8">
        <v>8</v>
      </c>
      <c r="F13" s="9"/>
      <c r="G13" s="9" t="s">
        <v>15</v>
      </c>
      <c r="H13" s="15" t="s">
        <v>9</v>
      </c>
      <c r="I13" s="10">
        <v>1</v>
      </c>
      <c r="J13" s="10">
        <v>1</v>
      </c>
      <c r="K13" s="10">
        <v>0</v>
      </c>
      <c r="L13" s="10">
        <v>0</v>
      </c>
      <c r="M13" s="9">
        <v>9120</v>
      </c>
      <c r="N13" s="9">
        <v>1500</v>
      </c>
      <c r="O13" s="21">
        <f t="shared" si="11"/>
        <v>9120</v>
      </c>
      <c r="P13" s="10">
        <f t="shared" si="4"/>
        <v>1500</v>
      </c>
      <c r="Q13" s="21">
        <f t="shared" si="5"/>
        <v>9120</v>
      </c>
      <c r="R13" s="10">
        <f t="shared" si="6"/>
        <v>1500</v>
      </c>
      <c r="S13" s="21">
        <f t="shared" si="12"/>
        <v>0</v>
      </c>
      <c r="T13" s="10">
        <f t="shared" si="8"/>
        <v>0</v>
      </c>
      <c r="U13" s="21">
        <f t="shared" si="9"/>
        <v>0</v>
      </c>
      <c r="V13" s="10">
        <f t="shared" si="10"/>
        <v>0</v>
      </c>
    </row>
    <row r="14" spans="1:22" x14ac:dyDescent="0.35">
      <c r="A14">
        <f t="shared" si="0"/>
        <v>7</v>
      </c>
      <c r="B14">
        <f t="shared" si="1"/>
        <v>10</v>
      </c>
      <c r="C14">
        <f t="shared" si="2"/>
        <v>15</v>
      </c>
      <c r="D14">
        <f t="shared" si="3"/>
        <v>18</v>
      </c>
      <c r="E14" s="8">
        <v>9</v>
      </c>
      <c r="F14" s="9"/>
      <c r="G14" s="9" t="s">
        <v>16</v>
      </c>
      <c r="H14" s="15" t="s">
        <v>9</v>
      </c>
      <c r="I14" s="10">
        <v>6</v>
      </c>
      <c r="J14" s="10">
        <f>J12</f>
        <v>8</v>
      </c>
      <c r="K14" s="10">
        <f>K12</f>
        <v>1</v>
      </c>
      <c r="L14" s="10">
        <v>3</v>
      </c>
      <c r="M14" s="9">
        <v>1240</v>
      </c>
      <c r="N14" s="9">
        <v>720</v>
      </c>
      <c r="O14" s="21">
        <f t="shared" si="11"/>
        <v>7440</v>
      </c>
      <c r="P14" s="10">
        <f t="shared" si="4"/>
        <v>4320</v>
      </c>
      <c r="Q14" s="21">
        <f t="shared" si="5"/>
        <v>9920</v>
      </c>
      <c r="R14" s="10">
        <f t="shared" si="6"/>
        <v>5760</v>
      </c>
      <c r="S14" s="21">
        <f t="shared" si="12"/>
        <v>1240</v>
      </c>
      <c r="T14" s="10">
        <f t="shared" si="8"/>
        <v>720</v>
      </c>
      <c r="U14" s="21">
        <f t="shared" si="9"/>
        <v>3720</v>
      </c>
      <c r="V14" s="10">
        <f t="shared" si="10"/>
        <v>2160</v>
      </c>
    </row>
    <row r="15" spans="1:22" x14ac:dyDescent="0.35">
      <c r="A15">
        <f t="shared" si="0"/>
        <v>13</v>
      </c>
      <c r="B15">
        <f t="shared" si="1"/>
        <v>16</v>
      </c>
      <c r="C15">
        <f t="shared" si="2"/>
        <v>23</v>
      </c>
      <c r="D15">
        <f t="shared" si="3"/>
        <v>26</v>
      </c>
      <c r="E15" s="8">
        <v>10</v>
      </c>
      <c r="F15" s="9"/>
      <c r="G15" s="9" t="s">
        <v>17</v>
      </c>
      <c r="H15" s="15" t="s">
        <v>9</v>
      </c>
      <c r="I15" s="10">
        <v>12</v>
      </c>
      <c r="J15" s="10">
        <v>10</v>
      </c>
      <c r="K15" s="10">
        <f>K14</f>
        <v>1</v>
      </c>
      <c r="L15" s="10">
        <f>L14</f>
        <v>3</v>
      </c>
      <c r="M15" s="9">
        <v>1360</v>
      </c>
      <c r="N15" s="9">
        <v>960</v>
      </c>
      <c r="O15" s="21">
        <f t="shared" si="11"/>
        <v>16320</v>
      </c>
      <c r="P15" s="10">
        <f t="shared" si="4"/>
        <v>11520</v>
      </c>
      <c r="Q15" s="21">
        <f t="shared" si="5"/>
        <v>13600</v>
      </c>
      <c r="R15" s="10">
        <f t="shared" si="6"/>
        <v>9600</v>
      </c>
      <c r="S15" s="21">
        <f t="shared" si="12"/>
        <v>1360</v>
      </c>
      <c r="T15" s="10">
        <f t="shared" si="8"/>
        <v>960</v>
      </c>
      <c r="U15" s="21">
        <f t="shared" si="9"/>
        <v>4080</v>
      </c>
      <c r="V15" s="10">
        <f t="shared" si="10"/>
        <v>2880</v>
      </c>
    </row>
    <row r="16" spans="1:22" x14ac:dyDescent="0.35">
      <c r="A16">
        <f t="shared" si="0"/>
        <v>15.3125</v>
      </c>
      <c r="B16">
        <f t="shared" si="1"/>
        <v>15.3125</v>
      </c>
      <c r="C16">
        <f t="shared" si="2"/>
        <v>28.4375</v>
      </c>
      <c r="D16">
        <f t="shared" si="3"/>
        <v>28.4375</v>
      </c>
      <c r="E16" s="8">
        <v>11</v>
      </c>
      <c r="F16" s="9"/>
      <c r="G16" s="9" t="s">
        <v>18</v>
      </c>
      <c r="H16" s="15" t="s">
        <v>11</v>
      </c>
      <c r="I16" s="10">
        <f>6*2.5*7*0.125</f>
        <v>13.125</v>
      </c>
      <c r="J16" s="10">
        <f>6*2.5*7*0.125</f>
        <v>13.125</v>
      </c>
      <c r="K16" s="10">
        <f>1*2.5*7*0.125</f>
        <v>2.1875</v>
      </c>
      <c r="L16" s="10">
        <f>0*2.5*7*0.125</f>
        <v>0</v>
      </c>
      <c r="M16" s="9">
        <v>95000</v>
      </c>
      <c r="N16" s="9">
        <v>14000</v>
      </c>
      <c r="O16" s="21">
        <f t="shared" si="11"/>
        <v>1246875</v>
      </c>
      <c r="P16" s="10">
        <f t="shared" si="4"/>
        <v>183750</v>
      </c>
      <c r="Q16" s="21">
        <f t="shared" si="5"/>
        <v>1246875</v>
      </c>
      <c r="R16" s="10">
        <f t="shared" si="6"/>
        <v>183750</v>
      </c>
      <c r="S16" s="21">
        <f t="shared" si="12"/>
        <v>207812.5</v>
      </c>
      <c r="T16" s="10">
        <f t="shared" si="8"/>
        <v>30625</v>
      </c>
      <c r="U16" s="21">
        <f t="shared" si="9"/>
        <v>0</v>
      </c>
      <c r="V16" s="10">
        <f t="shared" si="10"/>
        <v>0</v>
      </c>
    </row>
    <row r="17" spans="1:22" x14ac:dyDescent="0.35">
      <c r="A17">
        <f t="shared" si="0"/>
        <v>177</v>
      </c>
      <c r="B17">
        <f t="shared" si="1"/>
        <v>177</v>
      </c>
      <c r="C17">
        <f t="shared" si="2"/>
        <v>321</v>
      </c>
      <c r="D17">
        <f t="shared" si="3"/>
        <v>321</v>
      </c>
      <c r="E17" s="8">
        <v>12</v>
      </c>
      <c r="F17" s="9"/>
      <c r="G17" s="9" t="s">
        <v>19</v>
      </c>
      <c r="H17" s="15" t="s">
        <v>6</v>
      </c>
      <c r="I17" s="10">
        <v>144</v>
      </c>
      <c r="J17" s="10">
        <v>144</v>
      </c>
      <c r="K17" s="10">
        <v>33</v>
      </c>
      <c r="L17" s="10">
        <v>0</v>
      </c>
      <c r="M17" s="9">
        <v>1900</v>
      </c>
      <c r="N17" s="9">
        <v>900</v>
      </c>
      <c r="O17" s="21">
        <f t="shared" si="11"/>
        <v>273600</v>
      </c>
      <c r="P17" s="10">
        <f t="shared" si="4"/>
        <v>129600</v>
      </c>
      <c r="Q17" s="21">
        <f t="shared" si="5"/>
        <v>273600</v>
      </c>
      <c r="R17" s="10">
        <f t="shared" si="6"/>
        <v>129600</v>
      </c>
      <c r="S17" s="21">
        <f t="shared" si="12"/>
        <v>62700</v>
      </c>
      <c r="T17" s="10">
        <f t="shared" si="8"/>
        <v>29700</v>
      </c>
      <c r="U17" s="21">
        <f t="shared" si="9"/>
        <v>0</v>
      </c>
      <c r="V17" s="10">
        <f t="shared" si="10"/>
        <v>0</v>
      </c>
    </row>
    <row r="18" spans="1:22" ht="15" thickBot="1" x14ac:dyDescent="0.4">
      <c r="A18">
        <f t="shared" si="0"/>
        <v>2</v>
      </c>
      <c r="B18">
        <f t="shared" si="1"/>
        <v>2</v>
      </c>
      <c r="C18">
        <f t="shared" si="2"/>
        <v>4</v>
      </c>
      <c r="D18">
        <f t="shared" si="3"/>
        <v>4</v>
      </c>
      <c r="E18" s="8">
        <v>13</v>
      </c>
      <c r="F18" s="9"/>
      <c r="G18" s="9" t="s">
        <v>20</v>
      </c>
      <c r="H18" s="15" t="s">
        <v>9</v>
      </c>
      <c r="I18" s="10">
        <v>2</v>
      </c>
      <c r="J18" s="10">
        <v>2</v>
      </c>
      <c r="K18" s="10">
        <v>0</v>
      </c>
      <c r="L18" s="10">
        <v>0</v>
      </c>
      <c r="M18" s="9">
        <v>103500</v>
      </c>
      <c r="N18" s="12">
        <v>33000</v>
      </c>
      <c r="O18" s="21">
        <f t="shared" si="11"/>
        <v>207000</v>
      </c>
      <c r="P18" s="10">
        <f t="shared" si="4"/>
        <v>66000</v>
      </c>
      <c r="Q18" s="21">
        <f t="shared" si="5"/>
        <v>207000</v>
      </c>
      <c r="R18" s="10">
        <f t="shared" si="6"/>
        <v>66000</v>
      </c>
      <c r="S18" s="21">
        <f t="shared" si="12"/>
        <v>0</v>
      </c>
      <c r="T18" s="10">
        <f t="shared" si="8"/>
        <v>0</v>
      </c>
      <c r="U18" s="21">
        <f t="shared" si="9"/>
        <v>0</v>
      </c>
      <c r="V18" s="10">
        <f t="shared" si="10"/>
        <v>0</v>
      </c>
    </row>
    <row r="19" spans="1:22" x14ac:dyDescent="0.35">
      <c r="A19">
        <f t="shared" si="0"/>
        <v>7</v>
      </c>
      <c r="B19">
        <f t="shared" si="1"/>
        <v>9</v>
      </c>
      <c r="C19">
        <f t="shared" si="2"/>
        <v>13</v>
      </c>
      <c r="D19">
        <f t="shared" si="3"/>
        <v>15</v>
      </c>
      <c r="E19" s="8">
        <v>14</v>
      </c>
      <c r="F19" s="9"/>
      <c r="G19" s="9" t="s">
        <v>21</v>
      </c>
      <c r="H19" s="15" t="s">
        <v>9</v>
      </c>
      <c r="I19" s="10">
        <f>I10</f>
        <v>6</v>
      </c>
      <c r="J19" s="10">
        <f>J10</f>
        <v>6</v>
      </c>
      <c r="K19" s="10">
        <f>K10</f>
        <v>1</v>
      </c>
      <c r="L19" s="10">
        <f>L10</f>
        <v>2</v>
      </c>
      <c r="M19" s="9">
        <v>14300</v>
      </c>
      <c r="N19" s="9">
        <v>8300</v>
      </c>
      <c r="O19" s="21">
        <f t="shared" si="11"/>
        <v>85800</v>
      </c>
      <c r="P19" s="10">
        <f t="shared" si="4"/>
        <v>49800</v>
      </c>
      <c r="Q19" s="21">
        <f t="shared" si="5"/>
        <v>85800</v>
      </c>
      <c r="R19" s="10">
        <f t="shared" si="6"/>
        <v>49800</v>
      </c>
      <c r="S19" s="21">
        <f t="shared" si="12"/>
        <v>14300</v>
      </c>
      <c r="T19" s="10">
        <f t="shared" si="8"/>
        <v>8300</v>
      </c>
      <c r="U19" s="21">
        <f t="shared" si="9"/>
        <v>28600</v>
      </c>
      <c r="V19" s="10">
        <f t="shared" si="10"/>
        <v>16600</v>
      </c>
    </row>
    <row r="20" spans="1:22" x14ac:dyDescent="0.35">
      <c r="A20">
        <f t="shared" si="0"/>
        <v>186</v>
      </c>
      <c r="B20">
        <f t="shared" si="1"/>
        <v>231</v>
      </c>
      <c r="C20">
        <f t="shared" si="2"/>
        <v>346</v>
      </c>
      <c r="D20">
        <f t="shared" si="3"/>
        <v>391</v>
      </c>
      <c r="E20" s="8">
        <v>15</v>
      </c>
      <c r="F20" s="9"/>
      <c r="G20" s="9" t="s">
        <v>22</v>
      </c>
      <c r="H20" s="15" t="s">
        <v>9</v>
      </c>
      <c r="I20" s="10">
        <v>167</v>
      </c>
      <c r="J20" s="10">
        <v>160</v>
      </c>
      <c r="K20" s="10">
        <v>19</v>
      </c>
      <c r="L20" s="10">
        <v>45</v>
      </c>
      <c r="M20" s="9">
        <v>1270</v>
      </c>
      <c r="N20" s="9">
        <v>320</v>
      </c>
      <c r="O20" s="21">
        <f t="shared" si="11"/>
        <v>212090</v>
      </c>
      <c r="P20" s="10">
        <f t="shared" si="4"/>
        <v>53440</v>
      </c>
      <c r="Q20" s="21">
        <f t="shared" si="5"/>
        <v>203200</v>
      </c>
      <c r="R20" s="10">
        <f t="shared" si="6"/>
        <v>51200</v>
      </c>
      <c r="S20" s="21">
        <f t="shared" si="12"/>
        <v>24130</v>
      </c>
      <c r="T20" s="10">
        <f t="shared" si="8"/>
        <v>6080</v>
      </c>
      <c r="U20" s="21">
        <f>M20*L20</f>
        <v>57150</v>
      </c>
      <c r="V20" s="10">
        <f t="shared" si="10"/>
        <v>14400</v>
      </c>
    </row>
    <row r="21" spans="1:22" x14ac:dyDescent="0.35">
      <c r="A21">
        <f t="shared" si="0"/>
        <v>8</v>
      </c>
      <c r="B21">
        <f t="shared" si="1"/>
        <v>13</v>
      </c>
      <c r="C21">
        <f t="shared" si="2"/>
        <v>13</v>
      </c>
      <c r="D21">
        <f t="shared" si="3"/>
        <v>18</v>
      </c>
      <c r="E21" s="8">
        <v>16</v>
      </c>
      <c r="F21" s="9"/>
      <c r="G21" s="9" t="s">
        <v>23</v>
      </c>
      <c r="H21" s="15" t="s">
        <v>24</v>
      </c>
      <c r="I21" s="10">
        <v>6</v>
      </c>
      <c r="J21" s="10">
        <v>5</v>
      </c>
      <c r="K21" s="10">
        <v>2</v>
      </c>
      <c r="L21" s="10">
        <v>5</v>
      </c>
      <c r="M21" s="9">
        <v>5000</v>
      </c>
      <c r="N21" s="9">
        <v>2800</v>
      </c>
      <c r="O21" s="21">
        <f t="shared" si="11"/>
        <v>30000</v>
      </c>
      <c r="P21" s="10">
        <f t="shared" si="4"/>
        <v>16800</v>
      </c>
      <c r="Q21" s="21">
        <f t="shared" si="5"/>
        <v>25000</v>
      </c>
      <c r="R21" s="10">
        <f t="shared" si="6"/>
        <v>14000</v>
      </c>
      <c r="S21" s="21">
        <f t="shared" si="12"/>
        <v>10000</v>
      </c>
      <c r="T21" s="10">
        <f t="shared" si="8"/>
        <v>5600</v>
      </c>
      <c r="U21" s="21">
        <f t="shared" ref="U21:U47" si="13">M21*L21</f>
        <v>25000</v>
      </c>
      <c r="V21" s="10">
        <f>N21*L21</f>
        <v>14000</v>
      </c>
    </row>
    <row r="22" spans="1:22" x14ac:dyDescent="0.35">
      <c r="A22">
        <f t="shared" si="0"/>
        <v>3.5</v>
      </c>
      <c r="B22">
        <f t="shared" si="1"/>
        <v>3.5</v>
      </c>
      <c r="C22">
        <f t="shared" si="2"/>
        <v>7</v>
      </c>
      <c r="D22">
        <f t="shared" si="3"/>
        <v>7</v>
      </c>
      <c r="E22" s="8">
        <v>17</v>
      </c>
      <c r="F22" s="9"/>
      <c r="G22" s="9" t="s">
        <v>50</v>
      </c>
      <c r="H22" s="15" t="s">
        <v>11</v>
      </c>
      <c r="I22" s="10">
        <f>2*2*7*0.125</f>
        <v>3.5</v>
      </c>
      <c r="J22" s="10">
        <f>2*2*7*0.125</f>
        <v>3.5</v>
      </c>
      <c r="K22" s="10">
        <v>0</v>
      </c>
      <c r="L22" s="10">
        <f>0*2*7*0.125</f>
        <v>0</v>
      </c>
      <c r="M22" s="9">
        <v>95000</v>
      </c>
      <c r="N22" s="9">
        <v>14000</v>
      </c>
      <c r="O22" s="21">
        <f t="shared" si="11"/>
        <v>332500</v>
      </c>
      <c r="P22" s="10">
        <f t="shared" si="4"/>
        <v>49000</v>
      </c>
      <c r="Q22" s="21">
        <f t="shared" si="5"/>
        <v>332500</v>
      </c>
      <c r="R22" s="10">
        <f t="shared" si="6"/>
        <v>49000</v>
      </c>
      <c r="S22" s="21">
        <f t="shared" si="12"/>
        <v>0</v>
      </c>
      <c r="T22" s="10">
        <f t="shared" si="8"/>
        <v>0</v>
      </c>
      <c r="U22" s="21">
        <f t="shared" si="13"/>
        <v>0</v>
      </c>
      <c r="V22" s="10">
        <f t="shared" ref="V22:V47" si="14">N22*L22</f>
        <v>0</v>
      </c>
    </row>
    <row r="23" spans="1:22" x14ac:dyDescent="0.35">
      <c r="A23">
        <f t="shared" si="0"/>
        <v>2</v>
      </c>
      <c r="B23">
        <f t="shared" si="1"/>
        <v>2</v>
      </c>
      <c r="C23">
        <f t="shared" si="2"/>
        <v>4</v>
      </c>
      <c r="D23">
        <f t="shared" si="3"/>
        <v>4</v>
      </c>
      <c r="E23" s="8">
        <v>18</v>
      </c>
      <c r="F23" s="9"/>
      <c r="G23" s="9" t="s">
        <v>25</v>
      </c>
      <c r="H23" s="15" t="s">
        <v>9</v>
      </c>
      <c r="I23" s="10">
        <v>2</v>
      </c>
      <c r="J23" s="10">
        <v>2</v>
      </c>
      <c r="K23" s="10">
        <v>0</v>
      </c>
      <c r="L23" s="10">
        <v>0</v>
      </c>
      <c r="M23" s="9">
        <v>5370</v>
      </c>
      <c r="N23" s="9">
        <v>2990</v>
      </c>
      <c r="O23" s="21">
        <f t="shared" si="11"/>
        <v>10740</v>
      </c>
      <c r="P23" s="10">
        <f t="shared" si="4"/>
        <v>5980</v>
      </c>
      <c r="Q23" s="21">
        <f t="shared" si="5"/>
        <v>10740</v>
      </c>
      <c r="R23" s="10">
        <f t="shared" si="6"/>
        <v>5980</v>
      </c>
      <c r="S23" s="21">
        <f t="shared" si="12"/>
        <v>0</v>
      </c>
      <c r="T23" s="10">
        <f t="shared" si="8"/>
        <v>0</v>
      </c>
      <c r="U23" s="21">
        <f t="shared" si="13"/>
        <v>0</v>
      </c>
      <c r="V23" s="10">
        <f t="shared" si="14"/>
        <v>0</v>
      </c>
    </row>
    <row r="24" spans="1:22" x14ac:dyDescent="0.35">
      <c r="A24">
        <f t="shared" si="0"/>
        <v>12</v>
      </c>
      <c r="B24">
        <f t="shared" si="1"/>
        <v>12</v>
      </c>
      <c r="C24">
        <f t="shared" si="2"/>
        <v>28</v>
      </c>
      <c r="D24">
        <f t="shared" si="3"/>
        <v>28</v>
      </c>
      <c r="E24" s="8">
        <v>19</v>
      </c>
      <c r="F24" s="9"/>
      <c r="G24" s="9" t="s">
        <v>53</v>
      </c>
      <c r="H24" s="15" t="s">
        <v>26</v>
      </c>
      <c r="I24" s="10">
        <v>12</v>
      </c>
      <c r="J24" s="10">
        <f>2*4*2</f>
        <v>16</v>
      </c>
      <c r="K24" s="10">
        <v>0</v>
      </c>
      <c r="L24" s="10">
        <v>0</v>
      </c>
      <c r="M24" s="9">
        <v>1200</v>
      </c>
      <c r="N24" s="9">
        <v>350</v>
      </c>
      <c r="O24" s="21">
        <f t="shared" si="11"/>
        <v>14400</v>
      </c>
      <c r="P24" s="10">
        <f t="shared" si="4"/>
        <v>4200</v>
      </c>
      <c r="Q24" s="21">
        <f t="shared" si="5"/>
        <v>19200</v>
      </c>
      <c r="R24" s="10">
        <f t="shared" si="6"/>
        <v>5600</v>
      </c>
      <c r="S24" s="21">
        <f t="shared" si="12"/>
        <v>0</v>
      </c>
      <c r="T24" s="10">
        <f t="shared" si="8"/>
        <v>0</v>
      </c>
      <c r="U24" s="21">
        <f t="shared" si="13"/>
        <v>0</v>
      </c>
      <c r="V24" s="10">
        <f t="shared" si="14"/>
        <v>0</v>
      </c>
    </row>
    <row r="25" spans="1:22" s="43" customFormat="1" x14ac:dyDescent="0.35">
      <c r="A25">
        <f t="shared" si="0"/>
        <v>115</v>
      </c>
      <c r="B25">
        <f t="shared" si="1"/>
        <v>115</v>
      </c>
      <c r="C25">
        <f t="shared" si="2"/>
        <v>230</v>
      </c>
      <c r="D25">
        <f t="shared" si="3"/>
        <v>230</v>
      </c>
      <c r="E25" s="42">
        <v>20</v>
      </c>
      <c r="G25" s="43" t="s">
        <v>27</v>
      </c>
      <c r="H25" s="44" t="s">
        <v>26</v>
      </c>
      <c r="I25" s="45">
        <v>115</v>
      </c>
      <c r="J25" s="45">
        <v>115</v>
      </c>
      <c r="K25" s="45">
        <v>0</v>
      </c>
      <c r="L25" s="45">
        <v>0</v>
      </c>
      <c r="M25" s="43">
        <v>950</v>
      </c>
      <c r="N25" s="43">
        <v>300</v>
      </c>
      <c r="O25" s="42">
        <f t="shared" si="11"/>
        <v>109250</v>
      </c>
      <c r="P25" s="45">
        <f t="shared" si="4"/>
        <v>34500</v>
      </c>
      <c r="Q25" s="42">
        <f t="shared" si="5"/>
        <v>109250</v>
      </c>
      <c r="R25" s="45">
        <f t="shared" si="6"/>
        <v>34500</v>
      </c>
      <c r="S25" s="42">
        <f t="shared" si="12"/>
        <v>0</v>
      </c>
      <c r="T25" s="45">
        <f t="shared" si="8"/>
        <v>0</v>
      </c>
      <c r="U25" s="42">
        <f t="shared" si="13"/>
        <v>0</v>
      </c>
      <c r="V25" s="45">
        <f t="shared" si="14"/>
        <v>0</v>
      </c>
    </row>
    <row r="26" spans="1:22" s="43" customFormat="1" x14ac:dyDescent="0.35">
      <c r="A26">
        <f t="shared" si="0"/>
        <v>351</v>
      </c>
      <c r="B26">
        <f t="shared" si="1"/>
        <v>351</v>
      </c>
      <c r="C26">
        <f t="shared" si="2"/>
        <v>702</v>
      </c>
      <c r="D26">
        <f t="shared" si="3"/>
        <v>702</v>
      </c>
      <c r="E26" s="42">
        <v>21</v>
      </c>
      <c r="G26" s="43" t="s">
        <v>28</v>
      </c>
      <c r="H26" s="44" t="s">
        <v>26</v>
      </c>
      <c r="I26" s="45">
        <v>351</v>
      </c>
      <c r="J26" s="45">
        <v>351</v>
      </c>
      <c r="K26" s="45">
        <v>0</v>
      </c>
      <c r="L26" s="45">
        <v>0</v>
      </c>
      <c r="M26" s="43">
        <v>950</v>
      </c>
      <c r="N26" s="43">
        <v>300</v>
      </c>
      <c r="O26" s="42">
        <f t="shared" si="11"/>
        <v>333450</v>
      </c>
      <c r="P26" s="45">
        <f t="shared" si="4"/>
        <v>105300</v>
      </c>
      <c r="Q26" s="42">
        <f t="shared" si="5"/>
        <v>333450</v>
      </c>
      <c r="R26" s="45">
        <f t="shared" si="6"/>
        <v>105300</v>
      </c>
      <c r="S26" s="42">
        <f t="shared" si="12"/>
        <v>0</v>
      </c>
      <c r="T26" s="45">
        <f t="shared" si="8"/>
        <v>0</v>
      </c>
      <c r="U26" s="42">
        <f t="shared" si="13"/>
        <v>0</v>
      </c>
      <c r="V26" s="45">
        <f t="shared" si="14"/>
        <v>0</v>
      </c>
    </row>
    <row r="27" spans="1:22" x14ac:dyDescent="0.35">
      <c r="A27">
        <f t="shared" si="0"/>
        <v>2</v>
      </c>
      <c r="B27">
        <f t="shared" si="1"/>
        <v>2</v>
      </c>
      <c r="C27">
        <f t="shared" si="2"/>
        <v>4</v>
      </c>
      <c r="D27">
        <f t="shared" si="3"/>
        <v>4</v>
      </c>
      <c r="E27" s="8">
        <v>22</v>
      </c>
      <c r="F27" s="9"/>
      <c r="G27" s="9" t="s">
        <v>29</v>
      </c>
      <c r="H27" s="15" t="s">
        <v>9</v>
      </c>
      <c r="I27" s="10">
        <f>I23</f>
        <v>2</v>
      </c>
      <c r="J27" s="10">
        <f>J23</f>
        <v>2</v>
      </c>
      <c r="K27" s="10">
        <f>K23</f>
        <v>0</v>
      </c>
      <c r="L27" s="10">
        <f>L23</f>
        <v>0</v>
      </c>
      <c r="M27" s="9">
        <f>1270*20</f>
        <v>25400</v>
      </c>
      <c r="N27" s="9">
        <f>1270*9</f>
        <v>11430</v>
      </c>
      <c r="O27" s="21">
        <f t="shared" si="11"/>
        <v>50800</v>
      </c>
      <c r="P27" s="10">
        <f t="shared" si="4"/>
        <v>22860</v>
      </c>
      <c r="Q27" s="21">
        <f t="shared" si="5"/>
        <v>50800</v>
      </c>
      <c r="R27" s="10">
        <f t="shared" si="6"/>
        <v>22860</v>
      </c>
      <c r="S27" s="21">
        <f t="shared" si="12"/>
        <v>0</v>
      </c>
      <c r="T27" s="10">
        <f t="shared" si="8"/>
        <v>0</v>
      </c>
      <c r="U27" s="21">
        <f t="shared" si="13"/>
        <v>0</v>
      </c>
      <c r="V27" s="10">
        <f t="shared" si="14"/>
        <v>0</v>
      </c>
    </row>
    <row r="28" spans="1:22" x14ac:dyDescent="0.35">
      <c r="A28">
        <f t="shared" si="0"/>
        <v>2</v>
      </c>
      <c r="B28">
        <f t="shared" si="1"/>
        <v>2</v>
      </c>
      <c r="C28">
        <f t="shared" si="2"/>
        <v>4</v>
      </c>
      <c r="D28">
        <f t="shared" si="3"/>
        <v>4</v>
      </c>
      <c r="E28" s="8">
        <v>23</v>
      </c>
      <c r="F28" s="9"/>
      <c r="G28" s="9" t="s">
        <v>30</v>
      </c>
      <c r="H28" s="15" t="s">
        <v>9</v>
      </c>
      <c r="I28" s="10">
        <v>2</v>
      </c>
      <c r="J28" s="10">
        <f t="shared" ref="J28:L30" si="15">J27</f>
        <v>2</v>
      </c>
      <c r="K28" s="10">
        <f t="shared" si="15"/>
        <v>0</v>
      </c>
      <c r="L28" s="10">
        <f t="shared" si="15"/>
        <v>0</v>
      </c>
      <c r="M28" s="9">
        <v>17500</v>
      </c>
      <c r="N28" s="9">
        <v>2780</v>
      </c>
      <c r="O28" s="21">
        <f t="shared" si="11"/>
        <v>35000</v>
      </c>
      <c r="P28" s="10">
        <f t="shared" si="4"/>
        <v>5560</v>
      </c>
      <c r="Q28" s="21">
        <f t="shared" si="5"/>
        <v>35000</v>
      </c>
      <c r="R28" s="10">
        <f t="shared" si="6"/>
        <v>5560</v>
      </c>
      <c r="S28" s="21">
        <f t="shared" si="12"/>
        <v>0</v>
      </c>
      <c r="T28" s="10">
        <f t="shared" si="8"/>
        <v>0</v>
      </c>
      <c r="U28" s="21">
        <f t="shared" si="13"/>
        <v>0</v>
      </c>
      <c r="V28" s="10">
        <f t="shared" si="14"/>
        <v>0</v>
      </c>
    </row>
    <row r="29" spans="1:22" x14ac:dyDescent="0.35">
      <c r="A29">
        <f t="shared" si="0"/>
        <v>2</v>
      </c>
      <c r="B29">
        <f t="shared" si="1"/>
        <v>2</v>
      </c>
      <c r="C29">
        <f t="shared" si="2"/>
        <v>4</v>
      </c>
      <c r="D29">
        <f t="shared" si="3"/>
        <v>4</v>
      </c>
      <c r="E29" s="8">
        <v>24</v>
      </c>
      <c r="F29" s="9"/>
      <c r="G29" s="9" t="s">
        <v>31</v>
      </c>
      <c r="H29" s="15" t="s">
        <v>9</v>
      </c>
      <c r="I29" s="10">
        <v>2</v>
      </c>
      <c r="J29" s="10">
        <f t="shared" si="15"/>
        <v>2</v>
      </c>
      <c r="K29" s="10">
        <f t="shared" si="15"/>
        <v>0</v>
      </c>
      <c r="L29" s="10">
        <f t="shared" si="15"/>
        <v>0</v>
      </c>
      <c r="M29" s="9">
        <v>3050</v>
      </c>
      <c r="N29" s="9">
        <v>1650</v>
      </c>
      <c r="O29" s="21">
        <f t="shared" si="11"/>
        <v>6100</v>
      </c>
      <c r="P29" s="10">
        <f t="shared" si="4"/>
        <v>3300</v>
      </c>
      <c r="Q29" s="21">
        <f t="shared" si="5"/>
        <v>6100</v>
      </c>
      <c r="R29" s="10">
        <f t="shared" si="6"/>
        <v>3300</v>
      </c>
      <c r="S29" s="21">
        <f t="shared" si="12"/>
        <v>0</v>
      </c>
      <c r="T29" s="10">
        <f t="shared" si="8"/>
        <v>0</v>
      </c>
      <c r="U29" s="21">
        <f t="shared" si="13"/>
        <v>0</v>
      </c>
      <c r="V29" s="10">
        <f t="shared" si="14"/>
        <v>0</v>
      </c>
    </row>
    <row r="30" spans="1:22" x14ac:dyDescent="0.35">
      <c r="A30">
        <f t="shared" si="0"/>
        <v>2</v>
      </c>
      <c r="B30">
        <f t="shared" si="1"/>
        <v>2</v>
      </c>
      <c r="C30">
        <f t="shared" si="2"/>
        <v>4</v>
      </c>
      <c r="D30">
        <f t="shared" si="3"/>
        <v>4</v>
      </c>
      <c r="E30" s="8">
        <v>25</v>
      </c>
      <c r="F30" s="9"/>
      <c r="G30" s="9" t="s">
        <v>32</v>
      </c>
      <c r="H30" s="15" t="s">
        <v>9</v>
      </c>
      <c r="I30" s="10">
        <f>I29</f>
        <v>2</v>
      </c>
      <c r="J30" s="10">
        <f t="shared" si="15"/>
        <v>2</v>
      </c>
      <c r="K30" s="10">
        <f t="shared" si="15"/>
        <v>0</v>
      </c>
      <c r="L30" s="10">
        <f t="shared" si="15"/>
        <v>0</v>
      </c>
      <c r="M30" s="9">
        <v>45000</v>
      </c>
      <c r="N30" s="9">
        <v>16000</v>
      </c>
      <c r="O30" s="21">
        <f t="shared" si="11"/>
        <v>90000</v>
      </c>
      <c r="P30" s="10">
        <f t="shared" si="4"/>
        <v>32000</v>
      </c>
      <c r="Q30" s="21">
        <f t="shared" si="5"/>
        <v>90000</v>
      </c>
      <c r="R30" s="10">
        <f t="shared" si="6"/>
        <v>32000</v>
      </c>
      <c r="S30" s="21">
        <f t="shared" si="12"/>
        <v>0</v>
      </c>
      <c r="T30" s="10">
        <f t="shared" si="8"/>
        <v>0</v>
      </c>
      <c r="U30" s="21">
        <f t="shared" si="13"/>
        <v>0</v>
      </c>
      <c r="V30" s="10">
        <f t="shared" si="14"/>
        <v>0</v>
      </c>
    </row>
    <row r="31" spans="1:22" x14ac:dyDescent="0.35">
      <c r="A31">
        <f>I31+K31</f>
        <v>2</v>
      </c>
      <c r="B31">
        <f>I31+K31+L31</f>
        <v>2</v>
      </c>
      <c r="C31">
        <f>I31+J31+K31</f>
        <v>4</v>
      </c>
      <c r="D31">
        <f t="shared" si="3"/>
        <v>4</v>
      </c>
      <c r="E31" s="8">
        <v>26</v>
      </c>
      <c r="F31" s="9"/>
      <c r="G31" s="9" t="s">
        <v>33</v>
      </c>
      <c r="H31" s="15" t="s">
        <v>9</v>
      </c>
      <c r="I31" s="10">
        <f>I29</f>
        <v>2</v>
      </c>
      <c r="J31" s="10">
        <f>J29</f>
        <v>2</v>
      </c>
      <c r="K31" s="10">
        <f>K29</f>
        <v>0</v>
      </c>
      <c r="L31" s="10">
        <f>L29</f>
        <v>0</v>
      </c>
      <c r="M31" s="9">
        <v>26600</v>
      </c>
      <c r="N31" s="9">
        <v>11660</v>
      </c>
      <c r="O31" s="21">
        <f t="shared" si="11"/>
        <v>53200</v>
      </c>
      <c r="P31" s="10">
        <f t="shared" si="4"/>
        <v>23320</v>
      </c>
      <c r="Q31" s="21">
        <f t="shared" si="5"/>
        <v>53200</v>
      </c>
      <c r="R31" s="10">
        <f t="shared" si="6"/>
        <v>23320</v>
      </c>
      <c r="S31" s="21">
        <f t="shared" si="12"/>
        <v>0</v>
      </c>
      <c r="T31" s="10">
        <f t="shared" si="8"/>
        <v>0</v>
      </c>
      <c r="U31" s="21">
        <f t="shared" si="13"/>
        <v>0</v>
      </c>
      <c r="V31" s="10">
        <f t="shared" si="14"/>
        <v>0</v>
      </c>
    </row>
    <row r="32" spans="1:22" x14ac:dyDescent="0.35">
      <c r="A32">
        <f t="shared" si="0"/>
        <v>2</v>
      </c>
      <c r="B32">
        <f t="shared" si="1"/>
        <v>2</v>
      </c>
      <c r="C32">
        <f t="shared" si="2"/>
        <v>4</v>
      </c>
      <c r="D32">
        <f>I32+J32+K32+L32</f>
        <v>4</v>
      </c>
      <c r="E32" s="8">
        <v>27</v>
      </c>
      <c r="F32" s="9"/>
      <c r="G32" s="9" t="s">
        <v>34</v>
      </c>
      <c r="H32" s="15" t="s">
        <v>9</v>
      </c>
      <c r="I32" s="10">
        <f>I29</f>
        <v>2</v>
      </c>
      <c r="J32" s="10">
        <f>J29</f>
        <v>2</v>
      </c>
      <c r="K32" s="10">
        <f>K29</f>
        <v>0</v>
      </c>
      <c r="L32" s="10">
        <f>L29</f>
        <v>0</v>
      </c>
      <c r="M32" s="9">
        <v>35000</v>
      </c>
      <c r="N32" s="9">
        <v>11000</v>
      </c>
      <c r="O32" s="21">
        <f t="shared" si="11"/>
        <v>70000</v>
      </c>
      <c r="P32" s="10">
        <f t="shared" si="4"/>
        <v>22000</v>
      </c>
      <c r="Q32" s="21">
        <f t="shared" si="5"/>
        <v>70000</v>
      </c>
      <c r="R32" s="10">
        <f t="shared" si="6"/>
        <v>22000</v>
      </c>
      <c r="S32" s="21">
        <f t="shared" si="12"/>
        <v>0</v>
      </c>
      <c r="T32" s="10">
        <f t="shared" si="8"/>
        <v>0</v>
      </c>
      <c r="U32" s="21">
        <f t="shared" si="13"/>
        <v>0</v>
      </c>
      <c r="V32" s="10">
        <f t="shared" si="14"/>
        <v>0</v>
      </c>
    </row>
    <row r="33" spans="1:22" x14ac:dyDescent="0.35">
      <c r="A33">
        <f t="shared" si="0"/>
        <v>60</v>
      </c>
      <c r="B33">
        <f t="shared" si="1"/>
        <v>60</v>
      </c>
      <c r="C33">
        <f t="shared" si="2"/>
        <v>120</v>
      </c>
      <c r="D33">
        <f t="shared" si="3"/>
        <v>120</v>
      </c>
      <c r="E33" s="8">
        <v>28</v>
      </c>
      <c r="F33" s="9"/>
      <c r="G33" s="9" t="s">
        <v>35</v>
      </c>
      <c r="H33" s="15" t="s">
        <v>36</v>
      </c>
      <c r="I33" s="10">
        <v>60</v>
      </c>
      <c r="J33" s="10">
        <v>60</v>
      </c>
      <c r="K33" s="10">
        <v>0</v>
      </c>
      <c r="L33" s="10">
        <v>0</v>
      </c>
      <c r="M33" s="9">
        <v>12000</v>
      </c>
      <c r="N33" s="9">
        <v>4500</v>
      </c>
      <c r="O33" s="21">
        <f t="shared" si="11"/>
        <v>720000</v>
      </c>
      <c r="P33" s="10">
        <f t="shared" si="4"/>
        <v>270000</v>
      </c>
      <c r="Q33" s="21">
        <f t="shared" si="5"/>
        <v>720000</v>
      </c>
      <c r="R33" s="10">
        <f t="shared" si="6"/>
        <v>270000</v>
      </c>
      <c r="S33" s="21">
        <f t="shared" si="12"/>
        <v>0</v>
      </c>
      <c r="T33" s="10">
        <f t="shared" si="8"/>
        <v>0</v>
      </c>
      <c r="U33" s="21">
        <f t="shared" si="13"/>
        <v>0</v>
      </c>
      <c r="V33" s="10">
        <f t="shared" si="14"/>
        <v>0</v>
      </c>
    </row>
    <row r="34" spans="1:22" x14ac:dyDescent="0.35">
      <c r="A34">
        <f t="shared" si="0"/>
        <v>1</v>
      </c>
      <c r="B34">
        <f t="shared" si="1"/>
        <v>1</v>
      </c>
      <c r="C34">
        <f t="shared" si="2"/>
        <v>2</v>
      </c>
      <c r="D34">
        <f t="shared" si="3"/>
        <v>2</v>
      </c>
      <c r="E34" s="8">
        <v>29</v>
      </c>
      <c r="F34" s="9"/>
      <c r="G34" s="9" t="s">
        <v>37</v>
      </c>
      <c r="H34" s="15" t="s">
        <v>9</v>
      </c>
      <c r="I34" s="10">
        <v>1</v>
      </c>
      <c r="J34" s="10">
        <v>1</v>
      </c>
      <c r="K34" s="10">
        <v>0</v>
      </c>
      <c r="L34" s="10">
        <v>0</v>
      </c>
      <c r="M34" s="9">
        <v>11400</v>
      </c>
      <c r="N34" s="9">
        <v>2990</v>
      </c>
      <c r="O34" s="21">
        <f t="shared" si="11"/>
        <v>11400</v>
      </c>
      <c r="P34" s="10">
        <f t="shared" si="4"/>
        <v>2990</v>
      </c>
      <c r="Q34" s="21">
        <f t="shared" si="5"/>
        <v>11400</v>
      </c>
      <c r="R34" s="10">
        <f t="shared" si="6"/>
        <v>2990</v>
      </c>
      <c r="S34" s="21">
        <f t="shared" si="12"/>
        <v>0</v>
      </c>
      <c r="T34" s="10">
        <f t="shared" si="8"/>
        <v>0</v>
      </c>
      <c r="U34" s="21">
        <f t="shared" si="13"/>
        <v>0</v>
      </c>
      <c r="V34" s="10">
        <f t="shared" si="14"/>
        <v>0</v>
      </c>
    </row>
    <row r="35" spans="1:22" x14ac:dyDescent="0.35">
      <c r="A35">
        <f t="shared" si="0"/>
        <v>1</v>
      </c>
      <c r="B35">
        <f t="shared" si="1"/>
        <v>1</v>
      </c>
      <c r="C35">
        <f t="shared" si="2"/>
        <v>2</v>
      </c>
      <c r="D35">
        <f t="shared" si="3"/>
        <v>2</v>
      </c>
      <c r="E35" s="8">
        <v>30</v>
      </c>
      <c r="F35" s="9"/>
      <c r="G35" s="9" t="s">
        <v>38</v>
      </c>
      <c r="H35" s="15" t="s">
        <v>9</v>
      </c>
      <c r="I35" s="10">
        <v>1</v>
      </c>
      <c r="J35" s="10">
        <f>J34</f>
        <v>1</v>
      </c>
      <c r="K35" s="10">
        <f>K34</f>
        <v>0</v>
      </c>
      <c r="L35" s="10">
        <f>L34</f>
        <v>0</v>
      </c>
      <c r="M35" s="9">
        <v>64800</v>
      </c>
      <c r="N35" s="9">
        <v>31250</v>
      </c>
      <c r="O35" s="21">
        <f t="shared" si="11"/>
        <v>64800</v>
      </c>
      <c r="P35" s="10">
        <f t="shared" si="4"/>
        <v>31250</v>
      </c>
      <c r="Q35" s="21">
        <f t="shared" si="5"/>
        <v>64800</v>
      </c>
      <c r="R35" s="10">
        <f t="shared" si="6"/>
        <v>31250</v>
      </c>
      <c r="S35" s="21">
        <f t="shared" si="12"/>
        <v>0</v>
      </c>
      <c r="T35" s="10">
        <f t="shared" si="8"/>
        <v>0</v>
      </c>
      <c r="U35" s="21">
        <f t="shared" si="13"/>
        <v>0</v>
      </c>
      <c r="V35" s="10">
        <f t="shared" si="14"/>
        <v>0</v>
      </c>
    </row>
    <row r="36" spans="1:22" x14ac:dyDescent="0.35">
      <c r="A36">
        <f t="shared" si="0"/>
        <v>60</v>
      </c>
      <c r="B36">
        <f t="shared" si="1"/>
        <v>60</v>
      </c>
      <c r="C36">
        <f t="shared" si="2"/>
        <v>120</v>
      </c>
      <c r="D36">
        <f t="shared" si="3"/>
        <v>120</v>
      </c>
      <c r="E36" s="8">
        <v>31</v>
      </c>
      <c r="F36" s="9"/>
      <c r="G36" s="9" t="s">
        <v>39</v>
      </c>
      <c r="H36" s="15" t="s">
        <v>26</v>
      </c>
      <c r="I36" s="10">
        <v>60</v>
      </c>
      <c r="J36" s="10">
        <v>60</v>
      </c>
      <c r="K36" s="10">
        <v>0</v>
      </c>
      <c r="L36" s="10">
        <v>0</v>
      </c>
      <c r="M36" s="9">
        <v>3000</v>
      </c>
      <c r="N36" s="9">
        <v>350</v>
      </c>
      <c r="O36" s="21">
        <f t="shared" si="11"/>
        <v>180000</v>
      </c>
      <c r="P36" s="10">
        <f t="shared" si="4"/>
        <v>21000</v>
      </c>
      <c r="Q36" s="21">
        <f t="shared" si="5"/>
        <v>180000</v>
      </c>
      <c r="R36" s="10">
        <f t="shared" si="6"/>
        <v>21000</v>
      </c>
      <c r="S36" s="21">
        <f t="shared" si="12"/>
        <v>0</v>
      </c>
      <c r="T36" s="10">
        <f t="shared" si="8"/>
        <v>0</v>
      </c>
      <c r="U36" s="21">
        <f t="shared" si="13"/>
        <v>0</v>
      </c>
      <c r="V36" s="10">
        <f t="shared" si="14"/>
        <v>0</v>
      </c>
    </row>
    <row r="37" spans="1:22" x14ac:dyDescent="0.35">
      <c r="A37">
        <f t="shared" si="0"/>
        <v>1</v>
      </c>
      <c r="B37">
        <f t="shared" si="1"/>
        <v>1</v>
      </c>
      <c r="C37">
        <f t="shared" si="2"/>
        <v>2</v>
      </c>
      <c r="D37">
        <f t="shared" si="3"/>
        <v>2</v>
      </c>
      <c r="E37" s="8">
        <v>32</v>
      </c>
      <c r="F37" s="9"/>
      <c r="G37" s="9" t="s">
        <v>40</v>
      </c>
      <c r="H37" s="15" t="s">
        <v>9</v>
      </c>
      <c r="I37" s="10">
        <v>1</v>
      </c>
      <c r="J37" s="10">
        <v>1</v>
      </c>
      <c r="K37" s="10">
        <v>0</v>
      </c>
      <c r="L37" s="10">
        <v>0</v>
      </c>
      <c r="M37" s="9">
        <v>81400</v>
      </c>
      <c r="N37" s="9">
        <v>17100</v>
      </c>
      <c r="O37" s="21">
        <f t="shared" si="11"/>
        <v>81400</v>
      </c>
      <c r="P37" s="10">
        <f t="shared" si="4"/>
        <v>17100</v>
      </c>
      <c r="Q37" s="21">
        <f t="shared" si="5"/>
        <v>81400</v>
      </c>
      <c r="R37" s="10">
        <f t="shared" si="6"/>
        <v>17100</v>
      </c>
      <c r="S37" s="21">
        <f t="shared" si="12"/>
        <v>0</v>
      </c>
      <c r="T37" s="10">
        <f t="shared" si="8"/>
        <v>0</v>
      </c>
      <c r="U37" s="21">
        <f t="shared" si="13"/>
        <v>0</v>
      </c>
      <c r="V37" s="10">
        <f t="shared" si="14"/>
        <v>0</v>
      </c>
    </row>
    <row r="38" spans="1:22" s="43" customFormat="1" x14ac:dyDescent="0.35">
      <c r="A38">
        <f t="shared" si="0"/>
        <v>198</v>
      </c>
      <c r="B38">
        <f t="shared" si="1"/>
        <v>198</v>
      </c>
      <c r="C38">
        <f t="shared" si="2"/>
        <v>396</v>
      </c>
      <c r="D38">
        <f t="shared" si="3"/>
        <v>396</v>
      </c>
      <c r="E38" s="42">
        <v>33</v>
      </c>
      <c r="G38" s="43" t="s">
        <v>52</v>
      </c>
      <c r="H38" s="44" t="s">
        <v>26</v>
      </c>
      <c r="I38" s="45">
        <v>198</v>
      </c>
      <c r="J38" s="45">
        <v>198</v>
      </c>
      <c r="K38" s="45">
        <v>0</v>
      </c>
      <c r="L38" s="45">
        <v>0</v>
      </c>
      <c r="M38" s="43">
        <v>1400</v>
      </c>
      <c r="N38" s="43">
        <v>500</v>
      </c>
      <c r="O38" s="42">
        <f t="shared" si="11"/>
        <v>277200</v>
      </c>
      <c r="P38" s="45">
        <f t="shared" si="4"/>
        <v>99000</v>
      </c>
      <c r="Q38" s="42">
        <f t="shared" si="5"/>
        <v>277200</v>
      </c>
      <c r="R38" s="45">
        <f t="shared" si="6"/>
        <v>99000</v>
      </c>
      <c r="S38" s="42">
        <f t="shared" si="12"/>
        <v>0</v>
      </c>
      <c r="T38" s="45">
        <f t="shared" si="8"/>
        <v>0</v>
      </c>
      <c r="U38" s="42">
        <f t="shared" si="13"/>
        <v>0</v>
      </c>
      <c r="V38" s="45">
        <f t="shared" si="14"/>
        <v>0</v>
      </c>
    </row>
    <row r="39" spans="1:22" x14ac:dyDescent="0.35">
      <c r="A39">
        <f t="shared" si="0"/>
        <v>1</v>
      </c>
      <c r="B39">
        <f t="shared" si="1"/>
        <v>1</v>
      </c>
      <c r="C39">
        <f t="shared" si="2"/>
        <v>2</v>
      </c>
      <c r="D39">
        <f t="shared" si="3"/>
        <v>2</v>
      </c>
      <c r="E39" s="8">
        <v>34</v>
      </c>
      <c r="F39" s="9"/>
      <c r="G39" s="9" t="s">
        <v>41</v>
      </c>
      <c r="H39" s="15" t="s">
        <v>9</v>
      </c>
      <c r="I39" s="10">
        <v>1</v>
      </c>
      <c r="J39" s="10">
        <v>1</v>
      </c>
      <c r="K39" s="10">
        <v>0</v>
      </c>
      <c r="L39" s="10">
        <v>0</v>
      </c>
      <c r="M39" s="9">
        <v>33120</v>
      </c>
      <c r="N39" s="9">
        <v>16000</v>
      </c>
      <c r="O39" s="21">
        <f t="shared" si="11"/>
        <v>33120</v>
      </c>
      <c r="P39" s="10">
        <f t="shared" si="4"/>
        <v>16000</v>
      </c>
      <c r="Q39" s="21">
        <f t="shared" si="5"/>
        <v>33120</v>
      </c>
      <c r="R39" s="10">
        <f t="shared" si="6"/>
        <v>16000</v>
      </c>
      <c r="S39" s="21">
        <f t="shared" si="12"/>
        <v>0</v>
      </c>
      <c r="T39" s="10">
        <f t="shared" si="8"/>
        <v>0</v>
      </c>
      <c r="U39" s="21">
        <f t="shared" si="13"/>
        <v>0</v>
      </c>
      <c r="V39" s="10">
        <f t="shared" si="14"/>
        <v>0</v>
      </c>
    </row>
    <row r="40" spans="1:22" x14ac:dyDescent="0.35">
      <c r="A40">
        <f t="shared" si="0"/>
        <v>48</v>
      </c>
      <c r="B40">
        <f t="shared" si="1"/>
        <v>48</v>
      </c>
      <c r="C40">
        <f t="shared" si="2"/>
        <v>96</v>
      </c>
      <c r="D40">
        <f t="shared" si="3"/>
        <v>96</v>
      </c>
      <c r="E40" s="8">
        <v>35</v>
      </c>
      <c r="F40" s="9"/>
      <c r="G40" s="9" t="s">
        <v>42</v>
      </c>
      <c r="H40" s="15" t="s">
        <v>6</v>
      </c>
      <c r="I40" s="10">
        <v>48</v>
      </c>
      <c r="J40" s="10">
        <v>48</v>
      </c>
      <c r="K40" s="10">
        <v>0</v>
      </c>
      <c r="L40" s="10">
        <v>0</v>
      </c>
      <c r="M40" s="9">
        <v>1900</v>
      </c>
      <c r="N40" s="9">
        <v>900</v>
      </c>
      <c r="O40" s="21">
        <f t="shared" si="11"/>
        <v>91200</v>
      </c>
      <c r="P40" s="10">
        <f t="shared" si="4"/>
        <v>43200</v>
      </c>
      <c r="Q40" s="21">
        <f t="shared" si="5"/>
        <v>91200</v>
      </c>
      <c r="R40" s="10">
        <f t="shared" si="6"/>
        <v>43200</v>
      </c>
      <c r="S40" s="21">
        <f t="shared" si="12"/>
        <v>0</v>
      </c>
      <c r="T40" s="10">
        <f t="shared" si="8"/>
        <v>0</v>
      </c>
      <c r="U40" s="21">
        <f t="shared" si="13"/>
        <v>0</v>
      </c>
      <c r="V40" s="10">
        <f t="shared" si="14"/>
        <v>0</v>
      </c>
    </row>
    <row r="41" spans="1:22" s="43" customFormat="1" x14ac:dyDescent="0.35">
      <c r="A41">
        <f t="shared" si="0"/>
        <v>1091</v>
      </c>
      <c r="B41">
        <f t="shared" si="1"/>
        <v>2659</v>
      </c>
      <c r="C41">
        <f t="shared" si="2"/>
        <v>2475</v>
      </c>
      <c r="D41">
        <f t="shared" si="3"/>
        <v>4043</v>
      </c>
      <c r="E41" s="42">
        <v>36</v>
      </c>
      <c r="G41" s="43" t="s">
        <v>43</v>
      </c>
      <c r="H41" s="44" t="s">
        <v>26</v>
      </c>
      <c r="I41" s="45">
        <v>959</v>
      </c>
      <c r="J41" s="45">
        <v>1384</v>
      </c>
      <c r="K41" s="45">
        <v>132</v>
      </c>
      <c r="L41" s="45">
        <v>1568</v>
      </c>
      <c r="M41" s="43">
        <v>1300</v>
      </c>
      <c r="N41" s="43">
        <v>300</v>
      </c>
      <c r="O41" s="42">
        <f t="shared" si="11"/>
        <v>1246700</v>
      </c>
      <c r="P41" s="45">
        <f t="shared" si="4"/>
        <v>287700</v>
      </c>
      <c r="Q41" s="42">
        <f t="shared" si="5"/>
        <v>1799200</v>
      </c>
      <c r="R41" s="45">
        <f t="shared" si="6"/>
        <v>415200</v>
      </c>
      <c r="S41" s="42">
        <f t="shared" si="12"/>
        <v>171600</v>
      </c>
      <c r="T41" s="45">
        <f t="shared" si="8"/>
        <v>39600</v>
      </c>
      <c r="U41" s="42">
        <f t="shared" si="13"/>
        <v>2038400</v>
      </c>
      <c r="V41" s="45">
        <f t="shared" si="14"/>
        <v>470400</v>
      </c>
    </row>
    <row r="42" spans="1:22" x14ac:dyDescent="0.35">
      <c r="A42">
        <f t="shared" si="0"/>
        <v>14</v>
      </c>
      <c r="B42">
        <f t="shared" si="1"/>
        <v>28</v>
      </c>
      <c r="C42">
        <f t="shared" si="2"/>
        <v>28</v>
      </c>
      <c r="D42">
        <f t="shared" si="3"/>
        <v>42</v>
      </c>
      <c r="E42" s="8">
        <v>37</v>
      </c>
      <c r="F42" s="9"/>
      <c r="G42" s="9" t="s">
        <v>44</v>
      </c>
      <c r="H42" s="15" t="s">
        <v>51</v>
      </c>
      <c r="I42" s="10">
        <v>14</v>
      </c>
      <c r="J42" s="10">
        <v>14</v>
      </c>
      <c r="K42" s="10">
        <v>0</v>
      </c>
      <c r="L42" s="10">
        <v>14</v>
      </c>
      <c r="M42" s="9">
        <v>3000</v>
      </c>
      <c r="N42" s="9">
        <v>1200</v>
      </c>
      <c r="O42" s="21">
        <f t="shared" si="11"/>
        <v>42000</v>
      </c>
      <c r="P42" s="10">
        <f t="shared" si="4"/>
        <v>16800</v>
      </c>
      <c r="Q42" s="21">
        <f t="shared" si="5"/>
        <v>42000</v>
      </c>
      <c r="R42" s="10">
        <f t="shared" si="6"/>
        <v>16800</v>
      </c>
      <c r="S42" s="21">
        <f t="shared" si="12"/>
        <v>0</v>
      </c>
      <c r="T42" s="10">
        <f t="shared" si="8"/>
        <v>0</v>
      </c>
      <c r="U42" s="21">
        <f t="shared" si="13"/>
        <v>42000</v>
      </c>
      <c r="V42" s="10">
        <f t="shared" si="14"/>
        <v>16800</v>
      </c>
    </row>
    <row r="43" spans="1:22" s="43" customFormat="1" x14ac:dyDescent="0.35">
      <c r="A43">
        <f t="shared" si="0"/>
        <v>119</v>
      </c>
      <c r="B43">
        <f t="shared" si="1"/>
        <v>238</v>
      </c>
      <c r="C43">
        <f t="shared" si="2"/>
        <v>238</v>
      </c>
      <c r="D43">
        <f t="shared" si="3"/>
        <v>357</v>
      </c>
      <c r="E43" s="42">
        <v>38</v>
      </c>
      <c r="G43" s="43" t="s">
        <v>45</v>
      </c>
      <c r="H43" s="44" t="s">
        <v>6</v>
      </c>
      <c r="I43" s="45">
        <v>119</v>
      </c>
      <c r="J43" s="45">
        <v>119</v>
      </c>
      <c r="K43" s="45">
        <v>0</v>
      </c>
      <c r="L43" s="45">
        <v>119</v>
      </c>
      <c r="M43" s="43">
        <v>800</v>
      </c>
      <c r="N43" s="43">
        <v>150</v>
      </c>
      <c r="O43" s="42">
        <f t="shared" si="11"/>
        <v>95200</v>
      </c>
      <c r="P43" s="45">
        <f t="shared" si="4"/>
        <v>17850</v>
      </c>
      <c r="Q43" s="42">
        <f t="shared" si="5"/>
        <v>95200</v>
      </c>
      <c r="R43" s="45">
        <f t="shared" si="6"/>
        <v>17850</v>
      </c>
      <c r="S43" s="42">
        <f t="shared" si="12"/>
        <v>0</v>
      </c>
      <c r="T43" s="45">
        <f t="shared" si="8"/>
        <v>0</v>
      </c>
      <c r="U43" s="42">
        <f t="shared" si="13"/>
        <v>95200</v>
      </c>
      <c r="V43" s="45">
        <f t="shared" si="14"/>
        <v>17850</v>
      </c>
    </row>
    <row r="44" spans="1:22" x14ac:dyDescent="0.35">
      <c r="A44">
        <f t="shared" si="0"/>
        <v>1</v>
      </c>
      <c r="B44">
        <f t="shared" si="1"/>
        <v>2</v>
      </c>
      <c r="C44">
        <f t="shared" si="2"/>
        <v>2</v>
      </c>
      <c r="D44">
        <f t="shared" si="3"/>
        <v>3</v>
      </c>
      <c r="E44" s="8">
        <v>39</v>
      </c>
      <c r="F44" s="9"/>
      <c r="G44" s="9" t="s">
        <v>46</v>
      </c>
      <c r="H44" s="15" t="s">
        <v>9</v>
      </c>
      <c r="I44" s="10">
        <v>1</v>
      </c>
      <c r="J44" s="10">
        <v>1</v>
      </c>
      <c r="K44" s="10">
        <v>0</v>
      </c>
      <c r="L44" s="10">
        <v>1</v>
      </c>
      <c r="M44" s="9">
        <v>560000</v>
      </c>
      <c r="N44" s="9">
        <v>0</v>
      </c>
      <c r="O44" s="21">
        <f t="shared" si="11"/>
        <v>560000</v>
      </c>
      <c r="P44" s="10">
        <f>N44*I44</f>
        <v>0</v>
      </c>
      <c r="Q44" s="21">
        <f t="shared" si="5"/>
        <v>560000</v>
      </c>
      <c r="R44" s="10">
        <f t="shared" si="6"/>
        <v>0</v>
      </c>
      <c r="S44" s="21">
        <f t="shared" si="12"/>
        <v>0</v>
      </c>
      <c r="T44" s="10">
        <f t="shared" si="8"/>
        <v>0</v>
      </c>
      <c r="U44" s="21">
        <f t="shared" si="13"/>
        <v>560000</v>
      </c>
      <c r="V44" s="10">
        <f t="shared" si="14"/>
        <v>0</v>
      </c>
    </row>
    <row r="45" spans="1:22" x14ac:dyDescent="0.35">
      <c r="A45">
        <f t="shared" si="0"/>
        <v>1546</v>
      </c>
      <c r="B45">
        <f t="shared" si="1"/>
        <v>3114</v>
      </c>
      <c r="C45">
        <f t="shared" si="2"/>
        <v>3310</v>
      </c>
      <c r="D45">
        <f t="shared" si="3"/>
        <v>4878</v>
      </c>
      <c r="E45" s="8">
        <v>40</v>
      </c>
      <c r="F45" s="9"/>
      <c r="G45" s="9" t="s">
        <v>47</v>
      </c>
      <c r="H45" s="15" t="s">
        <v>6</v>
      </c>
      <c r="I45" s="10">
        <v>1414</v>
      </c>
      <c r="J45" s="10">
        <v>1764</v>
      </c>
      <c r="K45" s="10">
        <v>132</v>
      </c>
      <c r="L45" s="10">
        <v>1568</v>
      </c>
      <c r="M45" s="9">
        <v>150</v>
      </c>
      <c r="N45" s="9">
        <v>100</v>
      </c>
      <c r="O45" s="21">
        <f t="shared" si="11"/>
        <v>212100</v>
      </c>
      <c r="P45" s="10">
        <f t="shared" ref="P45:P46" si="16">N45*I45</f>
        <v>141400</v>
      </c>
      <c r="Q45" s="21">
        <f t="shared" si="5"/>
        <v>264600</v>
      </c>
      <c r="R45" s="10">
        <f t="shared" si="6"/>
        <v>176400</v>
      </c>
      <c r="S45" s="21">
        <f t="shared" si="12"/>
        <v>19800</v>
      </c>
      <c r="T45" s="10">
        <f t="shared" si="8"/>
        <v>13200</v>
      </c>
      <c r="U45" s="21">
        <f t="shared" si="13"/>
        <v>235200</v>
      </c>
      <c r="V45" s="10">
        <f t="shared" si="14"/>
        <v>156800</v>
      </c>
    </row>
    <row r="46" spans="1:22" x14ac:dyDescent="0.35">
      <c r="A46">
        <f t="shared" si="0"/>
        <v>391</v>
      </c>
      <c r="B46">
        <f t="shared" si="1"/>
        <v>472</v>
      </c>
      <c r="C46">
        <f t="shared" si="2"/>
        <v>583</v>
      </c>
      <c r="D46">
        <f t="shared" si="3"/>
        <v>664</v>
      </c>
      <c r="E46" s="8">
        <v>41</v>
      </c>
      <c r="F46" s="9"/>
      <c r="G46" s="9" t="s">
        <v>48</v>
      </c>
      <c r="H46" s="15" t="s">
        <v>6</v>
      </c>
      <c r="I46" s="10">
        <v>281</v>
      </c>
      <c r="J46" s="10">
        <v>192</v>
      </c>
      <c r="K46" s="10">
        <v>110</v>
      </c>
      <c r="L46" s="10">
        <v>81</v>
      </c>
      <c r="M46" s="9">
        <v>2500</v>
      </c>
      <c r="N46" s="9">
        <v>1000</v>
      </c>
      <c r="O46" s="21">
        <f t="shared" si="11"/>
        <v>702500</v>
      </c>
      <c r="P46" s="10">
        <f t="shared" si="16"/>
        <v>281000</v>
      </c>
      <c r="Q46" s="21">
        <f t="shared" si="5"/>
        <v>480000</v>
      </c>
      <c r="R46" s="10">
        <f t="shared" si="6"/>
        <v>192000</v>
      </c>
      <c r="S46" s="21">
        <f t="shared" si="12"/>
        <v>275000</v>
      </c>
      <c r="T46" s="10">
        <f t="shared" si="8"/>
        <v>110000</v>
      </c>
      <c r="U46" s="21">
        <f t="shared" si="13"/>
        <v>202500</v>
      </c>
      <c r="V46" s="10">
        <f t="shared" si="14"/>
        <v>81000</v>
      </c>
    </row>
    <row r="47" spans="1:22" ht="15" thickBot="1" x14ac:dyDescent="0.4">
      <c r="A47">
        <f t="shared" si="0"/>
        <v>1</v>
      </c>
      <c r="B47">
        <f t="shared" si="1"/>
        <v>1</v>
      </c>
      <c r="C47">
        <f t="shared" si="2"/>
        <v>1</v>
      </c>
      <c r="D47">
        <f t="shared" si="3"/>
        <v>1</v>
      </c>
      <c r="E47" s="11">
        <v>42</v>
      </c>
      <c r="F47" s="12"/>
      <c r="G47" s="12" t="s">
        <v>49</v>
      </c>
      <c r="H47" s="16" t="s">
        <v>9</v>
      </c>
      <c r="I47" s="13">
        <v>1</v>
      </c>
      <c r="J47" s="13">
        <v>0</v>
      </c>
      <c r="K47" s="13">
        <v>0</v>
      </c>
      <c r="L47" s="13">
        <v>0</v>
      </c>
      <c r="M47" s="9">
        <v>55500</v>
      </c>
      <c r="N47" s="9">
        <v>41250</v>
      </c>
      <c r="O47" s="21">
        <f>M47*I47</f>
        <v>55500</v>
      </c>
      <c r="P47" s="10">
        <f>N47*I47</f>
        <v>41250</v>
      </c>
      <c r="Q47" s="22">
        <f t="shared" si="5"/>
        <v>0</v>
      </c>
      <c r="R47" s="13">
        <f t="shared" si="6"/>
        <v>0</v>
      </c>
      <c r="S47" s="22">
        <f t="shared" si="12"/>
        <v>0</v>
      </c>
      <c r="T47" s="13">
        <f t="shared" si="8"/>
        <v>0</v>
      </c>
      <c r="U47" s="22">
        <f t="shared" si="13"/>
        <v>0</v>
      </c>
      <c r="V47" s="13">
        <f t="shared" si="14"/>
        <v>0</v>
      </c>
    </row>
    <row r="48" spans="1:22" x14ac:dyDescent="0.35">
      <c r="O48" s="24">
        <f>SUM(O6:O47)</f>
        <v>9869290</v>
      </c>
      <c r="P48" s="24">
        <f>SUM(P6:P47)</f>
        <v>2775500</v>
      </c>
      <c r="Q48" s="24">
        <f>SUM(Q6:Q47)</f>
        <v>7925565</v>
      </c>
      <c r="R48" s="24">
        <f>SUM(R6:R47)</f>
        <v>2165160</v>
      </c>
      <c r="S48" s="25">
        <f t="shared" ref="S48" si="17">SUM(S6:S47)</f>
        <v>792942.5</v>
      </c>
      <c r="T48" s="24">
        <f>SUM(T6:T47)</f>
        <v>247935</v>
      </c>
      <c r="U48" s="24">
        <f>SUM(U6:U47)</f>
        <v>3301850</v>
      </c>
      <c r="V48" s="24">
        <f>SUM(V6:V47)</f>
        <v>799190</v>
      </c>
    </row>
    <row r="50" spans="5:25" x14ac:dyDescent="0.35">
      <c r="O50" s="29" t="s">
        <v>131</v>
      </c>
      <c r="P50" s="17" t="s">
        <v>130</v>
      </c>
    </row>
    <row r="51" spans="5:25" x14ac:dyDescent="0.35">
      <c r="M51" t="s">
        <v>126</v>
      </c>
      <c r="O51" s="28">
        <f>P48+T48</f>
        <v>3023435</v>
      </c>
      <c r="P51" s="28">
        <f>O48+S48</f>
        <v>10662232.5</v>
      </c>
      <c r="Q51" s="28"/>
      <c r="R51" s="28">
        <v>3072165</v>
      </c>
      <c r="S51" s="28">
        <v>11084697.5</v>
      </c>
      <c r="T51" s="28"/>
      <c r="U51" s="28">
        <v>3156710</v>
      </c>
      <c r="V51" s="28">
        <v>11359350</v>
      </c>
      <c r="W51" s="28"/>
      <c r="X51" s="28">
        <v>3225515</v>
      </c>
      <c r="Y51" s="28">
        <v>11571227.5</v>
      </c>
    </row>
    <row r="52" spans="5:25" x14ac:dyDescent="0.35">
      <c r="M52" t="s">
        <v>127</v>
      </c>
      <c r="O52" s="28">
        <f>P48+T48+V48</f>
        <v>3822625</v>
      </c>
      <c r="P52" s="28">
        <f>O48+S48+U48</f>
        <v>13964082.5</v>
      </c>
      <c r="Q52" s="28"/>
      <c r="R52" s="28">
        <v>4107460</v>
      </c>
      <c r="S52" s="28">
        <v>15142170</v>
      </c>
      <c r="T52" s="28"/>
      <c r="U52" s="28"/>
      <c r="V52" s="28"/>
      <c r="W52" s="28"/>
      <c r="X52" s="28"/>
      <c r="Y52" s="28"/>
    </row>
    <row r="53" spans="5:25" x14ac:dyDescent="0.35">
      <c r="M53" t="s">
        <v>128</v>
      </c>
      <c r="O53" s="28">
        <f>P48+R48+T48</f>
        <v>5188595</v>
      </c>
      <c r="P53" s="28">
        <f>O48+Q48+S48</f>
        <v>18587797.5</v>
      </c>
      <c r="Q53" s="28"/>
      <c r="R53" s="28">
        <v>5328755</v>
      </c>
      <c r="S53" s="28">
        <v>19784432.5</v>
      </c>
      <c r="T53" s="28"/>
      <c r="U53" s="28">
        <v>5306715</v>
      </c>
      <c r="V53" s="28">
        <v>19295507.5</v>
      </c>
      <c r="W53" s="28"/>
      <c r="X53" s="28">
        <v>5580350</v>
      </c>
      <c r="Y53" s="28">
        <v>20221235</v>
      </c>
    </row>
    <row r="54" spans="5:25" x14ac:dyDescent="0.35">
      <c r="M54" t="s">
        <v>129</v>
      </c>
      <c r="O54" s="28">
        <f>P48+R48+T48+V48</f>
        <v>5987785</v>
      </c>
      <c r="P54" s="28">
        <f>O48+Q48+S48+U48</f>
        <v>21889647.5</v>
      </c>
      <c r="Q54" s="28"/>
      <c r="R54" s="28">
        <v>6364050</v>
      </c>
      <c r="S54" s="28">
        <v>23841905</v>
      </c>
      <c r="T54" s="28"/>
      <c r="U54" s="28"/>
      <c r="V54" s="28"/>
      <c r="W54" s="28"/>
      <c r="X54" s="28"/>
      <c r="Y54" s="28"/>
    </row>
    <row r="57" spans="5:25" ht="15" thickBot="1" x14ac:dyDescent="0.4"/>
    <row r="58" spans="5:25" x14ac:dyDescent="0.35">
      <c r="I58" s="1" t="s">
        <v>117</v>
      </c>
      <c r="J58" s="1" t="s">
        <v>118</v>
      </c>
      <c r="K58" s="17" t="s">
        <v>119</v>
      </c>
      <c r="L58" s="17" t="s">
        <v>120</v>
      </c>
      <c r="O58" s="92" t="s">
        <v>117</v>
      </c>
      <c r="P58" s="93"/>
      <c r="Q58" s="92" t="s">
        <v>118</v>
      </c>
      <c r="R58" s="93"/>
      <c r="S58" s="94" t="s">
        <v>119</v>
      </c>
      <c r="T58" s="95"/>
      <c r="U58" s="94" t="s">
        <v>120</v>
      </c>
      <c r="V58" s="95"/>
    </row>
    <row r="59" spans="5:25" ht="15" thickBot="1" x14ac:dyDescent="0.4">
      <c r="E59" s="2" t="s">
        <v>1</v>
      </c>
      <c r="F59" s="3"/>
      <c r="G59" s="4" t="s">
        <v>2</v>
      </c>
      <c r="H59" s="4" t="s">
        <v>3</v>
      </c>
      <c r="I59" s="2" t="s">
        <v>4</v>
      </c>
      <c r="J59" s="2" t="s">
        <v>4</v>
      </c>
      <c r="K59" s="2" t="s">
        <v>4</v>
      </c>
      <c r="L59" s="2" t="s">
        <v>4</v>
      </c>
      <c r="M59" s="19" t="s">
        <v>123</v>
      </c>
      <c r="N59" s="20" t="s">
        <v>124</v>
      </c>
      <c r="O59" s="23" t="s">
        <v>125</v>
      </c>
      <c r="P59" s="23" t="s">
        <v>132</v>
      </c>
      <c r="Q59" s="23" t="s">
        <v>125</v>
      </c>
      <c r="R59" s="23" t="s">
        <v>132</v>
      </c>
      <c r="S59" s="23" t="s">
        <v>125</v>
      </c>
      <c r="T59" s="23" t="s">
        <v>132</v>
      </c>
      <c r="U59" s="23" t="s">
        <v>125</v>
      </c>
      <c r="V59" s="31" t="s">
        <v>132</v>
      </c>
    </row>
    <row r="60" spans="5:25" x14ac:dyDescent="0.35">
      <c r="E60" s="5">
        <v>1</v>
      </c>
      <c r="F60" s="6"/>
      <c r="G60" s="6" t="s">
        <v>5</v>
      </c>
      <c r="H60" s="14" t="s">
        <v>6</v>
      </c>
      <c r="I60" s="7">
        <f>15*6</f>
        <v>90</v>
      </c>
      <c r="J60" s="7">
        <v>0</v>
      </c>
      <c r="K60" s="7">
        <v>0</v>
      </c>
      <c r="L60" s="7">
        <v>0</v>
      </c>
      <c r="M60" s="9">
        <v>14500</v>
      </c>
      <c r="N60" s="9">
        <v>4700</v>
      </c>
      <c r="O60" s="21">
        <f>M60*I60</f>
        <v>1305000</v>
      </c>
      <c r="P60" s="10">
        <f>N60*I60</f>
        <v>423000</v>
      </c>
      <c r="Q60" s="21">
        <f>M60*J60</f>
        <v>0</v>
      </c>
      <c r="R60" s="10">
        <f>N60*J60</f>
        <v>0</v>
      </c>
      <c r="S60" s="21">
        <f>M60*K60</f>
        <v>0</v>
      </c>
      <c r="T60" s="10">
        <f>N60*K60</f>
        <v>0</v>
      </c>
      <c r="U60" s="21">
        <f>M60*L60</f>
        <v>0</v>
      </c>
      <c r="V60" s="10">
        <f>N60*L60</f>
        <v>0</v>
      </c>
    </row>
    <row r="61" spans="5:25" s="43" customFormat="1" x14ac:dyDescent="0.35">
      <c r="E61" s="42">
        <v>2</v>
      </c>
      <c r="G61" s="43" t="s">
        <v>7</v>
      </c>
      <c r="H61" s="44" t="s">
        <v>6</v>
      </c>
      <c r="I61" s="45">
        <v>818</v>
      </c>
      <c r="J61" s="45">
        <v>0</v>
      </c>
      <c r="K61" s="45">
        <v>0</v>
      </c>
      <c r="L61" s="45">
        <v>0</v>
      </c>
      <c r="M61" s="43">
        <v>600</v>
      </c>
      <c r="N61" s="43">
        <v>170</v>
      </c>
      <c r="O61" s="42">
        <f>M61*I61</f>
        <v>490800</v>
      </c>
      <c r="P61" s="45">
        <f t="shared" ref="P61:P97" si="18">N61*I61</f>
        <v>139060</v>
      </c>
      <c r="Q61" s="42">
        <f t="shared" ref="Q61:Q101" si="19">M61*J61</f>
        <v>0</v>
      </c>
      <c r="R61" s="45">
        <f t="shared" ref="R61:R101" si="20">N61*J61</f>
        <v>0</v>
      </c>
      <c r="S61" s="42">
        <f t="shared" ref="S61:S64" si="21">M61*K61</f>
        <v>0</v>
      </c>
      <c r="T61" s="45">
        <f t="shared" ref="T61:T101" si="22">N61*K61</f>
        <v>0</v>
      </c>
      <c r="U61" s="42">
        <f t="shared" ref="U61:U73" si="23">M61*L61</f>
        <v>0</v>
      </c>
      <c r="V61" s="45">
        <f t="shared" ref="V61:V74" si="24">N61*L61</f>
        <v>0</v>
      </c>
    </row>
    <row r="62" spans="5:25" x14ac:dyDescent="0.35">
      <c r="E62" s="8">
        <v>3</v>
      </c>
      <c r="F62" s="9"/>
      <c r="G62" s="9" t="s">
        <v>8</v>
      </c>
      <c r="H62" s="15" t="s">
        <v>9</v>
      </c>
      <c r="I62" s="10">
        <v>1</v>
      </c>
      <c r="J62" s="10">
        <v>1</v>
      </c>
      <c r="K62" s="10">
        <v>0</v>
      </c>
      <c r="L62" s="10">
        <v>0</v>
      </c>
      <c r="M62" s="9">
        <v>1150</v>
      </c>
      <c r="N62" s="9">
        <v>670</v>
      </c>
      <c r="O62" s="21">
        <f>M62*I62</f>
        <v>1150</v>
      </c>
      <c r="P62" s="10">
        <f t="shared" si="18"/>
        <v>670</v>
      </c>
      <c r="Q62" s="21">
        <f t="shared" si="19"/>
        <v>1150</v>
      </c>
      <c r="R62" s="10">
        <f t="shared" si="20"/>
        <v>670</v>
      </c>
      <c r="S62" s="21">
        <f t="shared" si="21"/>
        <v>0</v>
      </c>
      <c r="T62" s="10">
        <f t="shared" si="22"/>
        <v>0</v>
      </c>
      <c r="U62" s="21">
        <f t="shared" si="23"/>
        <v>0</v>
      </c>
      <c r="V62" s="10">
        <f t="shared" si="24"/>
        <v>0</v>
      </c>
    </row>
    <row r="63" spans="5:25" x14ac:dyDescent="0.35">
      <c r="E63" s="8">
        <v>4</v>
      </c>
      <c r="F63" s="9"/>
      <c r="G63" s="9" t="s">
        <v>10</v>
      </c>
      <c r="H63" s="15" t="s">
        <v>11</v>
      </c>
      <c r="I63" s="10">
        <f>3*5*7*0.125</f>
        <v>13.125</v>
      </c>
      <c r="J63" s="10">
        <f>3*5*7*0.125</f>
        <v>13.125</v>
      </c>
      <c r="K63" s="10">
        <v>0</v>
      </c>
      <c r="L63" s="10">
        <v>0</v>
      </c>
      <c r="M63" s="9">
        <v>95000</v>
      </c>
      <c r="N63" s="9">
        <v>14000</v>
      </c>
      <c r="O63" s="21">
        <f t="shared" ref="O63:O100" si="25">M63*I63</f>
        <v>1246875</v>
      </c>
      <c r="P63" s="10">
        <f t="shared" si="18"/>
        <v>183750</v>
      </c>
      <c r="Q63" s="21">
        <f t="shared" si="19"/>
        <v>1246875</v>
      </c>
      <c r="R63" s="10">
        <f t="shared" si="20"/>
        <v>183750</v>
      </c>
      <c r="S63" s="21">
        <f t="shared" si="21"/>
        <v>0</v>
      </c>
      <c r="T63" s="10">
        <f t="shared" si="22"/>
        <v>0</v>
      </c>
      <c r="U63" s="21">
        <f t="shared" si="23"/>
        <v>0</v>
      </c>
      <c r="V63" s="10">
        <f t="shared" si="24"/>
        <v>0</v>
      </c>
    </row>
    <row r="64" spans="5:25" x14ac:dyDescent="0.35">
      <c r="E64" s="8">
        <v>5</v>
      </c>
      <c r="F64" s="9"/>
      <c r="G64" s="9" t="s">
        <v>12</v>
      </c>
      <c r="H64" s="15" t="s">
        <v>9</v>
      </c>
      <c r="I64" s="10">
        <v>7</v>
      </c>
      <c r="J64" s="10">
        <v>7</v>
      </c>
      <c r="K64" s="10">
        <v>1</v>
      </c>
      <c r="L64" s="10">
        <v>3</v>
      </c>
      <c r="M64" s="9">
        <v>1830</v>
      </c>
      <c r="N64" s="9">
        <v>1250</v>
      </c>
      <c r="O64" s="21">
        <f t="shared" si="25"/>
        <v>12810</v>
      </c>
      <c r="P64" s="10">
        <f t="shared" si="18"/>
        <v>8750</v>
      </c>
      <c r="Q64" s="21">
        <f t="shared" si="19"/>
        <v>12810</v>
      </c>
      <c r="R64" s="10">
        <f t="shared" si="20"/>
        <v>8750</v>
      </c>
      <c r="S64" s="21">
        <f t="shared" si="21"/>
        <v>1830</v>
      </c>
      <c r="T64" s="10">
        <f t="shared" si="22"/>
        <v>1250</v>
      </c>
      <c r="U64" s="21">
        <f t="shared" si="23"/>
        <v>5490</v>
      </c>
      <c r="V64" s="10">
        <f t="shared" si="24"/>
        <v>3750</v>
      </c>
    </row>
    <row r="65" spans="5:22" x14ac:dyDescent="0.35">
      <c r="E65" s="8">
        <v>6</v>
      </c>
      <c r="F65" s="9"/>
      <c r="G65" s="9" t="s">
        <v>13</v>
      </c>
      <c r="H65" s="15" t="s">
        <v>9</v>
      </c>
      <c r="I65" s="10">
        <v>4</v>
      </c>
      <c r="J65" s="10">
        <v>3</v>
      </c>
      <c r="K65" s="10">
        <v>0</v>
      </c>
      <c r="L65" s="10">
        <v>0</v>
      </c>
      <c r="M65" s="9">
        <v>1200</v>
      </c>
      <c r="N65" s="9">
        <v>790</v>
      </c>
      <c r="O65" s="21">
        <f t="shared" si="25"/>
        <v>4800</v>
      </c>
      <c r="P65" s="10">
        <f t="shared" si="18"/>
        <v>3160</v>
      </c>
      <c r="Q65" s="21">
        <f t="shared" si="19"/>
        <v>3600</v>
      </c>
      <c r="R65" s="10">
        <f t="shared" si="20"/>
        <v>2370</v>
      </c>
      <c r="S65" s="21">
        <f>M65*K65</f>
        <v>0</v>
      </c>
      <c r="T65" s="10">
        <f t="shared" si="22"/>
        <v>0</v>
      </c>
      <c r="U65" s="21">
        <f t="shared" si="23"/>
        <v>0</v>
      </c>
      <c r="V65" s="10">
        <f t="shared" si="24"/>
        <v>0</v>
      </c>
    </row>
    <row r="66" spans="5:22" x14ac:dyDescent="0.35">
      <c r="E66" s="8">
        <v>7</v>
      </c>
      <c r="F66" s="9"/>
      <c r="G66" s="9" t="s">
        <v>14</v>
      </c>
      <c r="H66" s="15" t="s">
        <v>9</v>
      </c>
      <c r="I66" s="10">
        <v>9</v>
      </c>
      <c r="J66" s="10">
        <f>J64</f>
        <v>7</v>
      </c>
      <c r="K66" s="10">
        <f>K64</f>
        <v>1</v>
      </c>
      <c r="L66" s="10">
        <f>L64</f>
        <v>3</v>
      </c>
      <c r="M66" s="9">
        <v>3170</v>
      </c>
      <c r="N66" s="9">
        <v>1900</v>
      </c>
      <c r="O66" s="21">
        <f t="shared" si="25"/>
        <v>28530</v>
      </c>
      <c r="P66" s="10">
        <f t="shared" si="18"/>
        <v>17100</v>
      </c>
      <c r="Q66" s="21">
        <f t="shared" si="19"/>
        <v>22190</v>
      </c>
      <c r="R66" s="10">
        <f t="shared" si="20"/>
        <v>13300</v>
      </c>
      <c r="S66" s="21">
        <f t="shared" ref="S66:S101" si="26">M66*K66</f>
        <v>3170</v>
      </c>
      <c r="T66" s="10">
        <f t="shared" si="22"/>
        <v>1900</v>
      </c>
      <c r="U66" s="21">
        <f t="shared" si="23"/>
        <v>9510</v>
      </c>
      <c r="V66" s="10">
        <f t="shared" si="24"/>
        <v>5700</v>
      </c>
    </row>
    <row r="67" spans="5:22" x14ac:dyDescent="0.35">
      <c r="E67" s="8">
        <v>8</v>
      </c>
      <c r="F67" s="9"/>
      <c r="G67" s="9" t="s">
        <v>15</v>
      </c>
      <c r="H67" s="15" t="s">
        <v>9</v>
      </c>
      <c r="I67" s="10">
        <v>1</v>
      </c>
      <c r="J67" s="10">
        <v>1</v>
      </c>
      <c r="K67" s="10">
        <v>0</v>
      </c>
      <c r="L67" s="10">
        <v>0</v>
      </c>
      <c r="M67" s="9">
        <v>9120</v>
      </c>
      <c r="N67" s="9">
        <v>1500</v>
      </c>
      <c r="O67" s="21">
        <f t="shared" si="25"/>
        <v>9120</v>
      </c>
      <c r="P67" s="10">
        <f t="shared" si="18"/>
        <v>1500</v>
      </c>
      <c r="Q67" s="21">
        <f t="shared" si="19"/>
        <v>9120</v>
      </c>
      <c r="R67" s="10">
        <f t="shared" si="20"/>
        <v>1500</v>
      </c>
      <c r="S67" s="21">
        <f t="shared" si="26"/>
        <v>0</v>
      </c>
      <c r="T67" s="10">
        <f t="shared" si="22"/>
        <v>0</v>
      </c>
      <c r="U67" s="21">
        <f t="shared" si="23"/>
        <v>0</v>
      </c>
      <c r="V67" s="10">
        <f t="shared" si="24"/>
        <v>0</v>
      </c>
    </row>
    <row r="68" spans="5:22" x14ac:dyDescent="0.35">
      <c r="E68" s="8">
        <v>9</v>
      </c>
      <c r="F68" s="9"/>
      <c r="G68" s="9" t="s">
        <v>16</v>
      </c>
      <c r="H68" s="15" t="s">
        <v>9</v>
      </c>
      <c r="I68" s="10">
        <v>14</v>
      </c>
      <c r="J68" s="10">
        <v>12</v>
      </c>
      <c r="K68" s="10">
        <f>K66</f>
        <v>1</v>
      </c>
      <c r="L68" s="10">
        <v>4</v>
      </c>
      <c r="M68" s="9">
        <v>1240</v>
      </c>
      <c r="N68" s="9">
        <v>720</v>
      </c>
      <c r="O68" s="21">
        <f t="shared" si="25"/>
        <v>17360</v>
      </c>
      <c r="P68" s="10">
        <f t="shared" si="18"/>
        <v>10080</v>
      </c>
      <c r="Q68" s="21">
        <f t="shared" si="19"/>
        <v>14880</v>
      </c>
      <c r="R68" s="10">
        <f t="shared" si="20"/>
        <v>8640</v>
      </c>
      <c r="S68" s="21">
        <f t="shared" si="26"/>
        <v>1240</v>
      </c>
      <c r="T68" s="10">
        <f t="shared" si="22"/>
        <v>720</v>
      </c>
      <c r="U68" s="21">
        <f t="shared" si="23"/>
        <v>4960</v>
      </c>
      <c r="V68" s="10">
        <f t="shared" si="24"/>
        <v>2880</v>
      </c>
    </row>
    <row r="69" spans="5:22" x14ac:dyDescent="0.35">
      <c r="E69" s="8">
        <v>10</v>
      </c>
      <c r="F69" s="9"/>
      <c r="G69" s="9" t="s">
        <v>17</v>
      </c>
      <c r="H69" s="15" t="s">
        <v>9</v>
      </c>
      <c r="I69" s="10">
        <v>10</v>
      </c>
      <c r="J69" s="10">
        <v>9</v>
      </c>
      <c r="K69" s="10">
        <f>K68</f>
        <v>1</v>
      </c>
      <c r="L69" s="10">
        <f>L68</f>
        <v>4</v>
      </c>
      <c r="M69" s="9">
        <v>1360</v>
      </c>
      <c r="N69" s="9">
        <v>960</v>
      </c>
      <c r="O69" s="21">
        <f t="shared" si="25"/>
        <v>13600</v>
      </c>
      <c r="P69" s="10">
        <f t="shared" si="18"/>
        <v>9600</v>
      </c>
      <c r="Q69" s="21">
        <f t="shared" si="19"/>
        <v>12240</v>
      </c>
      <c r="R69" s="10">
        <f t="shared" si="20"/>
        <v>8640</v>
      </c>
      <c r="S69" s="21">
        <f t="shared" si="26"/>
        <v>1360</v>
      </c>
      <c r="T69" s="10">
        <f t="shared" si="22"/>
        <v>960</v>
      </c>
      <c r="U69" s="21">
        <f t="shared" si="23"/>
        <v>5440</v>
      </c>
      <c r="V69" s="10">
        <f t="shared" si="24"/>
        <v>3840</v>
      </c>
    </row>
    <row r="70" spans="5:22" x14ac:dyDescent="0.35">
      <c r="E70" s="8">
        <v>11</v>
      </c>
      <c r="F70" s="9"/>
      <c r="G70" s="9" t="s">
        <v>18</v>
      </c>
      <c r="H70" s="15" t="s">
        <v>11</v>
      </c>
      <c r="I70" s="10">
        <f>4*2.5*7*0.125</f>
        <v>8.75</v>
      </c>
      <c r="J70" s="10">
        <f>4*2.5*7*0.125</f>
        <v>8.75</v>
      </c>
      <c r="K70" s="10">
        <f>1*2.5*7*0.125</f>
        <v>2.1875</v>
      </c>
      <c r="L70" s="10">
        <f>1*2.5*7*0.125</f>
        <v>2.1875</v>
      </c>
      <c r="M70" s="9">
        <v>95000</v>
      </c>
      <c r="N70" s="9">
        <v>14000</v>
      </c>
      <c r="O70" s="21">
        <f t="shared" si="25"/>
        <v>831250</v>
      </c>
      <c r="P70" s="10">
        <f t="shared" si="18"/>
        <v>122500</v>
      </c>
      <c r="Q70" s="21">
        <f t="shared" si="19"/>
        <v>831250</v>
      </c>
      <c r="R70" s="10">
        <f t="shared" si="20"/>
        <v>122500</v>
      </c>
      <c r="S70" s="21">
        <f t="shared" si="26"/>
        <v>207812.5</v>
      </c>
      <c r="T70" s="10">
        <f t="shared" si="22"/>
        <v>30625</v>
      </c>
      <c r="U70" s="21">
        <f t="shared" si="23"/>
        <v>207812.5</v>
      </c>
      <c r="V70" s="10">
        <f t="shared" si="24"/>
        <v>30625</v>
      </c>
    </row>
    <row r="71" spans="5:22" x14ac:dyDescent="0.35">
      <c r="E71" s="8">
        <v>12</v>
      </c>
      <c r="F71" s="9"/>
      <c r="G71" s="9" t="s">
        <v>19</v>
      </c>
      <c r="H71" s="15" t="s">
        <v>6</v>
      </c>
      <c r="I71" s="10">
        <v>108</v>
      </c>
      <c r="J71" s="10">
        <v>108</v>
      </c>
      <c r="K71" s="10">
        <v>36</v>
      </c>
      <c r="L71" s="10">
        <v>36</v>
      </c>
      <c r="M71" s="9">
        <v>1900</v>
      </c>
      <c r="N71" s="9">
        <v>900</v>
      </c>
      <c r="O71" s="21">
        <f t="shared" si="25"/>
        <v>205200</v>
      </c>
      <c r="P71" s="10">
        <f t="shared" si="18"/>
        <v>97200</v>
      </c>
      <c r="Q71" s="21">
        <f t="shared" si="19"/>
        <v>205200</v>
      </c>
      <c r="R71" s="10">
        <f t="shared" si="20"/>
        <v>97200</v>
      </c>
      <c r="S71" s="21">
        <f t="shared" si="26"/>
        <v>68400</v>
      </c>
      <c r="T71" s="10">
        <f t="shared" si="22"/>
        <v>32400</v>
      </c>
      <c r="U71" s="21">
        <f t="shared" si="23"/>
        <v>68400</v>
      </c>
      <c r="V71" s="10">
        <f t="shared" si="24"/>
        <v>32400</v>
      </c>
    </row>
    <row r="72" spans="5:22" ht="15" thickBot="1" x14ac:dyDescent="0.4">
      <c r="E72" s="8">
        <v>13</v>
      </c>
      <c r="F72" s="9"/>
      <c r="G72" s="9" t="s">
        <v>20</v>
      </c>
      <c r="H72" s="15" t="s">
        <v>9</v>
      </c>
      <c r="I72" s="10">
        <v>2</v>
      </c>
      <c r="J72" s="10">
        <v>2</v>
      </c>
      <c r="K72" s="10">
        <v>0</v>
      </c>
      <c r="L72" s="10">
        <v>1</v>
      </c>
      <c r="M72" s="9">
        <v>103500</v>
      </c>
      <c r="N72" s="12">
        <v>33000</v>
      </c>
      <c r="O72" s="21">
        <f t="shared" si="25"/>
        <v>207000</v>
      </c>
      <c r="P72" s="10">
        <f t="shared" si="18"/>
        <v>66000</v>
      </c>
      <c r="Q72" s="21">
        <f t="shared" si="19"/>
        <v>207000</v>
      </c>
      <c r="R72" s="10">
        <f t="shared" si="20"/>
        <v>66000</v>
      </c>
      <c r="S72" s="21">
        <f t="shared" si="26"/>
        <v>0</v>
      </c>
      <c r="T72" s="10">
        <f t="shared" si="22"/>
        <v>0</v>
      </c>
      <c r="U72" s="21">
        <f t="shared" si="23"/>
        <v>103500</v>
      </c>
      <c r="V72" s="10">
        <f t="shared" si="24"/>
        <v>33000</v>
      </c>
    </row>
    <row r="73" spans="5:22" x14ac:dyDescent="0.35">
      <c r="E73" s="8">
        <v>14</v>
      </c>
      <c r="F73" s="9"/>
      <c r="G73" s="9" t="s">
        <v>21</v>
      </c>
      <c r="H73" s="15" t="s">
        <v>9</v>
      </c>
      <c r="I73" s="10">
        <f>I64</f>
        <v>7</v>
      </c>
      <c r="J73" s="10">
        <f>J64</f>
        <v>7</v>
      </c>
      <c r="K73" s="10">
        <f>K64</f>
        <v>1</v>
      </c>
      <c r="L73" s="10">
        <f>L64</f>
        <v>3</v>
      </c>
      <c r="M73" s="9">
        <v>14300</v>
      </c>
      <c r="N73" s="9">
        <v>8300</v>
      </c>
      <c r="O73" s="21">
        <f t="shared" si="25"/>
        <v>100100</v>
      </c>
      <c r="P73" s="10">
        <f t="shared" si="18"/>
        <v>58100</v>
      </c>
      <c r="Q73" s="21">
        <f t="shared" si="19"/>
        <v>100100</v>
      </c>
      <c r="R73" s="10">
        <f t="shared" si="20"/>
        <v>58100</v>
      </c>
      <c r="S73" s="21">
        <f t="shared" si="26"/>
        <v>14300</v>
      </c>
      <c r="T73" s="10">
        <f t="shared" si="22"/>
        <v>8300</v>
      </c>
      <c r="U73" s="21">
        <f t="shared" si="23"/>
        <v>42900</v>
      </c>
      <c r="V73" s="10">
        <f t="shared" si="24"/>
        <v>24900</v>
      </c>
    </row>
    <row r="74" spans="5:22" x14ac:dyDescent="0.35">
      <c r="E74" s="8">
        <v>15</v>
      </c>
      <c r="F74" s="9"/>
      <c r="G74" s="9" t="s">
        <v>22</v>
      </c>
      <c r="H74" s="15" t="s">
        <v>9</v>
      </c>
      <c r="I74" s="10">
        <v>162</v>
      </c>
      <c r="J74" s="10">
        <v>158</v>
      </c>
      <c r="K74" s="10">
        <v>17</v>
      </c>
      <c r="L74" s="10">
        <v>47</v>
      </c>
      <c r="M74" s="9">
        <v>1270</v>
      </c>
      <c r="N74" s="9">
        <v>320</v>
      </c>
      <c r="O74" s="21">
        <f t="shared" si="25"/>
        <v>205740</v>
      </c>
      <c r="P74" s="10">
        <f t="shared" si="18"/>
        <v>51840</v>
      </c>
      <c r="Q74" s="21">
        <f t="shared" si="19"/>
        <v>200660</v>
      </c>
      <c r="R74" s="10">
        <f t="shared" si="20"/>
        <v>50560</v>
      </c>
      <c r="S74" s="21">
        <f t="shared" si="26"/>
        <v>21590</v>
      </c>
      <c r="T74" s="10">
        <f t="shared" si="22"/>
        <v>5440</v>
      </c>
      <c r="U74" s="21">
        <f>M74*L74</f>
        <v>59690</v>
      </c>
      <c r="V74" s="10">
        <f t="shared" si="24"/>
        <v>15040</v>
      </c>
    </row>
    <row r="75" spans="5:22" x14ac:dyDescent="0.35">
      <c r="E75" s="8">
        <v>16</v>
      </c>
      <c r="F75" s="9"/>
      <c r="G75" s="9" t="s">
        <v>23</v>
      </c>
      <c r="H75" s="15" t="s">
        <v>24</v>
      </c>
      <c r="I75" s="10">
        <v>6</v>
      </c>
      <c r="J75" s="10">
        <v>5</v>
      </c>
      <c r="K75" s="10">
        <v>2</v>
      </c>
      <c r="L75" s="10">
        <v>5</v>
      </c>
      <c r="M75" s="9">
        <v>5000</v>
      </c>
      <c r="N75" s="9">
        <v>2800</v>
      </c>
      <c r="O75" s="21">
        <f t="shared" si="25"/>
        <v>30000</v>
      </c>
      <c r="P75" s="10">
        <f t="shared" si="18"/>
        <v>16800</v>
      </c>
      <c r="Q75" s="21">
        <f t="shared" si="19"/>
        <v>25000</v>
      </c>
      <c r="R75" s="10">
        <f t="shared" si="20"/>
        <v>14000</v>
      </c>
      <c r="S75" s="21">
        <f t="shared" si="26"/>
        <v>10000</v>
      </c>
      <c r="T75" s="10">
        <f t="shared" si="22"/>
        <v>5600</v>
      </c>
      <c r="U75" s="21">
        <f t="shared" ref="U75:U101" si="27">M75*L75</f>
        <v>25000</v>
      </c>
      <c r="V75" s="10">
        <f>N75*L75</f>
        <v>14000</v>
      </c>
    </row>
    <row r="76" spans="5:22" x14ac:dyDescent="0.35">
      <c r="E76" s="8">
        <v>17</v>
      </c>
      <c r="F76" s="9"/>
      <c r="G76" s="9" t="s">
        <v>50</v>
      </c>
      <c r="H76" s="15" t="s">
        <v>11</v>
      </c>
      <c r="I76" s="10">
        <f>2*2*7*0.125</f>
        <v>3.5</v>
      </c>
      <c r="J76" s="10">
        <f>2*2*7*0.125</f>
        <v>3.5</v>
      </c>
      <c r="K76" s="10">
        <v>0</v>
      </c>
      <c r="L76" s="10">
        <f>1*2*7*0.125</f>
        <v>1.75</v>
      </c>
      <c r="M76" s="9">
        <v>95000</v>
      </c>
      <c r="N76" s="9">
        <v>14000</v>
      </c>
      <c r="O76" s="21">
        <f t="shared" si="25"/>
        <v>332500</v>
      </c>
      <c r="P76" s="10">
        <f t="shared" si="18"/>
        <v>49000</v>
      </c>
      <c r="Q76" s="21">
        <f t="shared" si="19"/>
        <v>332500</v>
      </c>
      <c r="R76" s="10">
        <f t="shared" si="20"/>
        <v>49000</v>
      </c>
      <c r="S76" s="21">
        <f t="shared" si="26"/>
        <v>0</v>
      </c>
      <c r="T76" s="10">
        <f t="shared" si="22"/>
        <v>0</v>
      </c>
      <c r="U76" s="21">
        <f t="shared" si="27"/>
        <v>166250</v>
      </c>
      <c r="V76" s="10">
        <f t="shared" ref="V76:V101" si="28">N76*L76</f>
        <v>24500</v>
      </c>
    </row>
    <row r="77" spans="5:22" x14ac:dyDescent="0.35">
      <c r="E77" s="8">
        <v>18</v>
      </c>
      <c r="F77" s="9"/>
      <c r="G77" s="9" t="s">
        <v>25</v>
      </c>
      <c r="H77" s="15" t="s">
        <v>9</v>
      </c>
      <c r="I77" s="10">
        <v>2</v>
      </c>
      <c r="J77" s="10">
        <v>2</v>
      </c>
      <c r="K77" s="10">
        <v>0</v>
      </c>
      <c r="L77" s="10">
        <v>1</v>
      </c>
      <c r="M77" s="9">
        <v>5370</v>
      </c>
      <c r="N77" s="9">
        <v>2990</v>
      </c>
      <c r="O77" s="21">
        <f t="shared" si="25"/>
        <v>10740</v>
      </c>
      <c r="P77" s="10">
        <f t="shared" si="18"/>
        <v>5980</v>
      </c>
      <c r="Q77" s="21">
        <f t="shared" si="19"/>
        <v>10740</v>
      </c>
      <c r="R77" s="10">
        <f t="shared" si="20"/>
        <v>5980</v>
      </c>
      <c r="S77" s="21">
        <f t="shared" si="26"/>
        <v>0</v>
      </c>
      <c r="T77" s="10">
        <f t="shared" si="22"/>
        <v>0</v>
      </c>
      <c r="U77" s="21">
        <f t="shared" si="27"/>
        <v>5370</v>
      </c>
      <c r="V77" s="10">
        <f t="shared" si="28"/>
        <v>2990</v>
      </c>
    </row>
    <row r="78" spans="5:22" x14ac:dyDescent="0.35">
      <c r="E78" s="8">
        <v>19</v>
      </c>
      <c r="F78" s="9"/>
      <c r="G78" s="9" t="s">
        <v>53</v>
      </c>
      <c r="H78" s="15" t="s">
        <v>26</v>
      </c>
      <c r="I78" s="10">
        <v>12</v>
      </c>
      <c r="J78" s="10">
        <v>12</v>
      </c>
      <c r="K78" s="10">
        <v>0</v>
      </c>
      <c r="L78" s="10">
        <v>6</v>
      </c>
      <c r="M78" s="9">
        <v>1200</v>
      </c>
      <c r="N78" s="9">
        <v>350</v>
      </c>
      <c r="O78" s="21">
        <f t="shared" si="25"/>
        <v>14400</v>
      </c>
      <c r="P78" s="10">
        <f t="shared" si="18"/>
        <v>4200</v>
      </c>
      <c r="Q78" s="21">
        <f t="shared" si="19"/>
        <v>14400</v>
      </c>
      <c r="R78" s="10">
        <f t="shared" si="20"/>
        <v>4200</v>
      </c>
      <c r="S78" s="21">
        <f t="shared" si="26"/>
        <v>0</v>
      </c>
      <c r="T78" s="10">
        <f t="shared" si="22"/>
        <v>0</v>
      </c>
      <c r="U78" s="21">
        <f t="shared" si="27"/>
        <v>7200</v>
      </c>
      <c r="V78" s="10">
        <f t="shared" si="28"/>
        <v>2100</v>
      </c>
    </row>
    <row r="79" spans="5:22" s="43" customFormat="1" x14ac:dyDescent="0.35">
      <c r="E79" s="42">
        <v>20</v>
      </c>
      <c r="G79" s="43" t="s">
        <v>27</v>
      </c>
      <c r="H79" s="44" t="s">
        <v>26</v>
      </c>
      <c r="I79" s="45">
        <v>78</v>
      </c>
      <c r="J79" s="45">
        <v>78</v>
      </c>
      <c r="K79" s="45">
        <v>0</v>
      </c>
      <c r="L79" s="45">
        <v>154</v>
      </c>
      <c r="M79" s="43">
        <v>950</v>
      </c>
      <c r="N79" s="43">
        <v>300</v>
      </c>
      <c r="O79" s="42">
        <f t="shared" si="25"/>
        <v>74100</v>
      </c>
      <c r="P79" s="45">
        <f t="shared" si="18"/>
        <v>23400</v>
      </c>
      <c r="Q79" s="42">
        <f t="shared" si="19"/>
        <v>74100</v>
      </c>
      <c r="R79" s="45">
        <f t="shared" si="20"/>
        <v>23400</v>
      </c>
      <c r="S79" s="42">
        <f t="shared" si="26"/>
        <v>0</v>
      </c>
      <c r="T79" s="45">
        <f t="shared" si="22"/>
        <v>0</v>
      </c>
      <c r="U79" s="42">
        <f t="shared" si="27"/>
        <v>146300</v>
      </c>
      <c r="V79" s="45">
        <f t="shared" si="28"/>
        <v>46200</v>
      </c>
    </row>
    <row r="80" spans="5:22" s="43" customFormat="1" x14ac:dyDescent="0.35">
      <c r="E80" s="42">
        <v>21</v>
      </c>
      <c r="G80" s="43" t="s">
        <v>28</v>
      </c>
      <c r="H80" s="44" t="s">
        <v>26</v>
      </c>
      <c r="I80" s="45">
        <v>264</v>
      </c>
      <c r="J80" s="45">
        <v>264</v>
      </c>
      <c r="K80" s="45">
        <v>0</v>
      </c>
      <c r="L80" s="45">
        <v>282</v>
      </c>
      <c r="M80" s="43">
        <v>950</v>
      </c>
      <c r="N80" s="43">
        <v>300</v>
      </c>
      <c r="O80" s="42">
        <f t="shared" si="25"/>
        <v>250800</v>
      </c>
      <c r="P80" s="45">
        <f t="shared" si="18"/>
        <v>79200</v>
      </c>
      <c r="Q80" s="42">
        <f t="shared" si="19"/>
        <v>250800</v>
      </c>
      <c r="R80" s="45">
        <f t="shared" si="20"/>
        <v>79200</v>
      </c>
      <c r="S80" s="42">
        <f t="shared" si="26"/>
        <v>0</v>
      </c>
      <c r="T80" s="45">
        <f t="shared" si="22"/>
        <v>0</v>
      </c>
      <c r="U80" s="42">
        <f t="shared" si="27"/>
        <v>267900</v>
      </c>
      <c r="V80" s="45">
        <f t="shared" si="28"/>
        <v>84600</v>
      </c>
    </row>
    <row r="81" spans="5:22" x14ac:dyDescent="0.35">
      <c r="E81" s="8">
        <v>22</v>
      </c>
      <c r="F81" s="9"/>
      <c r="G81" s="9" t="s">
        <v>29</v>
      </c>
      <c r="H81" s="15" t="s">
        <v>9</v>
      </c>
      <c r="I81" s="10">
        <f>I77</f>
        <v>2</v>
      </c>
      <c r="J81" s="10">
        <f>J77</f>
        <v>2</v>
      </c>
      <c r="K81" s="10">
        <f>K77</f>
        <v>0</v>
      </c>
      <c r="L81" s="10">
        <f>L77</f>
        <v>1</v>
      </c>
      <c r="M81" s="9">
        <f>1270*20</f>
        <v>25400</v>
      </c>
      <c r="N81" s="9">
        <f>1270*9</f>
        <v>11430</v>
      </c>
      <c r="O81" s="21">
        <f t="shared" si="25"/>
        <v>50800</v>
      </c>
      <c r="P81" s="10">
        <f t="shared" si="18"/>
        <v>22860</v>
      </c>
      <c r="Q81" s="21">
        <f t="shared" si="19"/>
        <v>50800</v>
      </c>
      <c r="R81" s="10">
        <f t="shared" si="20"/>
        <v>22860</v>
      </c>
      <c r="S81" s="21">
        <f t="shared" si="26"/>
        <v>0</v>
      </c>
      <c r="T81" s="10">
        <f t="shared" si="22"/>
        <v>0</v>
      </c>
      <c r="U81" s="21">
        <f t="shared" si="27"/>
        <v>25400</v>
      </c>
      <c r="V81" s="10">
        <f t="shared" si="28"/>
        <v>11430</v>
      </c>
    </row>
    <row r="82" spans="5:22" x14ac:dyDescent="0.35">
      <c r="E82" s="8">
        <v>23</v>
      </c>
      <c r="F82" s="9"/>
      <c r="G82" s="9" t="s">
        <v>30</v>
      </c>
      <c r="H82" s="15" t="s">
        <v>9</v>
      </c>
      <c r="I82" s="10">
        <v>2</v>
      </c>
      <c r="J82" s="10">
        <f t="shared" ref="J82:L82" si="29">J81</f>
        <v>2</v>
      </c>
      <c r="K82" s="10">
        <f t="shared" si="29"/>
        <v>0</v>
      </c>
      <c r="L82" s="10">
        <f t="shared" si="29"/>
        <v>1</v>
      </c>
      <c r="M82" s="9">
        <v>17500</v>
      </c>
      <c r="N82" s="9">
        <v>2780</v>
      </c>
      <c r="O82" s="21">
        <f t="shared" si="25"/>
        <v>35000</v>
      </c>
      <c r="P82" s="10">
        <f t="shared" si="18"/>
        <v>5560</v>
      </c>
      <c r="Q82" s="21">
        <f t="shared" si="19"/>
        <v>35000</v>
      </c>
      <c r="R82" s="10">
        <f t="shared" si="20"/>
        <v>5560</v>
      </c>
      <c r="S82" s="21">
        <f t="shared" si="26"/>
        <v>0</v>
      </c>
      <c r="T82" s="10">
        <f t="shared" si="22"/>
        <v>0</v>
      </c>
      <c r="U82" s="21">
        <f t="shared" si="27"/>
        <v>17500</v>
      </c>
      <c r="V82" s="10">
        <f t="shared" si="28"/>
        <v>2780</v>
      </c>
    </row>
    <row r="83" spans="5:22" x14ac:dyDescent="0.35">
      <c r="E83" s="8">
        <v>24</v>
      </c>
      <c r="F83" s="9"/>
      <c r="G83" s="9" t="s">
        <v>31</v>
      </c>
      <c r="H83" s="15" t="s">
        <v>9</v>
      </c>
      <c r="I83" s="10">
        <v>2</v>
      </c>
      <c r="J83" s="10">
        <f t="shared" ref="J83:L83" si="30">J82</f>
        <v>2</v>
      </c>
      <c r="K83" s="10">
        <f t="shared" si="30"/>
        <v>0</v>
      </c>
      <c r="L83" s="10">
        <f t="shared" si="30"/>
        <v>1</v>
      </c>
      <c r="M83" s="9">
        <v>3050</v>
      </c>
      <c r="N83" s="9">
        <v>1650</v>
      </c>
      <c r="O83" s="21">
        <f t="shared" si="25"/>
        <v>6100</v>
      </c>
      <c r="P83" s="10">
        <f t="shared" si="18"/>
        <v>3300</v>
      </c>
      <c r="Q83" s="21">
        <f t="shared" si="19"/>
        <v>6100</v>
      </c>
      <c r="R83" s="10">
        <f t="shared" si="20"/>
        <v>3300</v>
      </c>
      <c r="S83" s="21">
        <f t="shared" si="26"/>
        <v>0</v>
      </c>
      <c r="T83" s="10">
        <f t="shared" si="22"/>
        <v>0</v>
      </c>
      <c r="U83" s="21">
        <f t="shared" si="27"/>
        <v>3050</v>
      </c>
      <c r="V83" s="10">
        <f t="shared" si="28"/>
        <v>1650</v>
      </c>
    </row>
    <row r="84" spans="5:22" x14ac:dyDescent="0.35">
      <c r="E84" s="8">
        <v>25</v>
      </c>
      <c r="F84" s="9"/>
      <c r="G84" s="9" t="s">
        <v>32</v>
      </c>
      <c r="H84" s="15" t="s">
        <v>9</v>
      </c>
      <c r="I84" s="10">
        <f>I83</f>
        <v>2</v>
      </c>
      <c r="J84" s="10">
        <f t="shared" ref="J84:L84" si="31">J83</f>
        <v>2</v>
      </c>
      <c r="K84" s="10">
        <f t="shared" si="31"/>
        <v>0</v>
      </c>
      <c r="L84" s="10">
        <f t="shared" si="31"/>
        <v>1</v>
      </c>
      <c r="M84" s="9">
        <v>45000</v>
      </c>
      <c r="N84" s="9">
        <v>16000</v>
      </c>
      <c r="O84" s="21">
        <f t="shared" si="25"/>
        <v>90000</v>
      </c>
      <c r="P84" s="10">
        <f t="shared" si="18"/>
        <v>32000</v>
      </c>
      <c r="Q84" s="21">
        <f t="shared" si="19"/>
        <v>90000</v>
      </c>
      <c r="R84" s="10">
        <f t="shared" si="20"/>
        <v>32000</v>
      </c>
      <c r="S84" s="21">
        <f t="shared" si="26"/>
        <v>0</v>
      </c>
      <c r="T84" s="10">
        <f t="shared" si="22"/>
        <v>0</v>
      </c>
      <c r="U84" s="21">
        <f t="shared" si="27"/>
        <v>45000</v>
      </c>
      <c r="V84" s="10">
        <f t="shared" si="28"/>
        <v>16000</v>
      </c>
    </row>
    <row r="85" spans="5:22" x14ac:dyDescent="0.35">
      <c r="E85" s="8">
        <v>26</v>
      </c>
      <c r="F85" s="9"/>
      <c r="G85" s="9" t="s">
        <v>33</v>
      </c>
      <c r="H85" s="15" t="s">
        <v>9</v>
      </c>
      <c r="I85" s="10">
        <f>I83</f>
        <v>2</v>
      </c>
      <c r="J85" s="10">
        <f>J83</f>
        <v>2</v>
      </c>
      <c r="K85" s="10">
        <f>K83</f>
        <v>0</v>
      </c>
      <c r="L85" s="10">
        <f>L83</f>
        <v>1</v>
      </c>
      <c r="M85" s="9">
        <v>26600</v>
      </c>
      <c r="N85" s="9">
        <v>11660</v>
      </c>
      <c r="O85" s="21">
        <f t="shared" si="25"/>
        <v>53200</v>
      </c>
      <c r="P85" s="10">
        <f t="shared" si="18"/>
        <v>23320</v>
      </c>
      <c r="Q85" s="21">
        <f t="shared" si="19"/>
        <v>53200</v>
      </c>
      <c r="R85" s="10">
        <f t="shared" si="20"/>
        <v>23320</v>
      </c>
      <c r="S85" s="21">
        <f t="shared" si="26"/>
        <v>0</v>
      </c>
      <c r="T85" s="10">
        <f t="shared" si="22"/>
        <v>0</v>
      </c>
      <c r="U85" s="21">
        <f t="shared" si="27"/>
        <v>26600</v>
      </c>
      <c r="V85" s="10">
        <f t="shared" si="28"/>
        <v>11660</v>
      </c>
    </row>
    <row r="86" spans="5:22" x14ac:dyDescent="0.35">
      <c r="E86" s="8">
        <v>27</v>
      </c>
      <c r="F86" s="9"/>
      <c r="G86" s="9" t="s">
        <v>34</v>
      </c>
      <c r="H86" s="15" t="s">
        <v>9</v>
      </c>
      <c r="I86" s="10">
        <f>I83</f>
        <v>2</v>
      </c>
      <c r="J86" s="10">
        <f>J83</f>
        <v>2</v>
      </c>
      <c r="K86" s="10">
        <f>K83</f>
        <v>0</v>
      </c>
      <c r="L86" s="10">
        <f>L83</f>
        <v>1</v>
      </c>
      <c r="M86" s="9">
        <v>35000</v>
      </c>
      <c r="N86" s="9">
        <v>11000</v>
      </c>
      <c r="O86" s="21">
        <f t="shared" si="25"/>
        <v>70000</v>
      </c>
      <c r="P86" s="10">
        <f t="shared" si="18"/>
        <v>22000</v>
      </c>
      <c r="Q86" s="21">
        <f t="shared" si="19"/>
        <v>70000</v>
      </c>
      <c r="R86" s="10">
        <f t="shared" si="20"/>
        <v>22000</v>
      </c>
      <c r="S86" s="21">
        <f t="shared" si="26"/>
        <v>0</v>
      </c>
      <c r="T86" s="10">
        <f t="shared" si="22"/>
        <v>0</v>
      </c>
      <c r="U86" s="21">
        <f t="shared" si="27"/>
        <v>35000</v>
      </c>
      <c r="V86" s="10">
        <f t="shared" si="28"/>
        <v>11000</v>
      </c>
    </row>
    <row r="87" spans="5:22" x14ac:dyDescent="0.35">
      <c r="E87" s="8">
        <v>28</v>
      </c>
      <c r="F87" s="9"/>
      <c r="G87" s="9" t="s">
        <v>35</v>
      </c>
      <c r="H87" s="15" t="s">
        <v>36</v>
      </c>
      <c r="I87" s="10">
        <v>60</v>
      </c>
      <c r="J87" s="10">
        <v>60</v>
      </c>
      <c r="K87" s="10">
        <v>0</v>
      </c>
      <c r="L87" s="10">
        <v>0</v>
      </c>
      <c r="M87" s="9">
        <v>12000</v>
      </c>
      <c r="N87" s="9">
        <v>4500</v>
      </c>
      <c r="O87" s="21">
        <f t="shared" si="25"/>
        <v>720000</v>
      </c>
      <c r="P87" s="10">
        <f t="shared" si="18"/>
        <v>270000</v>
      </c>
      <c r="Q87" s="21">
        <f t="shared" si="19"/>
        <v>720000</v>
      </c>
      <c r="R87" s="10">
        <f t="shared" si="20"/>
        <v>270000</v>
      </c>
      <c r="S87" s="21">
        <f t="shared" si="26"/>
        <v>0</v>
      </c>
      <c r="T87" s="10">
        <f t="shared" si="22"/>
        <v>0</v>
      </c>
      <c r="U87" s="21">
        <f t="shared" si="27"/>
        <v>0</v>
      </c>
      <c r="V87" s="10">
        <f t="shared" si="28"/>
        <v>0</v>
      </c>
    </row>
    <row r="88" spans="5:22" x14ac:dyDescent="0.35">
      <c r="E88" s="8">
        <v>29</v>
      </c>
      <c r="F88" s="9"/>
      <c r="G88" s="9" t="s">
        <v>37</v>
      </c>
      <c r="H88" s="15" t="s">
        <v>9</v>
      </c>
      <c r="I88" s="10">
        <v>1</v>
      </c>
      <c r="J88" s="10">
        <v>1</v>
      </c>
      <c r="K88" s="10">
        <v>0</v>
      </c>
      <c r="L88" s="10">
        <v>0</v>
      </c>
      <c r="M88" s="9">
        <v>11400</v>
      </c>
      <c r="N88" s="9">
        <v>2990</v>
      </c>
      <c r="O88" s="21">
        <f t="shared" si="25"/>
        <v>11400</v>
      </c>
      <c r="P88" s="10">
        <f t="shared" si="18"/>
        <v>2990</v>
      </c>
      <c r="Q88" s="21">
        <f t="shared" si="19"/>
        <v>11400</v>
      </c>
      <c r="R88" s="10">
        <f t="shared" si="20"/>
        <v>2990</v>
      </c>
      <c r="S88" s="21">
        <f t="shared" si="26"/>
        <v>0</v>
      </c>
      <c r="T88" s="10">
        <f t="shared" si="22"/>
        <v>0</v>
      </c>
      <c r="U88" s="21">
        <f t="shared" si="27"/>
        <v>0</v>
      </c>
      <c r="V88" s="10">
        <f t="shared" si="28"/>
        <v>0</v>
      </c>
    </row>
    <row r="89" spans="5:22" x14ac:dyDescent="0.35">
      <c r="E89" s="8">
        <v>30</v>
      </c>
      <c r="F89" s="9"/>
      <c r="G89" s="9" t="s">
        <v>38</v>
      </c>
      <c r="H89" s="15" t="s">
        <v>9</v>
      </c>
      <c r="I89" s="10">
        <v>1</v>
      </c>
      <c r="J89" s="10">
        <f>I89</f>
        <v>1</v>
      </c>
      <c r="K89" s="10">
        <f>K88</f>
        <v>0</v>
      </c>
      <c r="L89" s="10">
        <f>L88</f>
        <v>0</v>
      </c>
      <c r="M89" s="9">
        <v>64800</v>
      </c>
      <c r="N89" s="9">
        <v>31250</v>
      </c>
      <c r="O89" s="21">
        <f t="shared" si="25"/>
        <v>64800</v>
      </c>
      <c r="P89" s="10">
        <f t="shared" si="18"/>
        <v>31250</v>
      </c>
      <c r="Q89" s="21">
        <f t="shared" si="19"/>
        <v>64800</v>
      </c>
      <c r="R89" s="10">
        <f t="shared" si="20"/>
        <v>31250</v>
      </c>
      <c r="S89" s="21">
        <f t="shared" si="26"/>
        <v>0</v>
      </c>
      <c r="T89" s="10">
        <f t="shared" si="22"/>
        <v>0</v>
      </c>
      <c r="U89" s="21">
        <f t="shared" si="27"/>
        <v>0</v>
      </c>
      <c r="V89" s="10">
        <f t="shared" si="28"/>
        <v>0</v>
      </c>
    </row>
    <row r="90" spans="5:22" x14ac:dyDescent="0.35">
      <c r="E90" s="8">
        <v>31</v>
      </c>
      <c r="F90" s="9"/>
      <c r="G90" s="9" t="s">
        <v>39</v>
      </c>
      <c r="H90" s="15" t="s">
        <v>26</v>
      </c>
      <c r="I90" s="10">
        <v>60</v>
      </c>
      <c r="J90" s="10">
        <v>60</v>
      </c>
      <c r="K90" s="10">
        <v>0</v>
      </c>
      <c r="L90" s="10">
        <v>0</v>
      </c>
      <c r="M90" s="9">
        <v>3000</v>
      </c>
      <c r="N90" s="9">
        <v>350</v>
      </c>
      <c r="O90" s="21">
        <f t="shared" si="25"/>
        <v>180000</v>
      </c>
      <c r="P90" s="10">
        <f t="shared" si="18"/>
        <v>21000</v>
      </c>
      <c r="Q90" s="21">
        <f t="shared" si="19"/>
        <v>180000</v>
      </c>
      <c r="R90" s="10">
        <f t="shared" si="20"/>
        <v>21000</v>
      </c>
      <c r="S90" s="21">
        <f t="shared" si="26"/>
        <v>0</v>
      </c>
      <c r="T90" s="10">
        <f t="shared" si="22"/>
        <v>0</v>
      </c>
      <c r="U90" s="21">
        <f t="shared" si="27"/>
        <v>0</v>
      </c>
      <c r="V90" s="10">
        <f t="shared" si="28"/>
        <v>0</v>
      </c>
    </row>
    <row r="91" spans="5:22" x14ac:dyDescent="0.35">
      <c r="E91" s="8">
        <v>32</v>
      </c>
      <c r="F91" s="9"/>
      <c r="G91" s="9" t="s">
        <v>40</v>
      </c>
      <c r="H91" s="15" t="s">
        <v>9</v>
      </c>
      <c r="I91" s="10">
        <v>1</v>
      </c>
      <c r="J91" s="10">
        <v>1</v>
      </c>
      <c r="K91" s="10">
        <v>0</v>
      </c>
      <c r="L91" s="10">
        <v>0</v>
      </c>
      <c r="M91" s="9">
        <v>81400</v>
      </c>
      <c r="N91" s="9">
        <v>17100</v>
      </c>
      <c r="O91" s="21">
        <f t="shared" si="25"/>
        <v>81400</v>
      </c>
      <c r="P91" s="10">
        <f t="shared" si="18"/>
        <v>17100</v>
      </c>
      <c r="Q91" s="21">
        <f t="shared" si="19"/>
        <v>81400</v>
      </c>
      <c r="R91" s="10">
        <f t="shared" si="20"/>
        <v>17100</v>
      </c>
      <c r="S91" s="21">
        <f t="shared" si="26"/>
        <v>0</v>
      </c>
      <c r="T91" s="10">
        <f t="shared" si="22"/>
        <v>0</v>
      </c>
      <c r="U91" s="21">
        <f t="shared" si="27"/>
        <v>0</v>
      </c>
      <c r="V91" s="10">
        <f t="shared" si="28"/>
        <v>0</v>
      </c>
    </row>
    <row r="92" spans="5:22" s="43" customFormat="1" x14ac:dyDescent="0.35">
      <c r="E92" s="42">
        <v>33</v>
      </c>
      <c r="G92" s="43" t="s">
        <v>52</v>
      </c>
      <c r="H92" s="44" t="s">
        <v>26</v>
      </c>
      <c r="I92" s="45">
        <v>240</v>
      </c>
      <c r="J92" s="45">
        <v>240</v>
      </c>
      <c r="K92" s="45">
        <v>0</v>
      </c>
      <c r="L92" s="45">
        <v>0</v>
      </c>
      <c r="M92" s="43">
        <v>1400</v>
      </c>
      <c r="N92" s="43">
        <v>500</v>
      </c>
      <c r="O92" s="42">
        <f t="shared" si="25"/>
        <v>336000</v>
      </c>
      <c r="P92" s="45">
        <f t="shared" si="18"/>
        <v>120000</v>
      </c>
      <c r="Q92" s="42">
        <f t="shared" si="19"/>
        <v>336000</v>
      </c>
      <c r="R92" s="45">
        <f t="shared" si="20"/>
        <v>120000</v>
      </c>
      <c r="S92" s="42">
        <f t="shared" si="26"/>
        <v>0</v>
      </c>
      <c r="T92" s="45">
        <f t="shared" si="22"/>
        <v>0</v>
      </c>
      <c r="U92" s="42">
        <f t="shared" si="27"/>
        <v>0</v>
      </c>
      <c r="V92" s="45">
        <f t="shared" si="28"/>
        <v>0</v>
      </c>
    </row>
    <row r="93" spans="5:22" x14ac:dyDescent="0.35">
      <c r="E93" s="8">
        <v>34</v>
      </c>
      <c r="F93" s="9"/>
      <c r="G93" s="9" t="s">
        <v>41</v>
      </c>
      <c r="H93" s="15" t="s">
        <v>9</v>
      </c>
      <c r="I93" s="10">
        <v>1</v>
      </c>
      <c r="J93" s="10">
        <v>1</v>
      </c>
      <c r="K93" s="10">
        <v>0</v>
      </c>
      <c r="L93" s="10">
        <v>0</v>
      </c>
      <c r="M93" s="9">
        <v>33120</v>
      </c>
      <c r="N93" s="9">
        <v>16000</v>
      </c>
      <c r="O93" s="21">
        <f t="shared" si="25"/>
        <v>33120</v>
      </c>
      <c r="P93" s="10">
        <f t="shared" si="18"/>
        <v>16000</v>
      </c>
      <c r="Q93" s="21">
        <f t="shared" si="19"/>
        <v>33120</v>
      </c>
      <c r="R93" s="10">
        <f t="shared" si="20"/>
        <v>16000</v>
      </c>
      <c r="S93" s="21">
        <f t="shared" si="26"/>
        <v>0</v>
      </c>
      <c r="T93" s="10">
        <f t="shared" si="22"/>
        <v>0</v>
      </c>
      <c r="U93" s="21">
        <f t="shared" si="27"/>
        <v>0</v>
      </c>
      <c r="V93" s="10">
        <f t="shared" si="28"/>
        <v>0</v>
      </c>
    </row>
    <row r="94" spans="5:22" x14ac:dyDescent="0.35">
      <c r="E94" s="8">
        <v>35</v>
      </c>
      <c r="F94" s="9"/>
      <c r="G94" s="9" t="s">
        <v>42</v>
      </c>
      <c r="H94" s="15" t="s">
        <v>6</v>
      </c>
      <c r="I94" s="10">
        <v>48</v>
      </c>
      <c r="J94" s="10">
        <v>48</v>
      </c>
      <c r="K94" s="10">
        <v>0</v>
      </c>
      <c r="L94" s="10">
        <v>0</v>
      </c>
      <c r="M94" s="9">
        <v>1900</v>
      </c>
      <c r="N94" s="9">
        <v>900</v>
      </c>
      <c r="O94" s="21">
        <f t="shared" si="25"/>
        <v>91200</v>
      </c>
      <c r="P94" s="10">
        <f t="shared" si="18"/>
        <v>43200</v>
      </c>
      <c r="Q94" s="21">
        <f t="shared" si="19"/>
        <v>91200</v>
      </c>
      <c r="R94" s="10">
        <f t="shared" si="20"/>
        <v>43200</v>
      </c>
      <c r="S94" s="21">
        <f t="shared" si="26"/>
        <v>0</v>
      </c>
      <c r="T94" s="10">
        <f t="shared" si="22"/>
        <v>0</v>
      </c>
      <c r="U94" s="21">
        <f t="shared" si="27"/>
        <v>0</v>
      </c>
      <c r="V94" s="10">
        <f t="shared" si="28"/>
        <v>0</v>
      </c>
    </row>
    <row r="95" spans="5:22" s="43" customFormat="1" x14ac:dyDescent="0.35">
      <c r="E95" s="42">
        <v>36</v>
      </c>
      <c r="G95" s="43" t="s">
        <v>43</v>
      </c>
      <c r="H95" s="44" t="s">
        <v>26</v>
      </c>
      <c r="I95" s="45">
        <v>1139</v>
      </c>
      <c r="J95" s="45">
        <v>1444</v>
      </c>
      <c r="K95" s="45">
        <v>95</v>
      </c>
      <c r="L95" s="45">
        <v>1230</v>
      </c>
      <c r="M95" s="43">
        <v>1300</v>
      </c>
      <c r="N95" s="43">
        <v>300</v>
      </c>
      <c r="O95" s="42">
        <f t="shared" si="25"/>
        <v>1480700</v>
      </c>
      <c r="P95" s="45">
        <f t="shared" si="18"/>
        <v>341700</v>
      </c>
      <c r="Q95" s="42">
        <f t="shared" si="19"/>
        <v>1877200</v>
      </c>
      <c r="R95" s="45">
        <f t="shared" si="20"/>
        <v>433200</v>
      </c>
      <c r="S95" s="42">
        <f t="shared" si="26"/>
        <v>123500</v>
      </c>
      <c r="T95" s="45">
        <f t="shared" si="22"/>
        <v>28500</v>
      </c>
      <c r="U95" s="42">
        <f t="shared" si="27"/>
        <v>1599000</v>
      </c>
      <c r="V95" s="45">
        <f t="shared" si="28"/>
        <v>369000</v>
      </c>
    </row>
    <row r="96" spans="5:22" x14ac:dyDescent="0.35">
      <c r="E96" s="8">
        <v>37</v>
      </c>
      <c r="F96" s="9"/>
      <c r="G96" s="9" t="s">
        <v>44</v>
      </c>
      <c r="H96" s="15" t="s">
        <v>51</v>
      </c>
      <c r="I96" s="10">
        <v>14</v>
      </c>
      <c r="J96" s="10">
        <v>14</v>
      </c>
      <c r="K96" s="10">
        <v>0</v>
      </c>
      <c r="L96" s="10">
        <v>14</v>
      </c>
      <c r="M96" s="9">
        <v>3000</v>
      </c>
      <c r="N96" s="9">
        <v>1200</v>
      </c>
      <c r="O96" s="21">
        <f t="shared" si="25"/>
        <v>42000</v>
      </c>
      <c r="P96" s="10">
        <f t="shared" si="18"/>
        <v>16800</v>
      </c>
      <c r="Q96" s="21">
        <f t="shared" si="19"/>
        <v>42000</v>
      </c>
      <c r="R96" s="10">
        <f t="shared" si="20"/>
        <v>16800</v>
      </c>
      <c r="S96" s="21">
        <f t="shared" si="26"/>
        <v>0</v>
      </c>
      <c r="T96" s="10">
        <f t="shared" si="22"/>
        <v>0</v>
      </c>
      <c r="U96" s="21">
        <f t="shared" si="27"/>
        <v>42000</v>
      </c>
      <c r="V96" s="10">
        <f t="shared" si="28"/>
        <v>16800</v>
      </c>
    </row>
    <row r="97" spans="5:22" s="43" customFormat="1" x14ac:dyDescent="0.35">
      <c r="E97" s="42">
        <v>38</v>
      </c>
      <c r="G97" s="43" t="s">
        <v>45</v>
      </c>
      <c r="H97" s="44" t="s">
        <v>6</v>
      </c>
      <c r="I97" s="45">
        <v>107</v>
      </c>
      <c r="J97" s="45">
        <v>107</v>
      </c>
      <c r="K97" s="45">
        <v>0</v>
      </c>
      <c r="L97" s="45">
        <v>107</v>
      </c>
      <c r="M97" s="43">
        <v>800</v>
      </c>
      <c r="N97" s="43">
        <v>150</v>
      </c>
      <c r="O97" s="42">
        <f t="shared" si="25"/>
        <v>85600</v>
      </c>
      <c r="P97" s="45">
        <f t="shared" si="18"/>
        <v>16050</v>
      </c>
      <c r="Q97" s="42">
        <f t="shared" si="19"/>
        <v>85600</v>
      </c>
      <c r="R97" s="45">
        <f t="shared" si="20"/>
        <v>16050</v>
      </c>
      <c r="S97" s="42">
        <f t="shared" si="26"/>
        <v>0</v>
      </c>
      <c r="T97" s="45">
        <f t="shared" si="22"/>
        <v>0</v>
      </c>
      <c r="U97" s="42">
        <f t="shared" si="27"/>
        <v>85600</v>
      </c>
      <c r="V97" s="45">
        <f t="shared" si="28"/>
        <v>16050</v>
      </c>
    </row>
    <row r="98" spans="5:22" x14ac:dyDescent="0.35">
      <c r="E98" s="8">
        <v>39</v>
      </c>
      <c r="F98" s="9"/>
      <c r="G98" s="9" t="s">
        <v>46</v>
      </c>
      <c r="H98" s="15" t="s">
        <v>9</v>
      </c>
      <c r="I98" s="10">
        <v>1</v>
      </c>
      <c r="J98" s="10">
        <v>1</v>
      </c>
      <c r="K98" s="10">
        <v>0</v>
      </c>
      <c r="L98" s="10">
        <v>1</v>
      </c>
      <c r="M98" s="9">
        <v>560000</v>
      </c>
      <c r="N98" s="9">
        <v>0</v>
      </c>
      <c r="O98" s="21">
        <f t="shared" si="25"/>
        <v>560000</v>
      </c>
      <c r="P98" s="10">
        <f>N98*I98</f>
        <v>0</v>
      </c>
      <c r="Q98" s="21">
        <f t="shared" si="19"/>
        <v>560000</v>
      </c>
      <c r="R98" s="10">
        <f t="shared" si="20"/>
        <v>0</v>
      </c>
      <c r="S98" s="21">
        <f t="shared" si="26"/>
        <v>0</v>
      </c>
      <c r="T98" s="10">
        <f t="shared" si="22"/>
        <v>0</v>
      </c>
      <c r="U98" s="21">
        <f t="shared" si="27"/>
        <v>560000</v>
      </c>
      <c r="V98" s="10">
        <f t="shared" si="28"/>
        <v>0</v>
      </c>
    </row>
    <row r="99" spans="5:22" x14ac:dyDescent="0.35">
      <c r="E99" s="8">
        <v>40</v>
      </c>
      <c r="F99" s="9"/>
      <c r="G99" s="9" t="s">
        <v>47</v>
      </c>
      <c r="H99" s="15" t="s">
        <v>6</v>
      </c>
      <c r="I99" s="10">
        <v>1457</v>
      </c>
      <c r="J99" s="10">
        <v>1682</v>
      </c>
      <c r="K99" s="10">
        <v>95</v>
      </c>
      <c r="L99" s="10">
        <v>1384</v>
      </c>
      <c r="M99" s="9">
        <v>150</v>
      </c>
      <c r="N99" s="9">
        <v>100</v>
      </c>
      <c r="O99" s="21">
        <f t="shared" si="25"/>
        <v>218550</v>
      </c>
      <c r="P99" s="10">
        <f t="shared" ref="P99:P100" si="32">N99*I99</f>
        <v>145700</v>
      </c>
      <c r="Q99" s="21">
        <f t="shared" si="19"/>
        <v>252300</v>
      </c>
      <c r="R99" s="10">
        <f t="shared" si="20"/>
        <v>168200</v>
      </c>
      <c r="S99" s="21">
        <f t="shared" si="26"/>
        <v>14250</v>
      </c>
      <c r="T99" s="10">
        <f t="shared" si="22"/>
        <v>9500</v>
      </c>
      <c r="U99" s="21">
        <f t="shared" si="27"/>
        <v>207600</v>
      </c>
      <c r="V99" s="10">
        <f t="shared" si="28"/>
        <v>138400</v>
      </c>
    </row>
    <row r="100" spans="5:22" x14ac:dyDescent="0.35">
      <c r="E100" s="8">
        <v>41</v>
      </c>
      <c r="F100" s="9"/>
      <c r="G100" s="9" t="s">
        <v>48</v>
      </c>
      <c r="H100" s="15" t="s">
        <v>6</v>
      </c>
      <c r="I100" s="10">
        <v>280</v>
      </c>
      <c r="J100" s="10">
        <v>194</v>
      </c>
      <c r="K100" s="10">
        <v>104</v>
      </c>
      <c r="L100" s="10">
        <v>114</v>
      </c>
      <c r="M100" s="9">
        <v>2500</v>
      </c>
      <c r="N100" s="9">
        <v>1000</v>
      </c>
      <c r="O100" s="21">
        <f t="shared" si="25"/>
        <v>700000</v>
      </c>
      <c r="P100" s="10">
        <f t="shared" si="32"/>
        <v>280000</v>
      </c>
      <c r="Q100" s="21">
        <f t="shared" si="19"/>
        <v>485000</v>
      </c>
      <c r="R100" s="10">
        <f t="shared" si="20"/>
        <v>194000</v>
      </c>
      <c r="S100" s="21">
        <f t="shared" si="26"/>
        <v>260000</v>
      </c>
      <c r="T100" s="10">
        <f t="shared" si="22"/>
        <v>104000</v>
      </c>
      <c r="U100" s="21">
        <f t="shared" si="27"/>
        <v>285000</v>
      </c>
      <c r="V100" s="10">
        <f t="shared" si="28"/>
        <v>114000</v>
      </c>
    </row>
    <row r="101" spans="5:22" ht="15" thickBot="1" x14ac:dyDescent="0.4">
      <c r="E101" s="11">
        <v>42</v>
      </c>
      <c r="F101" s="12"/>
      <c r="G101" s="12" t="s">
        <v>49</v>
      </c>
      <c r="H101" s="16" t="s">
        <v>9</v>
      </c>
      <c r="I101" s="13">
        <v>1</v>
      </c>
      <c r="J101" s="13">
        <v>0</v>
      </c>
      <c r="K101" s="13">
        <v>0</v>
      </c>
      <c r="L101" s="13">
        <v>0</v>
      </c>
      <c r="M101" s="9">
        <v>55500</v>
      </c>
      <c r="N101" s="9">
        <v>41250</v>
      </c>
      <c r="O101" s="21">
        <f>M101*I101</f>
        <v>55500</v>
      </c>
      <c r="P101" s="10">
        <f>N101*I101</f>
        <v>41250</v>
      </c>
      <c r="Q101" s="22">
        <f t="shared" si="19"/>
        <v>0</v>
      </c>
      <c r="R101" s="13">
        <f t="shared" si="20"/>
        <v>0</v>
      </c>
      <c r="S101" s="22">
        <f t="shared" si="26"/>
        <v>0</v>
      </c>
      <c r="T101" s="13">
        <f t="shared" si="22"/>
        <v>0</v>
      </c>
      <c r="U101" s="22">
        <f t="shared" si="27"/>
        <v>0</v>
      </c>
      <c r="V101" s="13">
        <f t="shared" si="28"/>
        <v>0</v>
      </c>
    </row>
    <row r="102" spans="5:22" x14ac:dyDescent="0.35">
      <c r="O102" s="24">
        <f>SUM(O60:O101)</f>
        <v>10357245</v>
      </c>
      <c r="P102" s="24">
        <f>SUM(P60:P101)</f>
        <v>2842970</v>
      </c>
      <c r="Q102" s="24">
        <f>SUM(Q60:Q101)</f>
        <v>8699735</v>
      </c>
      <c r="R102" s="24">
        <f>SUM(R60:R101)</f>
        <v>2256590</v>
      </c>
      <c r="S102" s="25">
        <f t="shared" ref="S102" si="33">SUM(S60:S101)</f>
        <v>727452.5</v>
      </c>
      <c r="T102" s="24">
        <f>SUM(T60:T101)</f>
        <v>229195</v>
      </c>
      <c r="U102" s="24">
        <f>SUM(U60:U101)</f>
        <v>4057472.5</v>
      </c>
      <c r="V102" s="24">
        <f>SUM(V60:V101)</f>
        <v>1035295</v>
      </c>
    </row>
    <row r="103" spans="5:22" x14ac:dyDescent="0.35">
      <c r="O103" s="26"/>
      <c r="P103" s="26"/>
      <c r="Q103" s="26"/>
      <c r="R103" s="26"/>
      <c r="S103" s="27"/>
      <c r="T103" s="26"/>
      <c r="U103" s="26"/>
      <c r="V103" s="26"/>
    </row>
    <row r="104" spans="5:22" x14ac:dyDescent="0.35">
      <c r="O104" s="29" t="s">
        <v>131</v>
      </c>
      <c r="P104" s="17" t="s">
        <v>130</v>
      </c>
      <c r="Q104" s="26"/>
      <c r="R104" s="26"/>
      <c r="S104" s="27"/>
      <c r="T104" s="26"/>
      <c r="U104" s="26"/>
      <c r="V104" s="26"/>
    </row>
    <row r="105" spans="5:22" x14ac:dyDescent="0.35">
      <c r="M105" t="s">
        <v>126</v>
      </c>
      <c r="O105" s="28">
        <f>P102+T102</f>
        <v>3072165</v>
      </c>
      <c r="P105" s="28">
        <f>O102+S102</f>
        <v>11084697.5</v>
      </c>
      <c r="Q105" s="26"/>
      <c r="R105" s="26"/>
      <c r="S105" s="27"/>
      <c r="T105" s="26"/>
      <c r="U105" s="26"/>
      <c r="V105" s="26"/>
    </row>
    <row r="106" spans="5:22" x14ac:dyDescent="0.35">
      <c r="M106" t="s">
        <v>127</v>
      </c>
      <c r="O106" s="28">
        <f>P102+T102+V102</f>
        <v>4107460</v>
      </c>
      <c r="P106" s="28">
        <f>O102+S102+U102</f>
        <v>15142170</v>
      </c>
      <c r="Q106" s="26"/>
      <c r="R106" s="26"/>
      <c r="S106" s="27"/>
      <c r="T106" s="26"/>
      <c r="U106" s="26"/>
      <c r="V106" s="26"/>
    </row>
    <row r="107" spans="5:22" x14ac:dyDescent="0.35">
      <c r="M107" t="s">
        <v>128</v>
      </c>
      <c r="O107" s="28">
        <f>P102+R102+T102</f>
        <v>5328755</v>
      </c>
      <c r="P107" s="28">
        <f>O102+Q102+S102</f>
        <v>19784432.5</v>
      </c>
      <c r="Q107" s="26"/>
      <c r="R107" s="26"/>
      <c r="S107" s="27"/>
      <c r="T107" s="26"/>
      <c r="U107" s="26"/>
      <c r="V107" s="26"/>
    </row>
    <row r="108" spans="5:22" x14ac:dyDescent="0.35">
      <c r="M108" t="s">
        <v>129</v>
      </c>
      <c r="O108" s="28">
        <f>P102+R102+T102+V102</f>
        <v>6364050</v>
      </c>
      <c r="P108" s="28">
        <f>O102+Q102+S102+U102</f>
        <v>23841905</v>
      </c>
      <c r="Q108" s="26"/>
      <c r="R108" s="26"/>
      <c r="S108" s="27"/>
      <c r="T108" s="26"/>
      <c r="U108" s="26"/>
      <c r="V108" s="26"/>
    </row>
    <row r="111" spans="5:22" ht="15" thickBot="1" x14ac:dyDescent="0.4"/>
    <row r="112" spans="5:22" x14ac:dyDescent="0.35">
      <c r="I112" s="1" t="s">
        <v>114</v>
      </c>
      <c r="J112" s="1" t="s">
        <v>115</v>
      </c>
      <c r="K112" s="17" t="s">
        <v>116</v>
      </c>
      <c r="N112" s="92" t="s">
        <v>114</v>
      </c>
      <c r="O112" s="93"/>
      <c r="P112" s="92" t="s">
        <v>115</v>
      </c>
      <c r="Q112" s="93"/>
      <c r="R112" s="94" t="s">
        <v>116</v>
      </c>
      <c r="S112" s="95"/>
    </row>
    <row r="113" spans="5:19" ht="15" thickBot="1" x14ac:dyDescent="0.4">
      <c r="E113" s="2" t="s">
        <v>1</v>
      </c>
      <c r="F113" s="3"/>
      <c r="G113" s="4" t="s">
        <v>2</v>
      </c>
      <c r="H113" s="4" t="s">
        <v>3</v>
      </c>
      <c r="I113" s="2" t="s">
        <v>4</v>
      </c>
      <c r="J113" s="2" t="s">
        <v>4</v>
      </c>
      <c r="K113" s="2" t="s">
        <v>4</v>
      </c>
      <c r="L113" s="19" t="s">
        <v>123</v>
      </c>
      <c r="M113" s="20" t="s">
        <v>124</v>
      </c>
      <c r="N113" s="23" t="s">
        <v>125</v>
      </c>
      <c r="O113" s="23" t="s">
        <v>132</v>
      </c>
      <c r="P113" s="23" t="s">
        <v>125</v>
      </c>
      <c r="Q113" s="23" t="s">
        <v>132</v>
      </c>
      <c r="R113" s="23" t="s">
        <v>125</v>
      </c>
      <c r="S113" s="23" t="s">
        <v>132</v>
      </c>
    </row>
    <row r="114" spans="5:19" x14ac:dyDescent="0.35">
      <c r="E114" s="5">
        <v>1</v>
      </c>
      <c r="F114" s="6"/>
      <c r="G114" s="6" t="s">
        <v>5</v>
      </c>
      <c r="H114" s="14" t="s">
        <v>6</v>
      </c>
      <c r="I114" s="7">
        <f>15*6</f>
        <v>90</v>
      </c>
      <c r="J114" s="7">
        <v>0</v>
      </c>
      <c r="K114" s="7">
        <v>0</v>
      </c>
      <c r="L114" s="9">
        <v>14500</v>
      </c>
      <c r="M114" s="9">
        <v>4700</v>
      </c>
      <c r="N114" s="21">
        <f>L114*I114</f>
        <v>1305000</v>
      </c>
      <c r="O114" s="10">
        <f>M114*I114</f>
        <v>423000</v>
      </c>
      <c r="P114" s="21">
        <f>L114*J114</f>
        <v>0</v>
      </c>
      <c r="Q114" s="10">
        <f>M114*J114</f>
        <v>0</v>
      </c>
      <c r="R114" s="21">
        <f>L114*K114</f>
        <v>0</v>
      </c>
      <c r="S114" s="10">
        <f>M114*K114</f>
        <v>0</v>
      </c>
    </row>
    <row r="115" spans="5:19" s="43" customFormat="1" x14ac:dyDescent="0.35">
      <c r="E115" s="42">
        <v>2</v>
      </c>
      <c r="G115" s="43" t="s">
        <v>7</v>
      </c>
      <c r="H115" s="44" t="s">
        <v>6</v>
      </c>
      <c r="I115" s="45">
        <v>890</v>
      </c>
      <c r="J115" s="45">
        <v>0</v>
      </c>
      <c r="K115" s="45">
        <v>0</v>
      </c>
      <c r="L115" s="43">
        <v>600</v>
      </c>
      <c r="M115" s="43">
        <v>170</v>
      </c>
      <c r="N115" s="42">
        <f t="shared" ref="N115:N155" si="34">L115*I115</f>
        <v>534000</v>
      </c>
      <c r="O115" s="45">
        <f t="shared" ref="O115:O155" si="35">M115*I115</f>
        <v>151300</v>
      </c>
      <c r="P115" s="42">
        <f t="shared" ref="P115:P155" si="36">L115*J115</f>
        <v>0</v>
      </c>
      <c r="Q115" s="45">
        <f t="shared" ref="Q115:Q155" si="37">M115*J115</f>
        <v>0</v>
      </c>
      <c r="R115" s="42">
        <f t="shared" ref="R115:R155" si="38">L115*K115</f>
        <v>0</v>
      </c>
      <c r="S115" s="45">
        <f t="shared" ref="S115:S155" si="39">M115*K115</f>
        <v>0</v>
      </c>
    </row>
    <row r="116" spans="5:19" x14ac:dyDescent="0.35">
      <c r="E116" s="8">
        <v>3</v>
      </c>
      <c r="F116" s="9"/>
      <c r="G116" s="9" t="s">
        <v>8</v>
      </c>
      <c r="H116" s="15" t="s">
        <v>9</v>
      </c>
      <c r="I116" s="10">
        <v>1</v>
      </c>
      <c r="J116" s="10">
        <v>1</v>
      </c>
      <c r="K116" s="10">
        <v>0</v>
      </c>
      <c r="L116" s="9">
        <v>1150</v>
      </c>
      <c r="M116" s="9">
        <v>670</v>
      </c>
      <c r="N116" s="21">
        <f t="shared" si="34"/>
        <v>1150</v>
      </c>
      <c r="O116" s="10">
        <f t="shared" si="35"/>
        <v>670</v>
      </c>
      <c r="P116" s="21">
        <f t="shared" si="36"/>
        <v>1150</v>
      </c>
      <c r="Q116" s="10">
        <f t="shared" si="37"/>
        <v>670</v>
      </c>
      <c r="R116" s="21">
        <f t="shared" si="38"/>
        <v>0</v>
      </c>
      <c r="S116" s="10">
        <f t="shared" si="39"/>
        <v>0</v>
      </c>
    </row>
    <row r="117" spans="5:19" x14ac:dyDescent="0.35">
      <c r="E117" s="8">
        <v>4</v>
      </c>
      <c r="F117" s="9"/>
      <c r="G117" s="9" t="s">
        <v>10</v>
      </c>
      <c r="H117" s="15" t="s">
        <v>11</v>
      </c>
      <c r="I117" s="10">
        <f>5*7*0.125</f>
        <v>4.375</v>
      </c>
      <c r="J117" s="10">
        <v>0</v>
      </c>
      <c r="K117" s="10">
        <v>0</v>
      </c>
      <c r="L117" s="9">
        <v>95000</v>
      </c>
      <c r="M117" s="9">
        <v>14000</v>
      </c>
      <c r="N117" s="21">
        <f t="shared" si="34"/>
        <v>415625</v>
      </c>
      <c r="O117" s="10">
        <f t="shared" si="35"/>
        <v>61250</v>
      </c>
      <c r="P117" s="21">
        <f t="shared" si="36"/>
        <v>0</v>
      </c>
      <c r="Q117" s="10">
        <f t="shared" si="37"/>
        <v>0</v>
      </c>
      <c r="R117" s="21">
        <f t="shared" si="38"/>
        <v>0</v>
      </c>
      <c r="S117" s="10">
        <f t="shared" si="39"/>
        <v>0</v>
      </c>
    </row>
    <row r="118" spans="5:19" x14ac:dyDescent="0.35">
      <c r="E118" s="8">
        <v>5</v>
      </c>
      <c r="F118" s="9"/>
      <c r="G118" s="9" t="s">
        <v>12</v>
      </c>
      <c r="H118" s="15" t="s">
        <v>9</v>
      </c>
      <c r="I118" s="10">
        <v>7</v>
      </c>
      <c r="J118" s="10">
        <v>7</v>
      </c>
      <c r="K118" s="10">
        <v>1</v>
      </c>
      <c r="L118" s="9">
        <v>1830</v>
      </c>
      <c r="M118" s="9">
        <v>1250</v>
      </c>
      <c r="N118" s="21">
        <f t="shared" si="34"/>
        <v>12810</v>
      </c>
      <c r="O118" s="10">
        <f t="shared" si="35"/>
        <v>8750</v>
      </c>
      <c r="P118" s="21">
        <f t="shared" si="36"/>
        <v>12810</v>
      </c>
      <c r="Q118" s="10">
        <f t="shared" si="37"/>
        <v>8750</v>
      </c>
      <c r="R118" s="21">
        <f t="shared" si="38"/>
        <v>1830</v>
      </c>
      <c r="S118" s="10">
        <f t="shared" si="39"/>
        <v>1250</v>
      </c>
    </row>
    <row r="119" spans="5:19" x14ac:dyDescent="0.35">
      <c r="E119" s="8">
        <v>6</v>
      </c>
      <c r="F119" s="9"/>
      <c r="G119" s="9" t="s">
        <v>13</v>
      </c>
      <c r="H119" s="15" t="s">
        <v>9</v>
      </c>
      <c r="I119" s="10">
        <v>3</v>
      </c>
      <c r="J119" s="10">
        <v>3</v>
      </c>
      <c r="K119" s="10">
        <v>0</v>
      </c>
      <c r="L119" s="9">
        <v>1200</v>
      </c>
      <c r="M119" s="9">
        <v>790</v>
      </c>
      <c r="N119" s="21">
        <f t="shared" si="34"/>
        <v>3600</v>
      </c>
      <c r="O119" s="10">
        <f t="shared" si="35"/>
        <v>2370</v>
      </c>
      <c r="P119" s="21">
        <f t="shared" si="36"/>
        <v>3600</v>
      </c>
      <c r="Q119" s="10">
        <f t="shared" si="37"/>
        <v>2370</v>
      </c>
      <c r="R119" s="21">
        <f t="shared" si="38"/>
        <v>0</v>
      </c>
      <c r="S119" s="10">
        <f t="shared" si="39"/>
        <v>0</v>
      </c>
    </row>
    <row r="120" spans="5:19" x14ac:dyDescent="0.35">
      <c r="E120" s="8">
        <v>7</v>
      </c>
      <c r="F120" s="9"/>
      <c r="G120" s="9" t="s">
        <v>14</v>
      </c>
      <c r="H120" s="15" t="s">
        <v>9</v>
      </c>
      <c r="I120" s="10">
        <v>17</v>
      </c>
      <c r="J120" s="10">
        <v>10</v>
      </c>
      <c r="K120" s="10">
        <f>K118</f>
        <v>1</v>
      </c>
      <c r="L120" s="9">
        <v>3170</v>
      </c>
      <c r="M120" s="9">
        <v>1900</v>
      </c>
      <c r="N120" s="21">
        <f t="shared" si="34"/>
        <v>53890</v>
      </c>
      <c r="O120" s="10">
        <f t="shared" si="35"/>
        <v>32300</v>
      </c>
      <c r="P120" s="21">
        <f t="shared" si="36"/>
        <v>31700</v>
      </c>
      <c r="Q120" s="10">
        <f t="shared" si="37"/>
        <v>19000</v>
      </c>
      <c r="R120" s="21">
        <f t="shared" si="38"/>
        <v>3170</v>
      </c>
      <c r="S120" s="10">
        <f t="shared" si="39"/>
        <v>1900</v>
      </c>
    </row>
    <row r="121" spans="5:19" x14ac:dyDescent="0.35">
      <c r="E121" s="8">
        <v>8</v>
      </c>
      <c r="F121" s="9"/>
      <c r="G121" s="9" t="s">
        <v>15</v>
      </c>
      <c r="H121" s="15" t="s">
        <v>9</v>
      </c>
      <c r="I121" s="10">
        <v>1</v>
      </c>
      <c r="J121" s="10">
        <v>1</v>
      </c>
      <c r="K121" s="10">
        <v>0</v>
      </c>
      <c r="L121" s="9">
        <v>9120</v>
      </c>
      <c r="M121" s="9">
        <v>1500</v>
      </c>
      <c r="N121" s="21">
        <f t="shared" si="34"/>
        <v>9120</v>
      </c>
      <c r="O121" s="10">
        <f t="shared" si="35"/>
        <v>1500</v>
      </c>
      <c r="P121" s="21">
        <f t="shared" si="36"/>
        <v>9120</v>
      </c>
      <c r="Q121" s="10">
        <f t="shared" si="37"/>
        <v>1500</v>
      </c>
      <c r="R121" s="21">
        <f t="shared" si="38"/>
        <v>0</v>
      </c>
      <c r="S121" s="10">
        <f t="shared" si="39"/>
        <v>0</v>
      </c>
    </row>
    <row r="122" spans="5:19" x14ac:dyDescent="0.35">
      <c r="E122" s="8">
        <v>9</v>
      </c>
      <c r="F122" s="9"/>
      <c r="G122" s="9" t="s">
        <v>16</v>
      </c>
      <c r="H122" s="15" t="s">
        <v>9</v>
      </c>
      <c r="I122" s="10">
        <v>17</v>
      </c>
      <c r="J122" s="10">
        <f>J120</f>
        <v>10</v>
      </c>
      <c r="K122" s="10">
        <f>K120</f>
        <v>1</v>
      </c>
      <c r="L122" s="9">
        <v>1240</v>
      </c>
      <c r="M122" s="9">
        <v>720</v>
      </c>
      <c r="N122" s="21">
        <f t="shared" si="34"/>
        <v>21080</v>
      </c>
      <c r="O122" s="10">
        <f t="shared" si="35"/>
        <v>12240</v>
      </c>
      <c r="P122" s="21">
        <f t="shared" si="36"/>
        <v>12400</v>
      </c>
      <c r="Q122" s="10">
        <f t="shared" si="37"/>
        <v>7200</v>
      </c>
      <c r="R122" s="21">
        <f t="shared" si="38"/>
        <v>1240</v>
      </c>
      <c r="S122" s="10">
        <f t="shared" si="39"/>
        <v>720</v>
      </c>
    </row>
    <row r="123" spans="5:19" x14ac:dyDescent="0.35">
      <c r="E123" s="8">
        <v>10</v>
      </c>
      <c r="F123" s="9"/>
      <c r="G123" s="9" t="s">
        <v>17</v>
      </c>
      <c r="H123" s="15" t="s">
        <v>9</v>
      </c>
      <c r="I123" s="10">
        <f>I120</f>
        <v>17</v>
      </c>
      <c r="J123" s="10">
        <f>J122</f>
        <v>10</v>
      </c>
      <c r="K123" s="10">
        <f>K122</f>
        <v>1</v>
      </c>
      <c r="L123" s="9">
        <v>1360</v>
      </c>
      <c r="M123" s="9">
        <v>960</v>
      </c>
      <c r="N123" s="21">
        <f t="shared" si="34"/>
        <v>23120</v>
      </c>
      <c r="O123" s="10">
        <f t="shared" si="35"/>
        <v>16320</v>
      </c>
      <c r="P123" s="21">
        <f t="shared" si="36"/>
        <v>13600</v>
      </c>
      <c r="Q123" s="10">
        <f t="shared" si="37"/>
        <v>9600</v>
      </c>
      <c r="R123" s="21">
        <f t="shared" si="38"/>
        <v>1360</v>
      </c>
      <c r="S123" s="10">
        <f t="shared" si="39"/>
        <v>960</v>
      </c>
    </row>
    <row r="124" spans="5:19" x14ac:dyDescent="0.35">
      <c r="E124" s="8">
        <v>11</v>
      </c>
      <c r="F124" s="9"/>
      <c r="G124" s="9" t="s">
        <v>18</v>
      </c>
      <c r="H124" s="15" t="s">
        <v>11</v>
      </c>
      <c r="I124" s="10">
        <f>9*2.5*7*0.125</f>
        <v>19.6875</v>
      </c>
      <c r="J124" s="10">
        <f>7*2.5*7*0.125</f>
        <v>15.3125</v>
      </c>
      <c r="K124" s="10">
        <f>1*2.5*7*0.125</f>
        <v>2.1875</v>
      </c>
      <c r="L124" s="9">
        <v>95000</v>
      </c>
      <c r="M124" s="9">
        <v>14000</v>
      </c>
      <c r="N124" s="21">
        <f t="shared" si="34"/>
        <v>1870312.5</v>
      </c>
      <c r="O124" s="10">
        <f t="shared" si="35"/>
        <v>275625</v>
      </c>
      <c r="P124" s="21">
        <f t="shared" si="36"/>
        <v>1454687.5</v>
      </c>
      <c r="Q124" s="10">
        <f t="shared" si="37"/>
        <v>214375</v>
      </c>
      <c r="R124" s="21">
        <f t="shared" si="38"/>
        <v>207812.5</v>
      </c>
      <c r="S124" s="10">
        <f t="shared" si="39"/>
        <v>30625</v>
      </c>
    </row>
    <row r="125" spans="5:19" x14ac:dyDescent="0.35">
      <c r="E125" s="8">
        <v>12</v>
      </c>
      <c r="F125" s="9"/>
      <c r="G125" s="9" t="s">
        <v>19</v>
      </c>
      <c r="H125" s="15" t="s">
        <v>6</v>
      </c>
      <c r="I125" s="10">
        <v>162</v>
      </c>
      <c r="J125" s="10">
        <v>162</v>
      </c>
      <c r="K125" s="10">
        <v>42</v>
      </c>
      <c r="L125" s="9">
        <v>1900</v>
      </c>
      <c r="M125" s="9">
        <v>900</v>
      </c>
      <c r="N125" s="21">
        <f t="shared" si="34"/>
        <v>307800</v>
      </c>
      <c r="O125" s="10">
        <f t="shared" si="35"/>
        <v>145800</v>
      </c>
      <c r="P125" s="21">
        <f t="shared" si="36"/>
        <v>307800</v>
      </c>
      <c r="Q125" s="10">
        <f t="shared" si="37"/>
        <v>145800</v>
      </c>
      <c r="R125" s="21">
        <f t="shared" si="38"/>
        <v>79800</v>
      </c>
      <c r="S125" s="10">
        <f t="shared" si="39"/>
        <v>37800</v>
      </c>
    </row>
    <row r="126" spans="5:19" ht="15" thickBot="1" x14ac:dyDescent="0.4">
      <c r="E126" s="8">
        <v>13</v>
      </c>
      <c r="F126" s="9"/>
      <c r="G126" s="9" t="s">
        <v>20</v>
      </c>
      <c r="H126" s="15" t="s">
        <v>9</v>
      </c>
      <c r="I126" s="10">
        <v>2</v>
      </c>
      <c r="J126" s="10">
        <v>2</v>
      </c>
      <c r="K126" s="10">
        <v>0</v>
      </c>
      <c r="L126" s="9">
        <v>103500</v>
      </c>
      <c r="M126" s="12">
        <v>33000</v>
      </c>
      <c r="N126" s="21">
        <f t="shared" si="34"/>
        <v>207000</v>
      </c>
      <c r="O126" s="10">
        <f t="shared" si="35"/>
        <v>66000</v>
      </c>
      <c r="P126" s="21">
        <f t="shared" si="36"/>
        <v>207000</v>
      </c>
      <c r="Q126" s="10">
        <f t="shared" si="37"/>
        <v>66000</v>
      </c>
      <c r="R126" s="21">
        <f t="shared" si="38"/>
        <v>0</v>
      </c>
      <c r="S126" s="10">
        <f t="shared" si="39"/>
        <v>0</v>
      </c>
    </row>
    <row r="127" spans="5:19" x14ac:dyDescent="0.35">
      <c r="E127" s="8">
        <v>14</v>
      </c>
      <c r="F127" s="9"/>
      <c r="G127" s="9" t="s">
        <v>21</v>
      </c>
      <c r="H127" s="15" t="s">
        <v>9</v>
      </c>
      <c r="I127" s="10">
        <f>I118</f>
        <v>7</v>
      </c>
      <c r="J127" s="10">
        <f>J118</f>
        <v>7</v>
      </c>
      <c r="K127" s="10">
        <f>K118</f>
        <v>1</v>
      </c>
      <c r="L127" s="9">
        <v>14300</v>
      </c>
      <c r="M127" s="9">
        <v>8300</v>
      </c>
      <c r="N127" s="21">
        <f t="shared" si="34"/>
        <v>100100</v>
      </c>
      <c r="O127" s="10">
        <f t="shared" si="35"/>
        <v>58100</v>
      </c>
      <c r="P127" s="21">
        <f t="shared" si="36"/>
        <v>100100</v>
      </c>
      <c r="Q127" s="10">
        <f t="shared" si="37"/>
        <v>58100</v>
      </c>
      <c r="R127" s="21">
        <f t="shared" si="38"/>
        <v>14300</v>
      </c>
      <c r="S127" s="10">
        <f t="shared" si="39"/>
        <v>8300</v>
      </c>
    </row>
    <row r="128" spans="5:19" x14ac:dyDescent="0.35">
      <c r="E128" s="8">
        <v>15</v>
      </c>
      <c r="F128" s="9"/>
      <c r="G128" s="9" t="s">
        <v>22</v>
      </c>
      <c r="H128" s="15" t="s">
        <v>9</v>
      </c>
      <c r="I128" s="10">
        <v>170</v>
      </c>
      <c r="J128" s="10">
        <v>159</v>
      </c>
      <c r="K128" s="10">
        <v>16</v>
      </c>
      <c r="L128" s="9">
        <v>1270</v>
      </c>
      <c r="M128" s="9">
        <v>320</v>
      </c>
      <c r="N128" s="21">
        <f t="shared" si="34"/>
        <v>215900</v>
      </c>
      <c r="O128" s="10">
        <f t="shared" si="35"/>
        <v>54400</v>
      </c>
      <c r="P128" s="21">
        <f t="shared" si="36"/>
        <v>201930</v>
      </c>
      <c r="Q128" s="10">
        <f t="shared" si="37"/>
        <v>50880</v>
      </c>
      <c r="R128" s="21">
        <f t="shared" si="38"/>
        <v>20320</v>
      </c>
      <c r="S128" s="10">
        <f t="shared" si="39"/>
        <v>5120</v>
      </c>
    </row>
    <row r="129" spans="5:19" x14ac:dyDescent="0.35">
      <c r="E129" s="8">
        <v>16</v>
      </c>
      <c r="F129" s="9"/>
      <c r="G129" s="9" t="s">
        <v>23</v>
      </c>
      <c r="H129" s="15" t="s">
        <v>24</v>
      </c>
      <c r="I129" s="10">
        <v>6</v>
      </c>
      <c r="J129" s="10">
        <v>5</v>
      </c>
      <c r="K129" s="10">
        <v>2</v>
      </c>
      <c r="L129" s="9">
        <v>5000</v>
      </c>
      <c r="M129" s="9">
        <v>2800</v>
      </c>
      <c r="N129" s="21">
        <f t="shared" si="34"/>
        <v>30000</v>
      </c>
      <c r="O129" s="10">
        <f t="shared" si="35"/>
        <v>16800</v>
      </c>
      <c r="P129" s="21">
        <f t="shared" si="36"/>
        <v>25000</v>
      </c>
      <c r="Q129" s="10">
        <f t="shared" si="37"/>
        <v>14000</v>
      </c>
      <c r="R129" s="21">
        <f t="shared" si="38"/>
        <v>10000</v>
      </c>
      <c r="S129" s="10">
        <f t="shared" si="39"/>
        <v>5600</v>
      </c>
    </row>
    <row r="130" spans="5:19" x14ac:dyDescent="0.35">
      <c r="E130" s="8">
        <v>17</v>
      </c>
      <c r="F130" s="9"/>
      <c r="G130" s="9" t="s">
        <v>50</v>
      </c>
      <c r="H130" s="15" t="s">
        <v>11</v>
      </c>
      <c r="I130" s="10">
        <f>2*2*7*0.125</f>
        <v>3.5</v>
      </c>
      <c r="J130" s="10">
        <f>2*2*7*0.125</f>
        <v>3.5</v>
      </c>
      <c r="K130" s="10">
        <v>0</v>
      </c>
      <c r="L130" s="9">
        <v>95000</v>
      </c>
      <c r="M130" s="9">
        <v>14000</v>
      </c>
      <c r="N130" s="21">
        <f t="shared" si="34"/>
        <v>332500</v>
      </c>
      <c r="O130" s="10">
        <f t="shared" si="35"/>
        <v>49000</v>
      </c>
      <c r="P130" s="21">
        <f t="shared" si="36"/>
        <v>332500</v>
      </c>
      <c r="Q130" s="10">
        <f t="shared" si="37"/>
        <v>49000</v>
      </c>
      <c r="R130" s="21">
        <f t="shared" si="38"/>
        <v>0</v>
      </c>
      <c r="S130" s="10">
        <f t="shared" si="39"/>
        <v>0</v>
      </c>
    </row>
    <row r="131" spans="5:19" x14ac:dyDescent="0.35">
      <c r="E131" s="8">
        <v>18</v>
      </c>
      <c r="F131" s="9"/>
      <c r="G131" s="9" t="s">
        <v>25</v>
      </c>
      <c r="H131" s="15" t="s">
        <v>9</v>
      </c>
      <c r="I131" s="10">
        <v>2</v>
      </c>
      <c r="J131" s="10">
        <v>2</v>
      </c>
      <c r="K131" s="10">
        <v>0</v>
      </c>
      <c r="L131" s="9">
        <v>5370</v>
      </c>
      <c r="M131" s="9">
        <v>2990</v>
      </c>
      <c r="N131" s="21">
        <f t="shared" si="34"/>
        <v>10740</v>
      </c>
      <c r="O131" s="10">
        <f t="shared" si="35"/>
        <v>5980</v>
      </c>
      <c r="P131" s="21">
        <f t="shared" si="36"/>
        <v>10740</v>
      </c>
      <c r="Q131" s="10">
        <f t="shared" si="37"/>
        <v>5980</v>
      </c>
      <c r="R131" s="21">
        <f t="shared" si="38"/>
        <v>0</v>
      </c>
      <c r="S131" s="10">
        <f t="shared" si="39"/>
        <v>0</v>
      </c>
    </row>
    <row r="132" spans="5:19" x14ac:dyDescent="0.35">
      <c r="E132" s="8">
        <v>19</v>
      </c>
      <c r="F132" s="9"/>
      <c r="G132" s="9" t="s">
        <v>53</v>
      </c>
      <c r="H132" s="15" t="s">
        <v>26</v>
      </c>
      <c r="I132" s="10">
        <v>12</v>
      </c>
      <c r="J132" s="10">
        <v>12</v>
      </c>
      <c r="K132" s="10">
        <v>0</v>
      </c>
      <c r="L132" s="9">
        <v>1200</v>
      </c>
      <c r="M132" s="9">
        <v>350</v>
      </c>
      <c r="N132" s="21">
        <f t="shared" si="34"/>
        <v>14400</v>
      </c>
      <c r="O132" s="10">
        <f t="shared" si="35"/>
        <v>4200</v>
      </c>
      <c r="P132" s="21">
        <f t="shared" si="36"/>
        <v>14400</v>
      </c>
      <c r="Q132" s="10">
        <f t="shared" si="37"/>
        <v>4200</v>
      </c>
      <c r="R132" s="21">
        <f t="shared" si="38"/>
        <v>0</v>
      </c>
      <c r="S132" s="10">
        <f t="shared" si="39"/>
        <v>0</v>
      </c>
    </row>
    <row r="133" spans="5:19" s="43" customFormat="1" x14ac:dyDescent="0.35">
      <c r="E133" s="42">
        <v>20</v>
      </c>
      <c r="G133" s="43" t="s">
        <v>27</v>
      </c>
      <c r="H133" s="44" t="s">
        <v>26</v>
      </c>
      <c r="I133" s="45">
        <v>98</v>
      </c>
      <c r="J133" s="45">
        <v>98</v>
      </c>
      <c r="K133" s="45">
        <v>0</v>
      </c>
      <c r="L133" s="43">
        <v>950</v>
      </c>
      <c r="M133" s="43">
        <v>300</v>
      </c>
      <c r="N133" s="42">
        <f t="shared" si="34"/>
        <v>93100</v>
      </c>
      <c r="O133" s="45">
        <f t="shared" si="35"/>
        <v>29400</v>
      </c>
      <c r="P133" s="42">
        <f t="shared" si="36"/>
        <v>93100</v>
      </c>
      <c r="Q133" s="45">
        <f t="shared" si="37"/>
        <v>29400</v>
      </c>
      <c r="R133" s="42">
        <f t="shared" si="38"/>
        <v>0</v>
      </c>
      <c r="S133" s="45">
        <f t="shared" si="39"/>
        <v>0</v>
      </c>
    </row>
    <row r="134" spans="5:19" s="43" customFormat="1" x14ac:dyDescent="0.35">
      <c r="E134" s="42">
        <v>21</v>
      </c>
      <c r="G134" s="43" t="s">
        <v>28</v>
      </c>
      <c r="H134" s="44" t="s">
        <v>26</v>
      </c>
      <c r="I134" s="45">
        <v>360</v>
      </c>
      <c r="J134" s="45">
        <v>360</v>
      </c>
      <c r="K134" s="45">
        <v>0</v>
      </c>
      <c r="L134" s="43">
        <v>950</v>
      </c>
      <c r="M134" s="43">
        <v>300</v>
      </c>
      <c r="N134" s="42">
        <f t="shared" si="34"/>
        <v>342000</v>
      </c>
      <c r="O134" s="45">
        <f t="shared" si="35"/>
        <v>108000</v>
      </c>
      <c r="P134" s="42">
        <f t="shared" si="36"/>
        <v>342000</v>
      </c>
      <c r="Q134" s="45">
        <f t="shared" si="37"/>
        <v>108000</v>
      </c>
      <c r="R134" s="42">
        <f t="shared" si="38"/>
        <v>0</v>
      </c>
      <c r="S134" s="45">
        <f t="shared" si="39"/>
        <v>0</v>
      </c>
    </row>
    <row r="135" spans="5:19" x14ac:dyDescent="0.35">
      <c r="E135" s="8">
        <v>22</v>
      </c>
      <c r="F135" s="9"/>
      <c r="G135" s="9" t="s">
        <v>29</v>
      </c>
      <c r="H135" s="15" t="s">
        <v>9</v>
      </c>
      <c r="I135" s="10">
        <f>I131</f>
        <v>2</v>
      </c>
      <c r="J135" s="10">
        <f>J131</f>
        <v>2</v>
      </c>
      <c r="K135" s="10">
        <f>K131</f>
        <v>0</v>
      </c>
      <c r="L135" s="9">
        <f>1270*20</f>
        <v>25400</v>
      </c>
      <c r="M135" s="9">
        <f>1270*9</f>
        <v>11430</v>
      </c>
      <c r="N135" s="21">
        <f t="shared" si="34"/>
        <v>50800</v>
      </c>
      <c r="O135" s="10">
        <f t="shared" si="35"/>
        <v>22860</v>
      </c>
      <c r="P135" s="21">
        <f t="shared" si="36"/>
        <v>50800</v>
      </c>
      <c r="Q135" s="10">
        <f t="shared" si="37"/>
        <v>22860</v>
      </c>
      <c r="R135" s="21">
        <f t="shared" si="38"/>
        <v>0</v>
      </c>
      <c r="S135" s="10">
        <f t="shared" si="39"/>
        <v>0</v>
      </c>
    </row>
    <row r="136" spans="5:19" x14ac:dyDescent="0.35">
      <c r="E136" s="8">
        <v>23</v>
      </c>
      <c r="F136" s="9"/>
      <c r="G136" s="9" t="s">
        <v>30</v>
      </c>
      <c r="H136" s="15" t="s">
        <v>9</v>
      </c>
      <c r="I136" s="10">
        <v>2</v>
      </c>
      <c r="J136" s="10">
        <f t="shared" ref="J136:K136" si="40">J135</f>
        <v>2</v>
      </c>
      <c r="K136" s="10">
        <f t="shared" si="40"/>
        <v>0</v>
      </c>
      <c r="L136" s="9">
        <v>17500</v>
      </c>
      <c r="M136" s="9">
        <v>2780</v>
      </c>
      <c r="N136" s="21">
        <f t="shared" si="34"/>
        <v>35000</v>
      </c>
      <c r="O136" s="10">
        <f t="shared" si="35"/>
        <v>5560</v>
      </c>
      <c r="P136" s="21">
        <f t="shared" si="36"/>
        <v>35000</v>
      </c>
      <c r="Q136" s="10">
        <f t="shared" si="37"/>
        <v>5560</v>
      </c>
      <c r="R136" s="21">
        <f t="shared" si="38"/>
        <v>0</v>
      </c>
      <c r="S136" s="10">
        <f t="shared" si="39"/>
        <v>0</v>
      </c>
    </row>
    <row r="137" spans="5:19" x14ac:dyDescent="0.35">
      <c r="E137" s="8">
        <v>24</v>
      </c>
      <c r="F137" s="9"/>
      <c r="G137" s="9" t="s">
        <v>31</v>
      </c>
      <c r="H137" s="15" t="s">
        <v>9</v>
      </c>
      <c r="I137" s="10">
        <v>2</v>
      </c>
      <c r="J137" s="10">
        <f t="shared" ref="J137:K137" si="41">J136</f>
        <v>2</v>
      </c>
      <c r="K137" s="10">
        <f t="shared" si="41"/>
        <v>0</v>
      </c>
      <c r="L137" s="9">
        <v>3050</v>
      </c>
      <c r="M137" s="9">
        <v>1650</v>
      </c>
      <c r="N137" s="21">
        <f t="shared" si="34"/>
        <v>6100</v>
      </c>
      <c r="O137" s="10">
        <f t="shared" si="35"/>
        <v>3300</v>
      </c>
      <c r="P137" s="21">
        <f t="shared" si="36"/>
        <v>6100</v>
      </c>
      <c r="Q137" s="10">
        <f t="shared" si="37"/>
        <v>3300</v>
      </c>
      <c r="R137" s="21">
        <f t="shared" si="38"/>
        <v>0</v>
      </c>
      <c r="S137" s="10">
        <f t="shared" si="39"/>
        <v>0</v>
      </c>
    </row>
    <row r="138" spans="5:19" x14ac:dyDescent="0.35">
      <c r="E138" s="8">
        <v>25</v>
      </c>
      <c r="F138" s="9"/>
      <c r="G138" s="9" t="s">
        <v>32</v>
      </c>
      <c r="H138" s="15" t="s">
        <v>9</v>
      </c>
      <c r="I138" s="10">
        <f>I137</f>
        <v>2</v>
      </c>
      <c r="J138" s="10">
        <f t="shared" ref="J138:K138" si="42">J137</f>
        <v>2</v>
      </c>
      <c r="K138" s="10">
        <f t="shared" si="42"/>
        <v>0</v>
      </c>
      <c r="L138" s="9">
        <v>45000</v>
      </c>
      <c r="M138" s="9">
        <v>16000</v>
      </c>
      <c r="N138" s="21">
        <f t="shared" si="34"/>
        <v>90000</v>
      </c>
      <c r="O138" s="10">
        <f t="shared" si="35"/>
        <v>32000</v>
      </c>
      <c r="P138" s="21">
        <f t="shared" si="36"/>
        <v>90000</v>
      </c>
      <c r="Q138" s="10">
        <f t="shared" si="37"/>
        <v>32000</v>
      </c>
      <c r="R138" s="21">
        <f t="shared" si="38"/>
        <v>0</v>
      </c>
      <c r="S138" s="10">
        <f t="shared" si="39"/>
        <v>0</v>
      </c>
    </row>
    <row r="139" spans="5:19" x14ac:dyDescent="0.35">
      <c r="E139" s="8">
        <v>26</v>
      </c>
      <c r="F139" s="9"/>
      <c r="G139" s="9" t="s">
        <v>33</v>
      </c>
      <c r="H139" s="15" t="s">
        <v>9</v>
      </c>
      <c r="I139" s="10">
        <f>I137</f>
        <v>2</v>
      </c>
      <c r="J139" s="10">
        <f>J137</f>
        <v>2</v>
      </c>
      <c r="K139" s="10">
        <f>K137</f>
        <v>0</v>
      </c>
      <c r="L139" s="9">
        <v>26600</v>
      </c>
      <c r="M139" s="9">
        <v>11660</v>
      </c>
      <c r="N139" s="21">
        <f t="shared" si="34"/>
        <v>53200</v>
      </c>
      <c r="O139" s="10">
        <f t="shared" si="35"/>
        <v>23320</v>
      </c>
      <c r="P139" s="21">
        <f t="shared" si="36"/>
        <v>53200</v>
      </c>
      <c r="Q139" s="10">
        <f t="shared" si="37"/>
        <v>23320</v>
      </c>
      <c r="R139" s="21">
        <f t="shared" si="38"/>
        <v>0</v>
      </c>
      <c r="S139" s="10">
        <f t="shared" si="39"/>
        <v>0</v>
      </c>
    </row>
    <row r="140" spans="5:19" x14ac:dyDescent="0.35">
      <c r="E140" s="8">
        <v>27</v>
      </c>
      <c r="F140" s="9"/>
      <c r="G140" s="9" t="s">
        <v>34</v>
      </c>
      <c r="H140" s="15" t="s">
        <v>9</v>
      </c>
      <c r="I140" s="10">
        <f>I137</f>
        <v>2</v>
      </c>
      <c r="J140" s="10">
        <f>J137</f>
        <v>2</v>
      </c>
      <c r="K140" s="10">
        <f>K137</f>
        <v>0</v>
      </c>
      <c r="L140" s="9">
        <v>35000</v>
      </c>
      <c r="M140" s="9">
        <v>11000</v>
      </c>
      <c r="N140" s="21">
        <f t="shared" si="34"/>
        <v>70000</v>
      </c>
      <c r="O140" s="10">
        <f t="shared" si="35"/>
        <v>22000</v>
      </c>
      <c r="P140" s="21">
        <f t="shared" si="36"/>
        <v>70000</v>
      </c>
      <c r="Q140" s="10">
        <f t="shared" si="37"/>
        <v>22000</v>
      </c>
      <c r="R140" s="21">
        <f t="shared" si="38"/>
        <v>0</v>
      </c>
      <c r="S140" s="10">
        <f t="shared" si="39"/>
        <v>0</v>
      </c>
    </row>
    <row r="141" spans="5:19" x14ac:dyDescent="0.35">
      <c r="E141" s="8">
        <v>28</v>
      </c>
      <c r="F141" s="9"/>
      <c r="G141" s="9" t="s">
        <v>35</v>
      </c>
      <c r="H141" s="15" t="s">
        <v>36</v>
      </c>
      <c r="I141" s="10">
        <v>51</v>
      </c>
      <c r="J141" s="10">
        <v>57</v>
      </c>
      <c r="K141" s="10">
        <v>0</v>
      </c>
      <c r="L141" s="9">
        <v>12000</v>
      </c>
      <c r="M141" s="9">
        <v>4500</v>
      </c>
      <c r="N141" s="21">
        <f t="shared" si="34"/>
        <v>612000</v>
      </c>
      <c r="O141" s="10">
        <f t="shared" si="35"/>
        <v>229500</v>
      </c>
      <c r="P141" s="21">
        <f t="shared" si="36"/>
        <v>684000</v>
      </c>
      <c r="Q141" s="10">
        <f t="shared" si="37"/>
        <v>256500</v>
      </c>
      <c r="R141" s="21">
        <f t="shared" si="38"/>
        <v>0</v>
      </c>
      <c r="S141" s="10">
        <f t="shared" si="39"/>
        <v>0</v>
      </c>
    </row>
    <row r="142" spans="5:19" x14ac:dyDescent="0.35">
      <c r="E142" s="8">
        <v>29</v>
      </c>
      <c r="F142" s="9"/>
      <c r="G142" s="9" t="s">
        <v>37</v>
      </c>
      <c r="H142" s="15" t="s">
        <v>9</v>
      </c>
      <c r="I142" s="10">
        <v>1</v>
      </c>
      <c r="J142" s="10">
        <v>1</v>
      </c>
      <c r="K142" s="10">
        <v>0</v>
      </c>
      <c r="L142" s="9">
        <v>11400</v>
      </c>
      <c r="M142" s="9">
        <v>2990</v>
      </c>
      <c r="N142" s="21">
        <f t="shared" si="34"/>
        <v>11400</v>
      </c>
      <c r="O142" s="10">
        <f t="shared" si="35"/>
        <v>2990</v>
      </c>
      <c r="P142" s="21">
        <f t="shared" si="36"/>
        <v>11400</v>
      </c>
      <c r="Q142" s="10">
        <f t="shared" si="37"/>
        <v>2990</v>
      </c>
      <c r="R142" s="21">
        <f t="shared" si="38"/>
        <v>0</v>
      </c>
      <c r="S142" s="10">
        <f t="shared" si="39"/>
        <v>0</v>
      </c>
    </row>
    <row r="143" spans="5:19" x14ac:dyDescent="0.35">
      <c r="E143" s="8">
        <v>30</v>
      </c>
      <c r="F143" s="9"/>
      <c r="G143" s="9" t="s">
        <v>38</v>
      </c>
      <c r="H143" s="15" t="s">
        <v>9</v>
      </c>
      <c r="I143" s="10">
        <v>1</v>
      </c>
      <c r="J143" s="10">
        <v>1</v>
      </c>
      <c r="K143" s="10">
        <f>K142</f>
        <v>0</v>
      </c>
      <c r="L143" s="9">
        <v>64800</v>
      </c>
      <c r="M143" s="9">
        <v>31250</v>
      </c>
      <c r="N143" s="21">
        <f t="shared" si="34"/>
        <v>64800</v>
      </c>
      <c r="O143" s="10">
        <f t="shared" si="35"/>
        <v>31250</v>
      </c>
      <c r="P143" s="21">
        <f t="shared" si="36"/>
        <v>64800</v>
      </c>
      <c r="Q143" s="10">
        <f t="shared" si="37"/>
        <v>31250</v>
      </c>
      <c r="R143" s="21">
        <f t="shared" si="38"/>
        <v>0</v>
      </c>
      <c r="S143" s="10">
        <f t="shared" si="39"/>
        <v>0</v>
      </c>
    </row>
    <row r="144" spans="5:19" x14ac:dyDescent="0.35">
      <c r="E144" s="8">
        <v>31</v>
      </c>
      <c r="F144" s="9"/>
      <c r="G144" s="9" t="s">
        <v>39</v>
      </c>
      <c r="H144" s="15" t="s">
        <v>26</v>
      </c>
      <c r="I144" s="10">
        <v>51</v>
      </c>
      <c r="J144" s="10">
        <v>57</v>
      </c>
      <c r="K144" s="10">
        <v>0</v>
      </c>
      <c r="L144" s="9">
        <v>3000</v>
      </c>
      <c r="M144" s="9">
        <v>350</v>
      </c>
      <c r="N144" s="21">
        <f t="shared" si="34"/>
        <v>153000</v>
      </c>
      <c r="O144" s="10">
        <f t="shared" si="35"/>
        <v>17850</v>
      </c>
      <c r="P144" s="21">
        <f t="shared" si="36"/>
        <v>171000</v>
      </c>
      <c r="Q144" s="10">
        <f t="shared" si="37"/>
        <v>19950</v>
      </c>
      <c r="R144" s="21">
        <f t="shared" si="38"/>
        <v>0</v>
      </c>
      <c r="S144" s="10">
        <f t="shared" si="39"/>
        <v>0</v>
      </c>
    </row>
    <row r="145" spans="5:19" x14ac:dyDescent="0.35">
      <c r="E145" s="8">
        <v>32</v>
      </c>
      <c r="F145" s="9"/>
      <c r="G145" s="9" t="s">
        <v>40</v>
      </c>
      <c r="H145" s="15" t="s">
        <v>9</v>
      </c>
      <c r="I145" s="10">
        <v>1</v>
      </c>
      <c r="J145" s="10">
        <v>1</v>
      </c>
      <c r="K145" s="10">
        <v>0</v>
      </c>
      <c r="L145" s="9">
        <v>81400</v>
      </c>
      <c r="M145" s="9">
        <v>17100</v>
      </c>
      <c r="N145" s="21">
        <f t="shared" si="34"/>
        <v>81400</v>
      </c>
      <c r="O145" s="10">
        <f t="shared" si="35"/>
        <v>17100</v>
      </c>
      <c r="P145" s="21">
        <f t="shared" si="36"/>
        <v>81400</v>
      </c>
      <c r="Q145" s="10">
        <f t="shared" si="37"/>
        <v>17100</v>
      </c>
      <c r="R145" s="21">
        <f t="shared" si="38"/>
        <v>0</v>
      </c>
      <c r="S145" s="10">
        <f t="shared" si="39"/>
        <v>0</v>
      </c>
    </row>
    <row r="146" spans="5:19" s="43" customFormat="1" x14ac:dyDescent="0.35">
      <c r="E146" s="42">
        <v>33</v>
      </c>
      <c r="G146" s="43" t="s">
        <v>52</v>
      </c>
      <c r="H146" s="44" t="s">
        <v>26</v>
      </c>
      <c r="I146" s="45">
        <v>204</v>
      </c>
      <c r="J146" s="45">
        <v>222</v>
      </c>
      <c r="K146" s="45">
        <v>0</v>
      </c>
      <c r="L146" s="43">
        <v>1400</v>
      </c>
      <c r="M146" s="43">
        <v>500</v>
      </c>
      <c r="N146" s="42">
        <f t="shared" si="34"/>
        <v>285600</v>
      </c>
      <c r="O146" s="45">
        <f t="shared" si="35"/>
        <v>102000</v>
      </c>
      <c r="P146" s="42">
        <f t="shared" si="36"/>
        <v>310800</v>
      </c>
      <c r="Q146" s="45">
        <f t="shared" si="37"/>
        <v>111000</v>
      </c>
      <c r="R146" s="42">
        <f t="shared" si="38"/>
        <v>0</v>
      </c>
      <c r="S146" s="45">
        <f t="shared" si="39"/>
        <v>0</v>
      </c>
    </row>
    <row r="147" spans="5:19" x14ac:dyDescent="0.35">
      <c r="E147" s="8">
        <v>34</v>
      </c>
      <c r="F147" s="9"/>
      <c r="G147" s="9" t="s">
        <v>41</v>
      </c>
      <c r="H147" s="15" t="s">
        <v>9</v>
      </c>
      <c r="I147" s="10">
        <v>1</v>
      </c>
      <c r="J147" s="10">
        <v>1</v>
      </c>
      <c r="K147" s="10">
        <v>0</v>
      </c>
      <c r="L147" s="9">
        <v>33120</v>
      </c>
      <c r="M147" s="9">
        <v>16000</v>
      </c>
      <c r="N147" s="21">
        <f t="shared" si="34"/>
        <v>33120</v>
      </c>
      <c r="O147" s="10">
        <f t="shared" si="35"/>
        <v>16000</v>
      </c>
      <c r="P147" s="21">
        <f t="shared" si="36"/>
        <v>33120</v>
      </c>
      <c r="Q147" s="10">
        <f t="shared" si="37"/>
        <v>16000</v>
      </c>
      <c r="R147" s="21">
        <f t="shared" si="38"/>
        <v>0</v>
      </c>
      <c r="S147" s="10">
        <f t="shared" si="39"/>
        <v>0</v>
      </c>
    </row>
    <row r="148" spans="5:19" x14ac:dyDescent="0.35">
      <c r="E148" s="8">
        <v>35</v>
      </c>
      <c r="F148" s="9"/>
      <c r="G148" s="9" t="s">
        <v>42</v>
      </c>
      <c r="H148" s="15" t="s">
        <v>6</v>
      </c>
      <c r="I148" s="10">
        <v>36</v>
      </c>
      <c r="J148" s="10">
        <v>36</v>
      </c>
      <c r="K148" s="10">
        <v>0</v>
      </c>
      <c r="L148" s="9">
        <v>1900</v>
      </c>
      <c r="M148" s="9">
        <v>900</v>
      </c>
      <c r="N148" s="21">
        <f t="shared" si="34"/>
        <v>68400</v>
      </c>
      <c r="O148" s="10">
        <f t="shared" si="35"/>
        <v>32400</v>
      </c>
      <c r="P148" s="21">
        <f t="shared" si="36"/>
        <v>68400</v>
      </c>
      <c r="Q148" s="10">
        <f t="shared" si="37"/>
        <v>32400</v>
      </c>
      <c r="R148" s="21">
        <f t="shared" si="38"/>
        <v>0</v>
      </c>
      <c r="S148" s="10">
        <f t="shared" si="39"/>
        <v>0</v>
      </c>
    </row>
    <row r="149" spans="5:19" s="43" customFormat="1" x14ac:dyDescent="0.35">
      <c r="E149" s="42">
        <v>36</v>
      </c>
      <c r="G149" s="43" t="s">
        <v>43</v>
      </c>
      <c r="H149" s="44" t="s">
        <v>26</v>
      </c>
      <c r="I149" s="45">
        <v>1045</v>
      </c>
      <c r="J149" s="45">
        <v>1263</v>
      </c>
      <c r="K149" s="45">
        <v>126</v>
      </c>
      <c r="L149" s="43">
        <v>1300</v>
      </c>
      <c r="M149" s="43">
        <v>300</v>
      </c>
      <c r="N149" s="42">
        <f t="shared" si="34"/>
        <v>1358500</v>
      </c>
      <c r="O149" s="45">
        <f t="shared" si="35"/>
        <v>313500</v>
      </c>
      <c r="P149" s="42">
        <f t="shared" si="36"/>
        <v>1641900</v>
      </c>
      <c r="Q149" s="45">
        <f t="shared" si="37"/>
        <v>378900</v>
      </c>
      <c r="R149" s="42">
        <f t="shared" si="38"/>
        <v>163800</v>
      </c>
      <c r="S149" s="45">
        <f t="shared" si="39"/>
        <v>37800</v>
      </c>
    </row>
    <row r="150" spans="5:19" x14ac:dyDescent="0.35">
      <c r="E150" s="8">
        <v>37</v>
      </c>
      <c r="F150" s="9"/>
      <c r="G150" s="9" t="s">
        <v>44</v>
      </c>
      <c r="H150" s="15" t="s">
        <v>51</v>
      </c>
      <c r="I150" s="10">
        <v>15</v>
      </c>
      <c r="J150" s="10">
        <v>15</v>
      </c>
      <c r="K150" s="10">
        <v>0</v>
      </c>
      <c r="L150" s="9">
        <v>3000</v>
      </c>
      <c r="M150" s="9">
        <v>1200</v>
      </c>
      <c r="N150" s="21">
        <f t="shared" si="34"/>
        <v>45000</v>
      </c>
      <c r="O150" s="10">
        <f t="shared" si="35"/>
        <v>18000</v>
      </c>
      <c r="P150" s="21">
        <f t="shared" si="36"/>
        <v>45000</v>
      </c>
      <c r="Q150" s="10">
        <f t="shared" si="37"/>
        <v>18000</v>
      </c>
      <c r="R150" s="21">
        <f t="shared" si="38"/>
        <v>0</v>
      </c>
      <c r="S150" s="10">
        <f t="shared" si="39"/>
        <v>0</v>
      </c>
    </row>
    <row r="151" spans="5:19" s="43" customFormat="1" x14ac:dyDescent="0.35">
      <c r="E151" s="42">
        <v>38</v>
      </c>
      <c r="G151" s="43" t="s">
        <v>45</v>
      </c>
      <c r="H151" s="44" t="s">
        <v>6</v>
      </c>
      <c r="I151" s="45">
        <v>107</v>
      </c>
      <c r="J151" s="45">
        <v>107</v>
      </c>
      <c r="K151" s="45"/>
      <c r="L151" s="43">
        <v>800</v>
      </c>
      <c r="M151" s="43">
        <v>150</v>
      </c>
      <c r="N151" s="42">
        <f t="shared" si="34"/>
        <v>85600</v>
      </c>
      <c r="O151" s="45">
        <f t="shared" si="35"/>
        <v>16050</v>
      </c>
      <c r="P151" s="42">
        <f t="shared" si="36"/>
        <v>85600</v>
      </c>
      <c r="Q151" s="45">
        <f t="shared" si="37"/>
        <v>16050</v>
      </c>
      <c r="R151" s="42">
        <f t="shared" si="38"/>
        <v>0</v>
      </c>
      <c r="S151" s="45">
        <f t="shared" si="39"/>
        <v>0</v>
      </c>
    </row>
    <row r="152" spans="5:19" x14ac:dyDescent="0.35">
      <c r="E152" s="8">
        <v>39</v>
      </c>
      <c r="F152" s="9"/>
      <c r="G152" s="9" t="s">
        <v>46</v>
      </c>
      <c r="H152" s="15" t="s">
        <v>9</v>
      </c>
      <c r="I152" s="10">
        <v>1</v>
      </c>
      <c r="J152" s="10">
        <v>1</v>
      </c>
      <c r="K152" s="10">
        <v>0</v>
      </c>
      <c r="L152" s="9">
        <v>560000</v>
      </c>
      <c r="M152" s="9">
        <v>0</v>
      </c>
      <c r="N152" s="21">
        <f t="shared" si="34"/>
        <v>560000</v>
      </c>
      <c r="O152" s="10">
        <f t="shared" si="35"/>
        <v>0</v>
      </c>
      <c r="P152" s="21">
        <f t="shared" si="36"/>
        <v>560000</v>
      </c>
      <c r="Q152" s="10">
        <f t="shared" si="37"/>
        <v>0</v>
      </c>
      <c r="R152" s="21">
        <f t="shared" si="38"/>
        <v>0</v>
      </c>
      <c r="S152" s="10">
        <f t="shared" si="39"/>
        <v>0</v>
      </c>
    </row>
    <row r="153" spans="5:19" x14ac:dyDescent="0.35">
      <c r="E153" s="8">
        <v>40</v>
      </c>
      <c r="F153" s="9"/>
      <c r="G153" s="9" t="s">
        <v>47</v>
      </c>
      <c r="H153" s="15" t="s">
        <v>6</v>
      </c>
      <c r="I153" s="10">
        <v>1461</v>
      </c>
      <c r="J153" s="10">
        <v>1650</v>
      </c>
      <c r="K153" s="10">
        <v>126</v>
      </c>
      <c r="L153" s="9">
        <v>150</v>
      </c>
      <c r="M153" s="9">
        <v>100</v>
      </c>
      <c r="N153" s="21">
        <f t="shared" si="34"/>
        <v>219150</v>
      </c>
      <c r="O153" s="10">
        <f t="shared" si="35"/>
        <v>146100</v>
      </c>
      <c r="P153" s="21">
        <f t="shared" si="36"/>
        <v>247500</v>
      </c>
      <c r="Q153" s="10">
        <f t="shared" si="37"/>
        <v>165000</v>
      </c>
      <c r="R153" s="21">
        <f t="shared" si="38"/>
        <v>18900</v>
      </c>
      <c r="S153" s="10">
        <f t="shared" si="39"/>
        <v>12600</v>
      </c>
    </row>
    <row r="154" spans="5:19" x14ac:dyDescent="0.35">
      <c r="E154" s="8">
        <v>41</v>
      </c>
      <c r="F154" s="9"/>
      <c r="G154" s="9" t="s">
        <v>48</v>
      </c>
      <c r="H154" s="15" t="s">
        <v>6</v>
      </c>
      <c r="I154" s="10">
        <v>281</v>
      </c>
      <c r="J154" s="10">
        <v>181</v>
      </c>
      <c r="K154" s="10">
        <v>117</v>
      </c>
      <c r="L154" s="9">
        <v>2500</v>
      </c>
      <c r="M154" s="9">
        <v>1000</v>
      </c>
      <c r="N154" s="21">
        <f t="shared" si="34"/>
        <v>702500</v>
      </c>
      <c r="O154" s="10">
        <f t="shared" si="35"/>
        <v>281000</v>
      </c>
      <c r="P154" s="21">
        <f t="shared" si="36"/>
        <v>452500</v>
      </c>
      <c r="Q154" s="10">
        <f t="shared" si="37"/>
        <v>181000</v>
      </c>
      <c r="R154" s="21">
        <f t="shared" si="38"/>
        <v>292500</v>
      </c>
      <c r="S154" s="10">
        <f t="shared" si="39"/>
        <v>117000</v>
      </c>
    </row>
    <row r="155" spans="5:19" ht="15" thickBot="1" x14ac:dyDescent="0.4">
      <c r="E155" s="11">
        <v>42</v>
      </c>
      <c r="F155" s="12"/>
      <c r="G155" s="12" t="s">
        <v>49</v>
      </c>
      <c r="H155" s="16" t="s">
        <v>9</v>
      </c>
      <c r="I155" s="13">
        <v>1</v>
      </c>
      <c r="J155" s="13">
        <v>0</v>
      </c>
      <c r="K155" s="13">
        <v>0</v>
      </c>
      <c r="L155" s="9">
        <v>55500</v>
      </c>
      <c r="M155" s="9">
        <v>41250</v>
      </c>
      <c r="N155" s="21">
        <f t="shared" si="34"/>
        <v>55500</v>
      </c>
      <c r="O155" s="10">
        <f t="shared" si="35"/>
        <v>41250</v>
      </c>
      <c r="P155" s="21">
        <f t="shared" si="36"/>
        <v>0</v>
      </c>
      <c r="Q155" s="10">
        <f t="shared" si="37"/>
        <v>0</v>
      </c>
      <c r="R155" s="21">
        <f t="shared" si="38"/>
        <v>0</v>
      </c>
      <c r="S155" s="10">
        <f t="shared" si="39"/>
        <v>0</v>
      </c>
    </row>
    <row r="156" spans="5:19" x14ac:dyDescent="0.35">
      <c r="N156" s="24">
        <f>SUM(N114:N155)</f>
        <v>10544317.5</v>
      </c>
      <c r="O156" s="24">
        <f>SUM(O114:O155)</f>
        <v>2897035</v>
      </c>
      <c r="P156" s="24">
        <f>SUM(P114:P155)</f>
        <v>7936157.5</v>
      </c>
      <c r="Q156" s="24">
        <f>SUM(Q114:Q155)</f>
        <v>2150005</v>
      </c>
      <c r="R156" s="25">
        <f t="shared" ref="R156" si="43">SUM(R114:R155)</f>
        <v>815032.5</v>
      </c>
      <c r="S156" s="24">
        <f>SUM(S114:S155)</f>
        <v>259675</v>
      </c>
    </row>
    <row r="157" spans="5:19" x14ac:dyDescent="0.35">
      <c r="N157" s="26"/>
      <c r="O157" s="26"/>
      <c r="P157" s="26"/>
      <c r="Q157" s="26"/>
      <c r="R157" s="27"/>
      <c r="S157" s="26"/>
    </row>
    <row r="158" spans="5:19" x14ac:dyDescent="0.35">
      <c r="N158" s="29" t="s">
        <v>131</v>
      </c>
      <c r="O158" s="17" t="s">
        <v>130</v>
      </c>
      <c r="P158" s="26"/>
      <c r="Q158" s="26"/>
      <c r="R158" s="27"/>
      <c r="S158" s="26"/>
    </row>
    <row r="159" spans="5:19" x14ac:dyDescent="0.35">
      <c r="M159" t="s">
        <v>126</v>
      </c>
      <c r="N159" s="28">
        <f>O156+S156</f>
        <v>3156710</v>
      </c>
      <c r="O159" s="28">
        <f>N156+R156</f>
        <v>11359350</v>
      </c>
      <c r="P159" s="26"/>
      <c r="Q159" s="26"/>
      <c r="R159" s="27"/>
      <c r="S159" s="26"/>
    </row>
    <row r="160" spans="5:19" x14ac:dyDescent="0.35">
      <c r="N160" s="28"/>
      <c r="O160" s="28"/>
      <c r="P160" s="26"/>
      <c r="Q160" s="26"/>
      <c r="R160" s="27"/>
      <c r="S160" s="26"/>
    </row>
    <row r="161" spans="5:19" x14ac:dyDescent="0.35">
      <c r="M161" t="s">
        <v>128</v>
      </c>
      <c r="N161" s="28">
        <f>O156+Q156+S156</f>
        <v>5306715</v>
      </c>
      <c r="O161" s="28">
        <f>N156+P156+R156</f>
        <v>19295507.5</v>
      </c>
      <c r="P161" s="26"/>
      <c r="Q161" s="26"/>
      <c r="R161" s="27"/>
      <c r="S161" s="26"/>
    </row>
    <row r="162" spans="5:19" x14ac:dyDescent="0.35">
      <c r="N162" s="26"/>
      <c r="O162" s="26"/>
      <c r="P162" s="26"/>
      <c r="Q162" s="26"/>
      <c r="R162" s="27"/>
      <c r="S162" s="26"/>
    </row>
    <row r="165" spans="5:19" ht="15" thickBot="1" x14ac:dyDescent="0.4"/>
    <row r="166" spans="5:19" x14ac:dyDescent="0.35">
      <c r="I166" s="1" t="s">
        <v>111</v>
      </c>
      <c r="J166" s="1" t="s">
        <v>112</v>
      </c>
      <c r="K166" s="17" t="s">
        <v>113</v>
      </c>
      <c r="N166" s="92" t="s">
        <v>111</v>
      </c>
      <c r="O166" s="93"/>
      <c r="P166" s="92" t="s">
        <v>112</v>
      </c>
      <c r="Q166" s="93"/>
      <c r="R166" s="94" t="s">
        <v>113</v>
      </c>
      <c r="S166" s="95"/>
    </row>
    <row r="167" spans="5:19" ht="15" thickBot="1" x14ac:dyDescent="0.4">
      <c r="E167" s="2" t="s">
        <v>1</v>
      </c>
      <c r="F167" s="3"/>
      <c r="G167" s="4" t="s">
        <v>2</v>
      </c>
      <c r="H167" s="4" t="s">
        <v>3</v>
      </c>
      <c r="I167" s="2" t="s">
        <v>4</v>
      </c>
      <c r="J167" s="2" t="s">
        <v>4</v>
      </c>
      <c r="K167" s="2" t="s">
        <v>4</v>
      </c>
      <c r="L167" s="19" t="s">
        <v>123</v>
      </c>
      <c r="M167" s="20" t="s">
        <v>124</v>
      </c>
      <c r="N167" s="23" t="s">
        <v>125</v>
      </c>
      <c r="O167" s="23" t="s">
        <v>132</v>
      </c>
      <c r="P167" s="23" t="s">
        <v>125</v>
      </c>
      <c r="Q167" s="23" t="s">
        <v>132</v>
      </c>
      <c r="R167" s="23" t="s">
        <v>125</v>
      </c>
      <c r="S167" s="23" t="s">
        <v>132</v>
      </c>
    </row>
    <row r="168" spans="5:19" x14ac:dyDescent="0.35">
      <c r="E168" s="5">
        <v>1</v>
      </c>
      <c r="F168" s="6"/>
      <c r="G168" s="6" t="s">
        <v>5</v>
      </c>
      <c r="H168" s="14" t="s">
        <v>6</v>
      </c>
      <c r="I168" s="7">
        <f>15*6</f>
        <v>90</v>
      </c>
      <c r="J168" s="7">
        <v>0</v>
      </c>
      <c r="K168" s="7">
        <v>0</v>
      </c>
      <c r="L168" s="9">
        <v>14500</v>
      </c>
      <c r="M168" s="9">
        <v>4700</v>
      </c>
      <c r="N168" s="21">
        <f>L168*I168</f>
        <v>1305000</v>
      </c>
      <c r="O168" s="10">
        <f>M168*I168</f>
        <v>423000</v>
      </c>
      <c r="P168" s="21">
        <f>L168*J168</f>
        <v>0</v>
      </c>
      <c r="Q168" s="10">
        <f>M168*J168</f>
        <v>0</v>
      </c>
      <c r="R168" s="21">
        <f>L168*K168</f>
        <v>0</v>
      </c>
      <c r="S168" s="10">
        <f>M168*K168</f>
        <v>0</v>
      </c>
    </row>
    <row r="169" spans="5:19" s="43" customFormat="1" x14ac:dyDescent="0.35">
      <c r="E169" s="42">
        <v>2</v>
      </c>
      <c r="G169" s="43" t="s">
        <v>7</v>
      </c>
      <c r="H169" s="44" t="s">
        <v>6</v>
      </c>
      <c r="I169" s="45">
        <v>960</v>
      </c>
      <c r="J169" s="45">
        <v>0</v>
      </c>
      <c r="K169" s="45">
        <v>0</v>
      </c>
      <c r="L169" s="43">
        <v>600</v>
      </c>
      <c r="M169" s="43">
        <v>170</v>
      </c>
      <c r="N169" s="42">
        <f t="shared" ref="N169:N209" si="44">L169*I169</f>
        <v>576000</v>
      </c>
      <c r="O169" s="45">
        <f t="shared" ref="O169:O209" si="45">M169*I169</f>
        <v>163200</v>
      </c>
      <c r="P169" s="42">
        <f t="shared" ref="P169:P209" si="46">L169*J169</f>
        <v>0</v>
      </c>
      <c r="Q169" s="45">
        <f t="shared" ref="Q169:Q209" si="47">M169*J169</f>
        <v>0</v>
      </c>
      <c r="R169" s="42">
        <f t="shared" ref="R169:R209" si="48">L169*K169</f>
        <v>0</v>
      </c>
      <c r="S169" s="45">
        <f t="shared" ref="S169:S209" si="49">M169*K169</f>
        <v>0</v>
      </c>
    </row>
    <row r="170" spans="5:19" x14ac:dyDescent="0.35">
      <c r="E170" s="8">
        <v>3</v>
      </c>
      <c r="F170" s="9"/>
      <c r="G170" s="9" t="s">
        <v>8</v>
      </c>
      <c r="H170" s="15" t="s">
        <v>9</v>
      </c>
      <c r="I170" s="10">
        <v>1</v>
      </c>
      <c r="J170" s="10">
        <v>1</v>
      </c>
      <c r="K170" s="10">
        <v>0</v>
      </c>
      <c r="L170" s="9">
        <v>1150</v>
      </c>
      <c r="M170" s="9">
        <v>670</v>
      </c>
      <c r="N170" s="21">
        <f t="shared" si="44"/>
        <v>1150</v>
      </c>
      <c r="O170" s="10">
        <f t="shared" si="45"/>
        <v>670</v>
      </c>
      <c r="P170" s="21">
        <f t="shared" si="46"/>
        <v>1150</v>
      </c>
      <c r="Q170" s="10">
        <f t="shared" si="47"/>
        <v>670</v>
      </c>
      <c r="R170" s="21">
        <f t="shared" si="48"/>
        <v>0</v>
      </c>
      <c r="S170" s="10">
        <f t="shared" si="49"/>
        <v>0</v>
      </c>
    </row>
    <row r="171" spans="5:19" x14ac:dyDescent="0.35">
      <c r="E171" s="8">
        <v>4</v>
      </c>
      <c r="F171" s="9"/>
      <c r="G171" s="9" t="s">
        <v>10</v>
      </c>
      <c r="H171" s="15" t="s">
        <v>11</v>
      </c>
      <c r="I171" s="10">
        <f>5*7*0.125</f>
        <v>4.375</v>
      </c>
      <c r="J171" s="10">
        <f>5*7*0.125</f>
        <v>4.375</v>
      </c>
      <c r="K171" s="10">
        <v>0</v>
      </c>
      <c r="L171" s="9">
        <v>95000</v>
      </c>
      <c r="M171" s="9">
        <v>14000</v>
      </c>
      <c r="N171" s="21">
        <f t="shared" si="44"/>
        <v>415625</v>
      </c>
      <c r="O171" s="10">
        <f t="shared" si="45"/>
        <v>61250</v>
      </c>
      <c r="P171" s="21">
        <f t="shared" si="46"/>
        <v>415625</v>
      </c>
      <c r="Q171" s="10">
        <f t="shared" si="47"/>
        <v>61250</v>
      </c>
      <c r="R171" s="21">
        <f t="shared" si="48"/>
        <v>0</v>
      </c>
      <c r="S171" s="10">
        <f t="shared" si="49"/>
        <v>0</v>
      </c>
    </row>
    <row r="172" spans="5:19" x14ac:dyDescent="0.35">
      <c r="E172" s="8">
        <v>5</v>
      </c>
      <c r="F172" s="9"/>
      <c r="G172" s="9" t="s">
        <v>12</v>
      </c>
      <c r="H172" s="15" t="s">
        <v>9</v>
      </c>
      <c r="I172" s="10">
        <v>6</v>
      </c>
      <c r="J172" s="10">
        <v>7</v>
      </c>
      <c r="K172" s="10">
        <v>1</v>
      </c>
      <c r="L172" s="9">
        <v>1830</v>
      </c>
      <c r="M172" s="9">
        <v>1250</v>
      </c>
      <c r="N172" s="21">
        <f t="shared" si="44"/>
        <v>10980</v>
      </c>
      <c r="O172" s="10">
        <f t="shared" si="45"/>
        <v>7500</v>
      </c>
      <c r="P172" s="21">
        <f t="shared" si="46"/>
        <v>12810</v>
      </c>
      <c r="Q172" s="10">
        <f t="shared" si="47"/>
        <v>8750</v>
      </c>
      <c r="R172" s="21">
        <f t="shared" si="48"/>
        <v>1830</v>
      </c>
      <c r="S172" s="10">
        <f t="shared" si="49"/>
        <v>1250</v>
      </c>
    </row>
    <row r="173" spans="5:19" x14ac:dyDescent="0.35">
      <c r="E173" s="8">
        <v>6</v>
      </c>
      <c r="F173" s="9"/>
      <c r="G173" s="9" t="s">
        <v>13</v>
      </c>
      <c r="H173" s="15" t="s">
        <v>9</v>
      </c>
      <c r="I173" s="10">
        <v>4</v>
      </c>
      <c r="J173" s="10">
        <v>3</v>
      </c>
      <c r="K173" s="10">
        <v>0</v>
      </c>
      <c r="L173" s="9">
        <v>1200</v>
      </c>
      <c r="M173" s="9">
        <v>790</v>
      </c>
      <c r="N173" s="21">
        <f t="shared" si="44"/>
        <v>4800</v>
      </c>
      <c r="O173" s="10">
        <f t="shared" si="45"/>
        <v>3160</v>
      </c>
      <c r="P173" s="21">
        <f t="shared" si="46"/>
        <v>3600</v>
      </c>
      <c r="Q173" s="10">
        <f t="shared" si="47"/>
        <v>2370</v>
      </c>
      <c r="R173" s="21">
        <f t="shared" si="48"/>
        <v>0</v>
      </c>
      <c r="S173" s="10">
        <f t="shared" si="49"/>
        <v>0</v>
      </c>
    </row>
    <row r="174" spans="5:19" x14ac:dyDescent="0.35">
      <c r="E174" s="8">
        <v>7</v>
      </c>
      <c r="F174" s="9"/>
      <c r="G174" s="9" t="s">
        <v>14</v>
      </c>
      <c r="H174" s="15" t="s">
        <v>9</v>
      </c>
      <c r="I174" s="10">
        <v>15</v>
      </c>
      <c r="J174" s="10">
        <v>14</v>
      </c>
      <c r="K174" s="10">
        <f>K172</f>
        <v>1</v>
      </c>
      <c r="L174" s="9">
        <v>3170</v>
      </c>
      <c r="M174" s="9">
        <v>1900</v>
      </c>
      <c r="N174" s="21">
        <f t="shared" si="44"/>
        <v>47550</v>
      </c>
      <c r="O174" s="10">
        <f t="shared" si="45"/>
        <v>28500</v>
      </c>
      <c r="P174" s="21">
        <f t="shared" si="46"/>
        <v>44380</v>
      </c>
      <c r="Q174" s="10">
        <f t="shared" si="47"/>
        <v>26600</v>
      </c>
      <c r="R174" s="21">
        <f t="shared" si="48"/>
        <v>3170</v>
      </c>
      <c r="S174" s="10">
        <f t="shared" si="49"/>
        <v>1900</v>
      </c>
    </row>
    <row r="175" spans="5:19" x14ac:dyDescent="0.35">
      <c r="E175" s="8">
        <v>8</v>
      </c>
      <c r="F175" s="9"/>
      <c r="G175" s="9" t="s">
        <v>15</v>
      </c>
      <c r="H175" s="15" t="s">
        <v>9</v>
      </c>
      <c r="I175" s="10">
        <v>1</v>
      </c>
      <c r="J175" s="10">
        <v>1</v>
      </c>
      <c r="K175" s="10">
        <v>0</v>
      </c>
      <c r="L175" s="9">
        <v>9120</v>
      </c>
      <c r="M175" s="9">
        <v>1500</v>
      </c>
      <c r="N175" s="21">
        <f t="shared" si="44"/>
        <v>9120</v>
      </c>
      <c r="O175" s="10">
        <f t="shared" si="45"/>
        <v>1500</v>
      </c>
      <c r="P175" s="21">
        <f t="shared" si="46"/>
        <v>9120</v>
      </c>
      <c r="Q175" s="10">
        <f t="shared" si="47"/>
        <v>1500</v>
      </c>
      <c r="R175" s="21">
        <f t="shared" si="48"/>
        <v>0</v>
      </c>
      <c r="S175" s="10">
        <f t="shared" si="49"/>
        <v>0</v>
      </c>
    </row>
    <row r="176" spans="5:19" x14ac:dyDescent="0.35">
      <c r="E176" s="8">
        <v>9</v>
      </c>
      <c r="F176" s="9"/>
      <c r="G176" s="9" t="s">
        <v>16</v>
      </c>
      <c r="H176" s="15" t="s">
        <v>9</v>
      </c>
      <c r="I176" s="10">
        <v>15</v>
      </c>
      <c r="J176" s="10">
        <f>J174</f>
        <v>14</v>
      </c>
      <c r="K176" s="10">
        <f>K174</f>
        <v>1</v>
      </c>
      <c r="L176" s="9">
        <v>1240</v>
      </c>
      <c r="M176" s="9">
        <v>720</v>
      </c>
      <c r="N176" s="21">
        <f t="shared" si="44"/>
        <v>18600</v>
      </c>
      <c r="O176" s="10">
        <f t="shared" si="45"/>
        <v>10800</v>
      </c>
      <c r="P176" s="21">
        <f t="shared" si="46"/>
        <v>17360</v>
      </c>
      <c r="Q176" s="10">
        <f t="shared" si="47"/>
        <v>10080</v>
      </c>
      <c r="R176" s="21">
        <f t="shared" si="48"/>
        <v>1240</v>
      </c>
      <c r="S176" s="10">
        <f t="shared" si="49"/>
        <v>720</v>
      </c>
    </row>
    <row r="177" spans="5:19" x14ac:dyDescent="0.35">
      <c r="E177" s="8">
        <v>10</v>
      </c>
      <c r="F177" s="9"/>
      <c r="G177" s="9" t="s">
        <v>17</v>
      </c>
      <c r="H177" s="15" t="s">
        <v>9</v>
      </c>
      <c r="I177" s="10">
        <v>15</v>
      </c>
      <c r="J177" s="10">
        <f>J176</f>
        <v>14</v>
      </c>
      <c r="K177" s="10">
        <f>K176</f>
        <v>1</v>
      </c>
      <c r="L177" s="9">
        <v>1360</v>
      </c>
      <c r="M177" s="9">
        <v>960</v>
      </c>
      <c r="N177" s="21">
        <f t="shared" si="44"/>
        <v>20400</v>
      </c>
      <c r="O177" s="10">
        <f t="shared" si="45"/>
        <v>14400</v>
      </c>
      <c r="P177" s="21">
        <f t="shared" si="46"/>
        <v>19040</v>
      </c>
      <c r="Q177" s="10">
        <f t="shared" si="47"/>
        <v>13440</v>
      </c>
      <c r="R177" s="21">
        <f t="shared" si="48"/>
        <v>1360</v>
      </c>
      <c r="S177" s="10">
        <f t="shared" si="49"/>
        <v>960</v>
      </c>
    </row>
    <row r="178" spans="5:19" x14ac:dyDescent="0.35">
      <c r="E178" s="8">
        <v>11</v>
      </c>
      <c r="F178" s="9"/>
      <c r="G178" s="9" t="s">
        <v>18</v>
      </c>
      <c r="H178" s="15" t="s">
        <v>11</v>
      </c>
      <c r="I178" s="10">
        <f>8*2.5*7*0.125</f>
        <v>17.5</v>
      </c>
      <c r="J178" s="10">
        <f>5*2.5*7*0.125</f>
        <v>10.9375</v>
      </c>
      <c r="K178" s="10">
        <f>1*2.5*7*0.125</f>
        <v>2.1875</v>
      </c>
      <c r="L178" s="9">
        <v>95000</v>
      </c>
      <c r="M178" s="9">
        <v>14000</v>
      </c>
      <c r="N178" s="21">
        <f t="shared" si="44"/>
        <v>1662500</v>
      </c>
      <c r="O178" s="10">
        <f t="shared" si="45"/>
        <v>245000</v>
      </c>
      <c r="P178" s="21">
        <f t="shared" si="46"/>
        <v>1039062.5</v>
      </c>
      <c r="Q178" s="10">
        <f t="shared" si="47"/>
        <v>153125</v>
      </c>
      <c r="R178" s="21">
        <f t="shared" si="48"/>
        <v>207812.5</v>
      </c>
      <c r="S178" s="10">
        <f t="shared" si="49"/>
        <v>30625</v>
      </c>
    </row>
    <row r="179" spans="5:19" x14ac:dyDescent="0.35">
      <c r="E179" s="8">
        <v>12</v>
      </c>
      <c r="F179" s="9"/>
      <c r="G179" s="9" t="s">
        <v>19</v>
      </c>
      <c r="H179" s="15" t="s">
        <v>6</v>
      </c>
      <c r="I179" s="10">
        <v>165</v>
      </c>
      <c r="J179" s="10">
        <v>201</v>
      </c>
      <c r="K179" s="10">
        <v>36</v>
      </c>
      <c r="L179" s="9">
        <v>1900</v>
      </c>
      <c r="M179" s="9">
        <v>900</v>
      </c>
      <c r="N179" s="21">
        <f t="shared" si="44"/>
        <v>313500</v>
      </c>
      <c r="O179" s="10">
        <f t="shared" si="45"/>
        <v>148500</v>
      </c>
      <c r="P179" s="21">
        <f t="shared" si="46"/>
        <v>381900</v>
      </c>
      <c r="Q179" s="10">
        <f t="shared" si="47"/>
        <v>180900</v>
      </c>
      <c r="R179" s="21">
        <f t="shared" si="48"/>
        <v>68400</v>
      </c>
      <c r="S179" s="10">
        <f t="shared" si="49"/>
        <v>32400</v>
      </c>
    </row>
    <row r="180" spans="5:19" ht="15" thickBot="1" x14ac:dyDescent="0.4">
      <c r="E180" s="8">
        <v>13</v>
      </c>
      <c r="F180" s="9"/>
      <c r="G180" s="9" t="s">
        <v>20</v>
      </c>
      <c r="H180" s="15" t="s">
        <v>9</v>
      </c>
      <c r="I180" s="10">
        <v>2</v>
      </c>
      <c r="J180" s="10">
        <v>2</v>
      </c>
      <c r="K180" s="10">
        <v>0</v>
      </c>
      <c r="L180" s="9">
        <v>103500</v>
      </c>
      <c r="M180" s="12">
        <v>33000</v>
      </c>
      <c r="N180" s="21">
        <f t="shared" si="44"/>
        <v>207000</v>
      </c>
      <c r="O180" s="10">
        <f t="shared" si="45"/>
        <v>66000</v>
      </c>
      <c r="P180" s="21">
        <f t="shared" si="46"/>
        <v>207000</v>
      </c>
      <c r="Q180" s="10">
        <f t="shared" si="47"/>
        <v>66000</v>
      </c>
      <c r="R180" s="21">
        <f t="shared" si="48"/>
        <v>0</v>
      </c>
      <c r="S180" s="10">
        <f t="shared" si="49"/>
        <v>0</v>
      </c>
    </row>
    <row r="181" spans="5:19" x14ac:dyDescent="0.35">
      <c r="E181" s="8">
        <v>14</v>
      </c>
      <c r="F181" s="9"/>
      <c r="G181" s="9" t="s">
        <v>21</v>
      </c>
      <c r="H181" s="15" t="s">
        <v>9</v>
      </c>
      <c r="I181" s="10">
        <f>I172</f>
        <v>6</v>
      </c>
      <c r="J181" s="10">
        <f>J172</f>
        <v>7</v>
      </c>
      <c r="K181" s="10">
        <f>K172</f>
        <v>1</v>
      </c>
      <c r="L181" s="9">
        <v>14300</v>
      </c>
      <c r="M181" s="9">
        <v>8300</v>
      </c>
      <c r="N181" s="21">
        <f t="shared" si="44"/>
        <v>85800</v>
      </c>
      <c r="O181" s="10">
        <f t="shared" si="45"/>
        <v>49800</v>
      </c>
      <c r="P181" s="21">
        <f t="shared" si="46"/>
        <v>100100</v>
      </c>
      <c r="Q181" s="10">
        <f t="shared" si="47"/>
        <v>58100</v>
      </c>
      <c r="R181" s="21">
        <f t="shared" si="48"/>
        <v>14300</v>
      </c>
      <c r="S181" s="10">
        <f t="shared" si="49"/>
        <v>8300</v>
      </c>
    </row>
    <row r="182" spans="5:19" x14ac:dyDescent="0.35">
      <c r="E182" s="8">
        <v>15</v>
      </c>
      <c r="F182" s="9"/>
      <c r="G182" s="9" t="s">
        <v>22</v>
      </c>
      <c r="H182" s="15" t="s">
        <v>9</v>
      </c>
      <c r="I182" s="10">
        <v>168</v>
      </c>
      <c r="J182" s="10">
        <v>174</v>
      </c>
      <c r="K182" s="10">
        <v>15</v>
      </c>
      <c r="L182" s="9">
        <v>1270</v>
      </c>
      <c r="M182" s="9">
        <v>320</v>
      </c>
      <c r="N182" s="21">
        <f t="shared" si="44"/>
        <v>213360</v>
      </c>
      <c r="O182" s="10">
        <f t="shared" si="45"/>
        <v>53760</v>
      </c>
      <c r="P182" s="21">
        <f t="shared" si="46"/>
        <v>220980</v>
      </c>
      <c r="Q182" s="10">
        <f t="shared" si="47"/>
        <v>55680</v>
      </c>
      <c r="R182" s="21">
        <f t="shared" si="48"/>
        <v>19050</v>
      </c>
      <c r="S182" s="10">
        <f t="shared" si="49"/>
        <v>4800</v>
      </c>
    </row>
    <row r="183" spans="5:19" x14ac:dyDescent="0.35">
      <c r="E183" s="8">
        <v>16</v>
      </c>
      <c r="F183" s="9"/>
      <c r="G183" s="9" t="s">
        <v>23</v>
      </c>
      <c r="H183" s="15" t="s">
        <v>24</v>
      </c>
      <c r="I183" s="10">
        <v>6</v>
      </c>
      <c r="J183" s="10">
        <v>5</v>
      </c>
      <c r="K183" s="10">
        <v>2</v>
      </c>
      <c r="L183" s="9">
        <v>5000</v>
      </c>
      <c r="M183" s="9">
        <v>2800</v>
      </c>
      <c r="N183" s="21">
        <f t="shared" si="44"/>
        <v>30000</v>
      </c>
      <c r="O183" s="10">
        <f t="shared" si="45"/>
        <v>16800</v>
      </c>
      <c r="P183" s="21">
        <f t="shared" si="46"/>
        <v>25000</v>
      </c>
      <c r="Q183" s="10">
        <f t="shared" si="47"/>
        <v>14000</v>
      </c>
      <c r="R183" s="21">
        <f t="shared" si="48"/>
        <v>10000</v>
      </c>
      <c r="S183" s="10">
        <f t="shared" si="49"/>
        <v>5600</v>
      </c>
    </row>
    <row r="184" spans="5:19" x14ac:dyDescent="0.35">
      <c r="E184" s="8">
        <v>17</v>
      </c>
      <c r="F184" s="9"/>
      <c r="G184" s="9" t="s">
        <v>50</v>
      </c>
      <c r="H184" s="15" t="s">
        <v>11</v>
      </c>
      <c r="I184" s="10">
        <f>3*2*7*0.125</f>
        <v>5.25</v>
      </c>
      <c r="J184" s="10">
        <f>3*2*7*0.125</f>
        <v>5.25</v>
      </c>
      <c r="K184" s="10">
        <v>0</v>
      </c>
      <c r="L184" s="9">
        <v>95000</v>
      </c>
      <c r="M184" s="9">
        <v>14000</v>
      </c>
      <c r="N184" s="21">
        <f t="shared" si="44"/>
        <v>498750</v>
      </c>
      <c r="O184" s="10">
        <f t="shared" si="45"/>
        <v>73500</v>
      </c>
      <c r="P184" s="21">
        <f t="shared" si="46"/>
        <v>498750</v>
      </c>
      <c r="Q184" s="10">
        <f t="shared" si="47"/>
        <v>73500</v>
      </c>
      <c r="R184" s="21">
        <f t="shared" si="48"/>
        <v>0</v>
      </c>
      <c r="S184" s="10">
        <f t="shared" si="49"/>
        <v>0</v>
      </c>
    </row>
    <row r="185" spans="5:19" x14ac:dyDescent="0.35">
      <c r="E185" s="8">
        <v>18</v>
      </c>
      <c r="F185" s="9"/>
      <c r="G185" s="9" t="s">
        <v>25</v>
      </c>
      <c r="H185" s="15" t="s">
        <v>9</v>
      </c>
      <c r="I185" s="10">
        <v>3</v>
      </c>
      <c r="J185" s="10">
        <v>3</v>
      </c>
      <c r="K185" s="10">
        <v>0</v>
      </c>
      <c r="L185" s="9">
        <v>5370</v>
      </c>
      <c r="M185" s="9">
        <v>2990</v>
      </c>
      <c r="N185" s="21">
        <f t="shared" si="44"/>
        <v>16110</v>
      </c>
      <c r="O185" s="10">
        <f t="shared" si="45"/>
        <v>8970</v>
      </c>
      <c r="P185" s="21">
        <f t="shared" si="46"/>
        <v>16110</v>
      </c>
      <c r="Q185" s="10">
        <f t="shared" si="47"/>
        <v>8970</v>
      </c>
      <c r="R185" s="21">
        <f t="shared" si="48"/>
        <v>0</v>
      </c>
      <c r="S185" s="10">
        <f t="shared" si="49"/>
        <v>0</v>
      </c>
    </row>
    <row r="186" spans="5:19" x14ac:dyDescent="0.35">
      <c r="E186" s="8">
        <v>19</v>
      </c>
      <c r="F186" s="9"/>
      <c r="G186" s="9" t="s">
        <v>53</v>
      </c>
      <c r="H186" s="15" t="s">
        <v>26</v>
      </c>
      <c r="I186" s="10">
        <v>18</v>
      </c>
      <c r="J186" s="10">
        <v>18</v>
      </c>
      <c r="K186" s="10">
        <v>0</v>
      </c>
      <c r="L186" s="9">
        <v>1200</v>
      </c>
      <c r="M186" s="9">
        <v>350</v>
      </c>
      <c r="N186" s="21">
        <f t="shared" si="44"/>
        <v>21600</v>
      </c>
      <c r="O186" s="10">
        <f t="shared" si="45"/>
        <v>6300</v>
      </c>
      <c r="P186" s="21">
        <f t="shared" si="46"/>
        <v>21600</v>
      </c>
      <c r="Q186" s="10">
        <f t="shared" si="47"/>
        <v>6300</v>
      </c>
      <c r="R186" s="21">
        <f t="shared" si="48"/>
        <v>0</v>
      </c>
      <c r="S186" s="10">
        <f t="shared" si="49"/>
        <v>0</v>
      </c>
    </row>
    <row r="187" spans="5:19" s="43" customFormat="1" x14ac:dyDescent="0.35">
      <c r="E187" s="42">
        <v>20</v>
      </c>
      <c r="G187" s="43" t="s">
        <v>27</v>
      </c>
      <c r="H187" s="44" t="s">
        <v>26</v>
      </c>
      <c r="I187" s="45">
        <v>185</v>
      </c>
      <c r="J187" s="45">
        <v>185</v>
      </c>
      <c r="K187" s="45">
        <v>0</v>
      </c>
      <c r="L187" s="43">
        <v>950</v>
      </c>
      <c r="M187" s="43">
        <v>300</v>
      </c>
      <c r="N187" s="42">
        <f t="shared" si="44"/>
        <v>175750</v>
      </c>
      <c r="O187" s="45">
        <f t="shared" si="45"/>
        <v>55500</v>
      </c>
      <c r="P187" s="42">
        <f t="shared" si="46"/>
        <v>175750</v>
      </c>
      <c r="Q187" s="45">
        <f t="shared" si="47"/>
        <v>55500</v>
      </c>
      <c r="R187" s="42">
        <f t="shared" si="48"/>
        <v>0</v>
      </c>
      <c r="S187" s="45">
        <f t="shared" si="49"/>
        <v>0</v>
      </c>
    </row>
    <row r="188" spans="5:19" s="43" customFormat="1" x14ac:dyDescent="0.35">
      <c r="E188" s="42">
        <v>21</v>
      </c>
      <c r="G188" s="43" t="s">
        <v>28</v>
      </c>
      <c r="H188" s="44" t="s">
        <v>26</v>
      </c>
      <c r="I188" s="45">
        <v>483</v>
      </c>
      <c r="J188" s="45">
        <v>483</v>
      </c>
      <c r="K188" s="45">
        <v>0</v>
      </c>
      <c r="L188" s="43">
        <v>950</v>
      </c>
      <c r="M188" s="43">
        <v>300</v>
      </c>
      <c r="N188" s="42">
        <f t="shared" si="44"/>
        <v>458850</v>
      </c>
      <c r="O188" s="45">
        <f t="shared" si="45"/>
        <v>144900</v>
      </c>
      <c r="P188" s="42">
        <f t="shared" si="46"/>
        <v>458850</v>
      </c>
      <c r="Q188" s="45">
        <f t="shared" si="47"/>
        <v>144900</v>
      </c>
      <c r="R188" s="42">
        <f t="shared" si="48"/>
        <v>0</v>
      </c>
      <c r="S188" s="45">
        <f t="shared" si="49"/>
        <v>0</v>
      </c>
    </row>
    <row r="189" spans="5:19" x14ac:dyDescent="0.35">
      <c r="E189" s="8">
        <v>22</v>
      </c>
      <c r="F189" s="9"/>
      <c r="G189" s="9" t="s">
        <v>29</v>
      </c>
      <c r="H189" s="15" t="s">
        <v>9</v>
      </c>
      <c r="I189" s="10">
        <f>I185</f>
        <v>3</v>
      </c>
      <c r="J189" s="10">
        <f>J185</f>
        <v>3</v>
      </c>
      <c r="K189" s="10">
        <f>K185</f>
        <v>0</v>
      </c>
      <c r="L189" s="9">
        <f>1270*20</f>
        <v>25400</v>
      </c>
      <c r="M189" s="9">
        <f>1270*9</f>
        <v>11430</v>
      </c>
      <c r="N189" s="21">
        <f t="shared" si="44"/>
        <v>76200</v>
      </c>
      <c r="O189" s="10">
        <f t="shared" si="45"/>
        <v>34290</v>
      </c>
      <c r="P189" s="21">
        <f t="shared" si="46"/>
        <v>76200</v>
      </c>
      <c r="Q189" s="10">
        <f t="shared" si="47"/>
        <v>34290</v>
      </c>
      <c r="R189" s="21">
        <f t="shared" si="48"/>
        <v>0</v>
      </c>
      <c r="S189" s="10">
        <f t="shared" si="49"/>
        <v>0</v>
      </c>
    </row>
    <row r="190" spans="5:19" x14ac:dyDescent="0.35">
      <c r="E190" s="8">
        <v>23</v>
      </c>
      <c r="F190" s="9"/>
      <c r="G190" s="9" t="s">
        <v>30</v>
      </c>
      <c r="H190" s="15" t="s">
        <v>9</v>
      </c>
      <c r="I190" s="10">
        <v>3</v>
      </c>
      <c r="J190" s="10">
        <f t="shared" ref="J190:K190" si="50">J189</f>
        <v>3</v>
      </c>
      <c r="K190" s="10">
        <f t="shared" si="50"/>
        <v>0</v>
      </c>
      <c r="L190" s="9">
        <v>17500</v>
      </c>
      <c r="M190" s="9">
        <v>2780</v>
      </c>
      <c r="N190" s="21">
        <f t="shared" si="44"/>
        <v>52500</v>
      </c>
      <c r="O190" s="10">
        <f t="shared" si="45"/>
        <v>8340</v>
      </c>
      <c r="P190" s="21">
        <f t="shared" si="46"/>
        <v>52500</v>
      </c>
      <c r="Q190" s="10">
        <f t="shared" si="47"/>
        <v>8340</v>
      </c>
      <c r="R190" s="21">
        <f t="shared" si="48"/>
        <v>0</v>
      </c>
      <c r="S190" s="10">
        <f t="shared" si="49"/>
        <v>0</v>
      </c>
    </row>
    <row r="191" spans="5:19" x14ac:dyDescent="0.35">
      <c r="E191" s="8">
        <v>24</v>
      </c>
      <c r="F191" s="9"/>
      <c r="G191" s="9" t="s">
        <v>31</v>
      </c>
      <c r="H191" s="15" t="s">
        <v>9</v>
      </c>
      <c r="I191" s="10">
        <v>3</v>
      </c>
      <c r="J191" s="10">
        <f t="shared" ref="J191:K191" si="51">J190</f>
        <v>3</v>
      </c>
      <c r="K191" s="10">
        <f t="shared" si="51"/>
        <v>0</v>
      </c>
      <c r="L191" s="9">
        <v>3050</v>
      </c>
      <c r="M191" s="9">
        <v>1650</v>
      </c>
      <c r="N191" s="21">
        <f t="shared" si="44"/>
        <v>9150</v>
      </c>
      <c r="O191" s="10">
        <f t="shared" si="45"/>
        <v>4950</v>
      </c>
      <c r="P191" s="21">
        <f t="shared" si="46"/>
        <v>9150</v>
      </c>
      <c r="Q191" s="10">
        <f t="shared" si="47"/>
        <v>4950</v>
      </c>
      <c r="R191" s="21">
        <f t="shared" si="48"/>
        <v>0</v>
      </c>
      <c r="S191" s="10">
        <f t="shared" si="49"/>
        <v>0</v>
      </c>
    </row>
    <row r="192" spans="5:19" x14ac:dyDescent="0.35">
      <c r="E192" s="8">
        <v>25</v>
      </c>
      <c r="F192" s="9"/>
      <c r="G192" s="9" t="s">
        <v>32</v>
      </c>
      <c r="H192" s="15" t="s">
        <v>9</v>
      </c>
      <c r="I192" s="10">
        <f>I191</f>
        <v>3</v>
      </c>
      <c r="J192" s="10">
        <f t="shared" ref="J192:K192" si="52">J191</f>
        <v>3</v>
      </c>
      <c r="K192" s="10">
        <f t="shared" si="52"/>
        <v>0</v>
      </c>
      <c r="L192" s="9">
        <v>45000</v>
      </c>
      <c r="M192" s="9">
        <v>16000</v>
      </c>
      <c r="N192" s="21">
        <f t="shared" si="44"/>
        <v>135000</v>
      </c>
      <c r="O192" s="10">
        <f t="shared" si="45"/>
        <v>48000</v>
      </c>
      <c r="P192" s="21">
        <f t="shared" si="46"/>
        <v>135000</v>
      </c>
      <c r="Q192" s="10">
        <f t="shared" si="47"/>
        <v>48000</v>
      </c>
      <c r="R192" s="21">
        <f t="shared" si="48"/>
        <v>0</v>
      </c>
      <c r="S192" s="10">
        <f t="shared" si="49"/>
        <v>0</v>
      </c>
    </row>
    <row r="193" spans="5:19" x14ac:dyDescent="0.35">
      <c r="E193" s="8">
        <v>26</v>
      </c>
      <c r="F193" s="9"/>
      <c r="G193" s="9" t="s">
        <v>33</v>
      </c>
      <c r="H193" s="15" t="s">
        <v>9</v>
      </c>
      <c r="I193" s="10">
        <f>I191</f>
        <v>3</v>
      </c>
      <c r="J193" s="10">
        <f>J191</f>
        <v>3</v>
      </c>
      <c r="K193" s="10">
        <f>K191</f>
        <v>0</v>
      </c>
      <c r="L193" s="9">
        <v>26600</v>
      </c>
      <c r="M193" s="9">
        <v>11660</v>
      </c>
      <c r="N193" s="21">
        <f t="shared" si="44"/>
        <v>79800</v>
      </c>
      <c r="O193" s="10">
        <f t="shared" si="45"/>
        <v>34980</v>
      </c>
      <c r="P193" s="21">
        <f t="shared" si="46"/>
        <v>79800</v>
      </c>
      <c r="Q193" s="10">
        <f t="shared" si="47"/>
        <v>34980</v>
      </c>
      <c r="R193" s="21">
        <f t="shared" si="48"/>
        <v>0</v>
      </c>
      <c r="S193" s="10">
        <f t="shared" si="49"/>
        <v>0</v>
      </c>
    </row>
    <row r="194" spans="5:19" x14ac:dyDescent="0.35">
      <c r="E194" s="8">
        <v>27</v>
      </c>
      <c r="F194" s="9"/>
      <c r="G194" s="9" t="s">
        <v>34</v>
      </c>
      <c r="H194" s="15" t="s">
        <v>9</v>
      </c>
      <c r="I194" s="10">
        <f>I191</f>
        <v>3</v>
      </c>
      <c r="J194" s="10">
        <f>J191</f>
        <v>3</v>
      </c>
      <c r="K194" s="10">
        <f>K191</f>
        <v>0</v>
      </c>
      <c r="L194" s="9">
        <v>35000</v>
      </c>
      <c r="M194" s="9">
        <v>11000</v>
      </c>
      <c r="N194" s="21">
        <f t="shared" si="44"/>
        <v>105000</v>
      </c>
      <c r="O194" s="10">
        <f t="shared" si="45"/>
        <v>33000</v>
      </c>
      <c r="P194" s="21">
        <f t="shared" si="46"/>
        <v>105000</v>
      </c>
      <c r="Q194" s="10">
        <f t="shared" si="47"/>
        <v>33000</v>
      </c>
      <c r="R194" s="21">
        <f t="shared" si="48"/>
        <v>0</v>
      </c>
      <c r="S194" s="10">
        <f t="shared" si="49"/>
        <v>0</v>
      </c>
    </row>
    <row r="195" spans="5:19" x14ac:dyDescent="0.35">
      <c r="E195" s="8">
        <v>28</v>
      </c>
      <c r="F195" s="9"/>
      <c r="G195" s="9" t="s">
        <v>35</v>
      </c>
      <c r="H195" s="15" t="s">
        <v>36</v>
      </c>
      <c r="I195" s="10">
        <v>51</v>
      </c>
      <c r="J195" s="10">
        <v>51</v>
      </c>
      <c r="K195" s="10">
        <v>0</v>
      </c>
      <c r="L195" s="9">
        <v>12000</v>
      </c>
      <c r="M195" s="9">
        <v>4500</v>
      </c>
      <c r="N195" s="21">
        <f t="shared" si="44"/>
        <v>612000</v>
      </c>
      <c r="O195" s="10">
        <f t="shared" si="45"/>
        <v>229500</v>
      </c>
      <c r="P195" s="21">
        <f t="shared" si="46"/>
        <v>612000</v>
      </c>
      <c r="Q195" s="10">
        <f t="shared" si="47"/>
        <v>229500</v>
      </c>
      <c r="R195" s="21">
        <f t="shared" si="48"/>
        <v>0</v>
      </c>
      <c r="S195" s="10">
        <f t="shared" si="49"/>
        <v>0</v>
      </c>
    </row>
    <row r="196" spans="5:19" x14ac:dyDescent="0.35">
      <c r="E196" s="8">
        <v>29</v>
      </c>
      <c r="F196" s="9"/>
      <c r="G196" s="9" t="s">
        <v>37</v>
      </c>
      <c r="H196" s="15" t="s">
        <v>9</v>
      </c>
      <c r="I196" s="10">
        <v>1</v>
      </c>
      <c r="J196" s="10">
        <v>1</v>
      </c>
      <c r="K196" s="10">
        <v>0</v>
      </c>
      <c r="L196" s="9">
        <v>11400</v>
      </c>
      <c r="M196" s="9">
        <v>2990</v>
      </c>
      <c r="N196" s="21">
        <f t="shared" si="44"/>
        <v>11400</v>
      </c>
      <c r="O196" s="10">
        <f t="shared" si="45"/>
        <v>2990</v>
      </c>
      <c r="P196" s="21">
        <f t="shared" si="46"/>
        <v>11400</v>
      </c>
      <c r="Q196" s="10">
        <f t="shared" si="47"/>
        <v>2990</v>
      </c>
      <c r="R196" s="21">
        <f t="shared" si="48"/>
        <v>0</v>
      </c>
      <c r="S196" s="10">
        <f t="shared" si="49"/>
        <v>0</v>
      </c>
    </row>
    <row r="197" spans="5:19" x14ac:dyDescent="0.35">
      <c r="E197" s="8">
        <v>30</v>
      </c>
      <c r="F197" s="9"/>
      <c r="G197" s="9" t="s">
        <v>38</v>
      </c>
      <c r="H197" s="15" t="s">
        <v>9</v>
      </c>
      <c r="I197" s="10">
        <v>1</v>
      </c>
      <c r="J197" s="10">
        <f>J196</f>
        <v>1</v>
      </c>
      <c r="K197" s="10">
        <f>K196</f>
        <v>0</v>
      </c>
      <c r="L197" s="9">
        <v>64800</v>
      </c>
      <c r="M197" s="9">
        <v>31250</v>
      </c>
      <c r="N197" s="21">
        <f t="shared" si="44"/>
        <v>64800</v>
      </c>
      <c r="O197" s="10">
        <f t="shared" si="45"/>
        <v>31250</v>
      </c>
      <c r="P197" s="21">
        <f t="shared" si="46"/>
        <v>64800</v>
      </c>
      <c r="Q197" s="10">
        <f t="shared" si="47"/>
        <v>31250</v>
      </c>
      <c r="R197" s="21">
        <f t="shared" si="48"/>
        <v>0</v>
      </c>
      <c r="S197" s="10">
        <f t="shared" si="49"/>
        <v>0</v>
      </c>
    </row>
    <row r="198" spans="5:19" x14ac:dyDescent="0.35">
      <c r="E198" s="8">
        <v>31</v>
      </c>
      <c r="F198" s="9"/>
      <c r="G198" s="9" t="s">
        <v>39</v>
      </c>
      <c r="H198" s="15" t="s">
        <v>26</v>
      </c>
      <c r="I198" s="10">
        <v>51</v>
      </c>
      <c r="J198" s="10">
        <v>51</v>
      </c>
      <c r="K198" s="10">
        <v>0</v>
      </c>
      <c r="L198" s="9">
        <v>3000</v>
      </c>
      <c r="M198" s="9">
        <v>350</v>
      </c>
      <c r="N198" s="21">
        <f t="shared" si="44"/>
        <v>153000</v>
      </c>
      <c r="O198" s="10">
        <f t="shared" si="45"/>
        <v>17850</v>
      </c>
      <c r="P198" s="21">
        <f t="shared" si="46"/>
        <v>153000</v>
      </c>
      <c r="Q198" s="10">
        <f t="shared" si="47"/>
        <v>17850</v>
      </c>
      <c r="R198" s="21">
        <f t="shared" si="48"/>
        <v>0</v>
      </c>
      <c r="S198" s="10">
        <f t="shared" si="49"/>
        <v>0</v>
      </c>
    </row>
    <row r="199" spans="5:19" x14ac:dyDescent="0.35">
      <c r="E199" s="8">
        <v>32</v>
      </c>
      <c r="F199" s="9"/>
      <c r="G199" s="9" t="s">
        <v>40</v>
      </c>
      <c r="H199" s="15" t="s">
        <v>9</v>
      </c>
      <c r="I199" s="10">
        <v>1</v>
      </c>
      <c r="J199" s="10">
        <v>1</v>
      </c>
      <c r="K199" s="10">
        <v>0</v>
      </c>
      <c r="L199" s="9">
        <v>81400</v>
      </c>
      <c r="M199" s="9">
        <v>17100</v>
      </c>
      <c r="N199" s="21">
        <f t="shared" si="44"/>
        <v>81400</v>
      </c>
      <c r="O199" s="10">
        <f t="shared" si="45"/>
        <v>17100</v>
      </c>
      <c r="P199" s="21">
        <f t="shared" si="46"/>
        <v>81400</v>
      </c>
      <c r="Q199" s="10">
        <f t="shared" si="47"/>
        <v>17100</v>
      </c>
      <c r="R199" s="21">
        <f t="shared" si="48"/>
        <v>0</v>
      </c>
      <c r="S199" s="10">
        <f t="shared" si="49"/>
        <v>0</v>
      </c>
    </row>
    <row r="200" spans="5:19" s="43" customFormat="1" x14ac:dyDescent="0.35">
      <c r="E200" s="42">
        <v>33</v>
      </c>
      <c r="G200" s="43" t="s">
        <v>52</v>
      </c>
      <c r="H200" s="44" t="s">
        <v>26</v>
      </c>
      <c r="I200" s="45">
        <v>177</v>
      </c>
      <c r="J200" s="45">
        <v>177</v>
      </c>
      <c r="K200" s="45">
        <v>0</v>
      </c>
      <c r="L200" s="43">
        <v>1400</v>
      </c>
      <c r="M200" s="43">
        <v>500</v>
      </c>
      <c r="N200" s="42">
        <f t="shared" si="44"/>
        <v>247800</v>
      </c>
      <c r="O200" s="45">
        <f t="shared" si="45"/>
        <v>88500</v>
      </c>
      <c r="P200" s="42">
        <f t="shared" si="46"/>
        <v>247800</v>
      </c>
      <c r="Q200" s="45">
        <f t="shared" si="47"/>
        <v>88500</v>
      </c>
      <c r="R200" s="42">
        <f t="shared" si="48"/>
        <v>0</v>
      </c>
      <c r="S200" s="45">
        <f t="shared" si="49"/>
        <v>0</v>
      </c>
    </row>
    <row r="201" spans="5:19" x14ac:dyDescent="0.35">
      <c r="E201" s="8">
        <v>34</v>
      </c>
      <c r="F201" s="9"/>
      <c r="G201" s="9" t="s">
        <v>41</v>
      </c>
      <c r="H201" s="15" t="s">
        <v>9</v>
      </c>
      <c r="I201" s="10">
        <v>1</v>
      </c>
      <c r="J201" s="10">
        <v>1</v>
      </c>
      <c r="K201" s="10">
        <v>0</v>
      </c>
      <c r="L201" s="9">
        <v>33120</v>
      </c>
      <c r="M201" s="9">
        <v>16000</v>
      </c>
      <c r="N201" s="21">
        <f t="shared" si="44"/>
        <v>33120</v>
      </c>
      <c r="O201" s="10">
        <f t="shared" si="45"/>
        <v>16000</v>
      </c>
      <c r="P201" s="21">
        <f t="shared" si="46"/>
        <v>33120</v>
      </c>
      <c r="Q201" s="10">
        <f t="shared" si="47"/>
        <v>16000</v>
      </c>
      <c r="R201" s="21">
        <f t="shared" si="48"/>
        <v>0</v>
      </c>
      <c r="S201" s="10">
        <f t="shared" si="49"/>
        <v>0</v>
      </c>
    </row>
    <row r="202" spans="5:19" x14ac:dyDescent="0.35">
      <c r="E202" s="8">
        <v>35</v>
      </c>
      <c r="F202" s="9"/>
      <c r="G202" s="9" t="s">
        <v>42</v>
      </c>
      <c r="H202" s="15" t="s">
        <v>6</v>
      </c>
      <c r="I202" s="10">
        <v>48</v>
      </c>
      <c r="J202" s="10">
        <v>48</v>
      </c>
      <c r="K202" s="10">
        <v>0</v>
      </c>
      <c r="L202" s="9">
        <v>1900</v>
      </c>
      <c r="M202" s="9">
        <v>900</v>
      </c>
      <c r="N202" s="21">
        <f t="shared" si="44"/>
        <v>91200</v>
      </c>
      <c r="O202" s="10">
        <f t="shared" si="45"/>
        <v>43200</v>
      </c>
      <c r="P202" s="21">
        <f t="shared" si="46"/>
        <v>91200</v>
      </c>
      <c r="Q202" s="10">
        <f t="shared" si="47"/>
        <v>43200</v>
      </c>
      <c r="R202" s="21">
        <f t="shared" si="48"/>
        <v>0</v>
      </c>
      <c r="S202" s="10">
        <f t="shared" si="49"/>
        <v>0</v>
      </c>
    </row>
    <row r="203" spans="5:19" s="43" customFormat="1" x14ac:dyDescent="0.35">
      <c r="E203" s="42">
        <v>36</v>
      </c>
      <c r="G203" s="43" t="s">
        <v>43</v>
      </c>
      <c r="H203" s="44" t="s">
        <v>26</v>
      </c>
      <c r="I203" s="45">
        <v>1025</v>
      </c>
      <c r="J203" s="45">
        <v>1413</v>
      </c>
      <c r="K203" s="45">
        <v>121</v>
      </c>
      <c r="L203" s="43">
        <v>1300</v>
      </c>
      <c r="M203" s="43">
        <v>300</v>
      </c>
      <c r="N203" s="42">
        <f t="shared" si="44"/>
        <v>1332500</v>
      </c>
      <c r="O203" s="45">
        <f t="shared" si="45"/>
        <v>307500</v>
      </c>
      <c r="P203" s="42">
        <f t="shared" si="46"/>
        <v>1836900</v>
      </c>
      <c r="Q203" s="45">
        <f t="shared" si="47"/>
        <v>423900</v>
      </c>
      <c r="R203" s="42">
        <f t="shared" si="48"/>
        <v>157300</v>
      </c>
      <c r="S203" s="45">
        <f t="shared" si="49"/>
        <v>36300</v>
      </c>
    </row>
    <row r="204" spans="5:19" x14ac:dyDescent="0.35">
      <c r="E204" s="8">
        <v>37</v>
      </c>
      <c r="F204" s="9"/>
      <c r="G204" s="9" t="s">
        <v>44</v>
      </c>
      <c r="H204" s="15" t="s">
        <v>51</v>
      </c>
      <c r="I204" s="10">
        <v>15</v>
      </c>
      <c r="J204" s="10">
        <v>15</v>
      </c>
      <c r="K204" s="10">
        <v>0</v>
      </c>
      <c r="L204" s="9">
        <v>3000</v>
      </c>
      <c r="M204" s="9">
        <v>1200</v>
      </c>
      <c r="N204" s="21">
        <f t="shared" si="44"/>
        <v>45000</v>
      </c>
      <c r="O204" s="10">
        <f t="shared" si="45"/>
        <v>18000</v>
      </c>
      <c r="P204" s="21">
        <f t="shared" si="46"/>
        <v>45000</v>
      </c>
      <c r="Q204" s="10">
        <f t="shared" si="47"/>
        <v>18000</v>
      </c>
      <c r="R204" s="21">
        <f t="shared" si="48"/>
        <v>0</v>
      </c>
      <c r="S204" s="10">
        <f t="shared" si="49"/>
        <v>0</v>
      </c>
    </row>
    <row r="205" spans="5:19" s="43" customFormat="1" x14ac:dyDescent="0.35">
      <c r="E205" s="42">
        <v>38</v>
      </c>
      <c r="G205" s="43" t="s">
        <v>45</v>
      </c>
      <c r="H205" s="44" t="s">
        <v>6</v>
      </c>
      <c r="I205" s="45">
        <v>107</v>
      </c>
      <c r="J205" s="45">
        <v>107</v>
      </c>
      <c r="K205" s="45">
        <v>0</v>
      </c>
      <c r="L205" s="43">
        <v>800</v>
      </c>
      <c r="M205" s="43">
        <v>150</v>
      </c>
      <c r="N205" s="42">
        <f t="shared" si="44"/>
        <v>85600</v>
      </c>
      <c r="O205" s="45">
        <f t="shared" si="45"/>
        <v>16050</v>
      </c>
      <c r="P205" s="42">
        <f t="shared" si="46"/>
        <v>85600</v>
      </c>
      <c r="Q205" s="45">
        <f t="shared" si="47"/>
        <v>16050</v>
      </c>
      <c r="R205" s="42">
        <f t="shared" si="48"/>
        <v>0</v>
      </c>
      <c r="S205" s="45">
        <f t="shared" si="49"/>
        <v>0</v>
      </c>
    </row>
    <row r="206" spans="5:19" x14ac:dyDescent="0.35">
      <c r="E206" s="8">
        <v>39</v>
      </c>
      <c r="F206" s="9"/>
      <c r="G206" s="9" t="s">
        <v>46</v>
      </c>
      <c r="H206" s="15" t="s">
        <v>9</v>
      </c>
      <c r="I206" s="10">
        <v>1</v>
      </c>
      <c r="J206" s="10">
        <v>1</v>
      </c>
      <c r="K206" s="10">
        <v>0</v>
      </c>
      <c r="L206" s="9">
        <v>560000</v>
      </c>
      <c r="M206" s="9">
        <v>0</v>
      </c>
      <c r="N206" s="21">
        <f t="shared" si="44"/>
        <v>560000</v>
      </c>
      <c r="O206" s="10">
        <f t="shared" si="45"/>
        <v>0</v>
      </c>
      <c r="P206" s="21">
        <f t="shared" si="46"/>
        <v>560000</v>
      </c>
      <c r="Q206" s="10">
        <f t="shared" si="47"/>
        <v>0</v>
      </c>
      <c r="R206" s="21">
        <f t="shared" si="48"/>
        <v>0</v>
      </c>
      <c r="S206" s="10">
        <f t="shared" si="49"/>
        <v>0</v>
      </c>
    </row>
    <row r="207" spans="5:19" x14ac:dyDescent="0.35">
      <c r="E207" s="8">
        <v>40</v>
      </c>
      <c r="F207" s="9"/>
      <c r="G207" s="9" t="s">
        <v>47</v>
      </c>
      <c r="H207" s="15" t="s">
        <v>6</v>
      </c>
      <c r="I207" s="10">
        <v>1418</v>
      </c>
      <c r="J207" s="10">
        <v>1613</v>
      </c>
      <c r="K207" s="10">
        <v>121</v>
      </c>
      <c r="L207" s="9">
        <v>150</v>
      </c>
      <c r="M207" s="9">
        <v>100</v>
      </c>
      <c r="N207" s="21">
        <f t="shared" si="44"/>
        <v>212700</v>
      </c>
      <c r="O207" s="10">
        <f t="shared" si="45"/>
        <v>141800</v>
      </c>
      <c r="P207" s="21">
        <f t="shared" si="46"/>
        <v>241950</v>
      </c>
      <c r="Q207" s="10">
        <f t="shared" si="47"/>
        <v>161300</v>
      </c>
      <c r="R207" s="21">
        <f t="shared" si="48"/>
        <v>18150</v>
      </c>
      <c r="S207" s="10">
        <f t="shared" si="49"/>
        <v>12100</v>
      </c>
    </row>
    <row r="208" spans="5:19" x14ac:dyDescent="0.35">
      <c r="E208" s="8">
        <v>41</v>
      </c>
      <c r="F208" s="9"/>
      <c r="G208" s="9" t="s">
        <v>48</v>
      </c>
      <c r="H208" s="15" t="s">
        <v>6</v>
      </c>
      <c r="I208" s="10">
        <v>252</v>
      </c>
      <c r="J208" s="10">
        <v>184</v>
      </c>
      <c r="K208" s="10">
        <v>121</v>
      </c>
      <c r="L208" s="9">
        <v>2500</v>
      </c>
      <c r="M208" s="9">
        <v>1000</v>
      </c>
      <c r="N208" s="21">
        <f t="shared" si="44"/>
        <v>630000</v>
      </c>
      <c r="O208" s="10">
        <f t="shared" si="45"/>
        <v>252000</v>
      </c>
      <c r="P208" s="21">
        <f t="shared" si="46"/>
        <v>460000</v>
      </c>
      <c r="Q208" s="10">
        <f t="shared" si="47"/>
        <v>184000</v>
      </c>
      <c r="R208" s="21">
        <f t="shared" si="48"/>
        <v>302500</v>
      </c>
      <c r="S208" s="10">
        <f t="shared" si="49"/>
        <v>121000</v>
      </c>
    </row>
    <row r="209" spans="5:19" ht="15" thickBot="1" x14ac:dyDescent="0.4">
      <c r="E209" s="11">
        <v>42</v>
      </c>
      <c r="F209" s="12"/>
      <c r="G209" s="12" t="s">
        <v>49</v>
      </c>
      <c r="H209" s="16" t="s">
        <v>9</v>
      </c>
      <c r="I209" s="13">
        <v>1</v>
      </c>
      <c r="J209" s="13">
        <v>0</v>
      </c>
      <c r="K209" s="13">
        <v>0</v>
      </c>
      <c r="L209" s="9">
        <v>55500</v>
      </c>
      <c r="M209" s="9">
        <v>41250</v>
      </c>
      <c r="N209" s="21">
        <f t="shared" si="44"/>
        <v>55500</v>
      </c>
      <c r="O209" s="10">
        <f t="shared" si="45"/>
        <v>41250</v>
      </c>
      <c r="P209" s="21">
        <f t="shared" si="46"/>
        <v>0</v>
      </c>
      <c r="Q209" s="10">
        <f t="shared" si="47"/>
        <v>0</v>
      </c>
      <c r="R209" s="21">
        <f t="shared" si="48"/>
        <v>0</v>
      </c>
      <c r="S209" s="10">
        <f t="shared" si="49"/>
        <v>0</v>
      </c>
    </row>
    <row r="210" spans="5:19" x14ac:dyDescent="0.35">
      <c r="N210" s="24">
        <f>SUM(N168:N209)</f>
        <v>10766115</v>
      </c>
      <c r="O210" s="24">
        <f>SUM(O168:O209)</f>
        <v>2969560</v>
      </c>
      <c r="P210" s="24">
        <f>SUM(P168:P209)</f>
        <v>8650007.5</v>
      </c>
      <c r="Q210" s="24">
        <f>SUM(Q168:Q209)</f>
        <v>2354835</v>
      </c>
      <c r="R210" s="25">
        <f t="shared" ref="R210" si="53">SUM(R168:R209)</f>
        <v>805112.5</v>
      </c>
      <c r="S210" s="24">
        <f>SUM(S168:S209)</f>
        <v>255955</v>
      </c>
    </row>
    <row r="211" spans="5:19" x14ac:dyDescent="0.35">
      <c r="N211" s="26"/>
      <c r="O211" s="26"/>
      <c r="P211" s="26"/>
      <c r="Q211" s="26"/>
      <c r="R211" s="27"/>
      <c r="S211" s="26"/>
    </row>
    <row r="212" spans="5:19" x14ac:dyDescent="0.35">
      <c r="N212" s="29" t="s">
        <v>131</v>
      </c>
      <c r="O212" s="17" t="s">
        <v>130</v>
      </c>
      <c r="P212" s="26"/>
      <c r="Q212" s="26"/>
      <c r="R212" s="27"/>
      <c r="S212" s="26"/>
    </row>
    <row r="213" spans="5:19" x14ac:dyDescent="0.35">
      <c r="M213" t="s">
        <v>126</v>
      </c>
      <c r="N213" s="28">
        <f>O210+S210</f>
        <v>3225515</v>
      </c>
      <c r="O213" s="28">
        <f>N210+R210</f>
        <v>11571227.5</v>
      </c>
      <c r="P213" s="26"/>
      <c r="Q213" s="26"/>
      <c r="R213" s="27"/>
      <c r="S213" s="26"/>
    </row>
    <row r="214" spans="5:19" x14ac:dyDescent="0.35">
      <c r="N214" s="28"/>
      <c r="O214" s="28"/>
      <c r="P214" s="26"/>
      <c r="Q214" s="26"/>
      <c r="R214" s="27"/>
      <c r="S214" s="26"/>
    </row>
    <row r="215" spans="5:19" x14ac:dyDescent="0.35">
      <c r="M215" t="s">
        <v>128</v>
      </c>
      <c r="N215" s="28">
        <f>O210+Q210+S210</f>
        <v>5580350</v>
      </c>
      <c r="O215" s="28">
        <f>N210+P210+R210</f>
        <v>20221235</v>
      </c>
      <c r="P215" s="26"/>
      <c r="Q215" s="26"/>
      <c r="R215" s="27"/>
      <c r="S215" s="26"/>
    </row>
  </sheetData>
  <mergeCells count="14">
    <mergeCell ref="O4:P4"/>
    <mergeCell ref="Q4:R4"/>
    <mergeCell ref="S4:T4"/>
    <mergeCell ref="U4:V4"/>
    <mergeCell ref="O58:P58"/>
    <mergeCell ref="Q58:R58"/>
    <mergeCell ref="S58:T58"/>
    <mergeCell ref="U58:V58"/>
    <mergeCell ref="N112:O112"/>
    <mergeCell ref="P112:Q112"/>
    <mergeCell ref="R112:S112"/>
    <mergeCell ref="N166:O166"/>
    <mergeCell ref="P166:Q166"/>
    <mergeCell ref="R166:S16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Y216"/>
  <sheetViews>
    <sheetView topLeftCell="L37" zoomScale="91" zoomScaleNormal="115" workbookViewId="0">
      <selection activeCell="S49" sqref="S49"/>
    </sheetView>
  </sheetViews>
  <sheetFormatPr defaultRowHeight="14.5" x14ac:dyDescent="0.35"/>
  <cols>
    <col min="5" max="5" width="5.81640625" customWidth="1"/>
    <col min="6" max="6" width="2.453125" customWidth="1"/>
    <col min="7" max="7" width="40" customWidth="1"/>
    <col min="8" max="8" width="10.1796875" bestFit="1" customWidth="1"/>
    <col min="9" max="11" width="8.1796875" bestFit="1" customWidth="1"/>
    <col min="12" max="12" width="11.1796875" bestFit="1" customWidth="1"/>
    <col min="13" max="13" width="24.6328125" bestFit="1" customWidth="1"/>
    <col min="14" max="14" width="11.54296875" customWidth="1"/>
    <col min="15" max="15" width="12.54296875" bestFit="1" customWidth="1"/>
    <col min="16" max="16" width="13.6328125" bestFit="1" customWidth="1"/>
    <col min="17" max="17" width="11.54296875" customWidth="1"/>
    <col min="18" max="19" width="13.6328125" bestFit="1" customWidth="1"/>
    <col min="20" max="20" width="6.90625" bestFit="1" customWidth="1"/>
    <col min="21" max="21" width="12.54296875" bestFit="1" customWidth="1"/>
    <col min="22" max="22" width="13.6328125" bestFit="1" customWidth="1"/>
    <col min="24" max="24" width="12.54296875" bestFit="1" customWidth="1"/>
    <col min="25" max="25" width="13.6328125" bestFit="1" customWidth="1"/>
  </cols>
  <sheetData>
    <row r="2" spans="1:22" ht="15" thickBot="1" x14ac:dyDescent="0.4"/>
    <row r="3" spans="1:22" x14ac:dyDescent="0.35">
      <c r="I3" s="1" t="s">
        <v>57</v>
      </c>
      <c r="J3" s="1" t="s">
        <v>58</v>
      </c>
      <c r="K3" s="17" t="s">
        <v>59</v>
      </c>
      <c r="L3" s="17" t="s">
        <v>121</v>
      </c>
      <c r="O3" s="92" t="s">
        <v>57</v>
      </c>
      <c r="P3" s="93"/>
      <c r="Q3" s="92" t="s">
        <v>58</v>
      </c>
      <c r="R3" s="93"/>
      <c r="S3" s="94" t="s">
        <v>59</v>
      </c>
      <c r="T3" s="95"/>
      <c r="U3" s="94" t="s">
        <v>121</v>
      </c>
      <c r="V3" s="95"/>
    </row>
    <row r="4" spans="1:22" ht="15" thickBot="1" x14ac:dyDescent="0.4">
      <c r="A4" s="17" t="s">
        <v>177</v>
      </c>
      <c r="B4" s="17" t="s">
        <v>175</v>
      </c>
      <c r="C4" s="17" t="s">
        <v>173</v>
      </c>
      <c r="D4" s="17" t="s">
        <v>176</v>
      </c>
      <c r="E4" s="2" t="s">
        <v>1</v>
      </c>
      <c r="F4" s="3"/>
      <c r="G4" s="4" t="s">
        <v>2</v>
      </c>
      <c r="H4" s="4" t="s">
        <v>3</v>
      </c>
      <c r="I4" s="2" t="s">
        <v>4</v>
      </c>
      <c r="J4" s="2" t="s">
        <v>4</v>
      </c>
      <c r="K4" s="2" t="s">
        <v>4</v>
      </c>
      <c r="L4" s="2" t="s">
        <v>4</v>
      </c>
      <c r="M4" s="19" t="s">
        <v>123</v>
      </c>
      <c r="N4" s="20" t="s">
        <v>124</v>
      </c>
      <c r="O4" s="23" t="s">
        <v>125</v>
      </c>
      <c r="P4" s="23" t="s">
        <v>132</v>
      </c>
      <c r="Q4" s="23" t="s">
        <v>125</v>
      </c>
      <c r="R4" s="23" t="s">
        <v>132</v>
      </c>
      <c r="S4" s="23" t="s">
        <v>125</v>
      </c>
      <c r="T4" s="23" t="s">
        <v>132</v>
      </c>
      <c r="U4" s="23" t="s">
        <v>125</v>
      </c>
      <c r="V4" s="31" t="s">
        <v>132</v>
      </c>
    </row>
    <row r="5" spans="1:22" x14ac:dyDescent="0.35">
      <c r="A5">
        <f>I5+K5</f>
        <v>120</v>
      </c>
      <c r="B5">
        <f>I5+K5+L5</f>
        <v>120</v>
      </c>
      <c r="C5">
        <f>I5+J5+K5</f>
        <v>120</v>
      </c>
      <c r="D5">
        <f>I5+J5+K5+L5</f>
        <v>120</v>
      </c>
      <c r="E5" s="5">
        <v>1</v>
      </c>
      <c r="F5" s="6"/>
      <c r="G5" s="6" t="s">
        <v>5</v>
      </c>
      <c r="H5" s="14" t="s">
        <v>6</v>
      </c>
      <c r="I5" s="7">
        <f>20*6</f>
        <v>120</v>
      </c>
      <c r="J5" s="7">
        <v>0</v>
      </c>
      <c r="K5" s="7">
        <v>0</v>
      </c>
      <c r="L5" s="7">
        <v>0</v>
      </c>
      <c r="M5" s="9">
        <v>14500</v>
      </c>
      <c r="N5" s="9">
        <v>4700</v>
      </c>
      <c r="O5" s="21">
        <f>M5*I5</f>
        <v>1740000</v>
      </c>
      <c r="P5" s="10">
        <f>N5*I5</f>
        <v>564000</v>
      </c>
      <c r="Q5" s="21">
        <f>M5*J5</f>
        <v>0</v>
      </c>
      <c r="R5" s="10">
        <f>N5*J5</f>
        <v>0</v>
      </c>
      <c r="S5" s="21">
        <f>M5*K5</f>
        <v>0</v>
      </c>
      <c r="T5" s="10">
        <f>N5*K5</f>
        <v>0</v>
      </c>
      <c r="U5" s="21">
        <f>M5*L5</f>
        <v>0</v>
      </c>
      <c r="V5" s="10">
        <f>N5*L5</f>
        <v>0</v>
      </c>
    </row>
    <row r="6" spans="1:22" x14ac:dyDescent="0.35">
      <c r="A6">
        <f t="shared" ref="A6:A46" si="0">I6+K6</f>
        <v>1845</v>
      </c>
      <c r="B6">
        <f t="shared" ref="B6:B46" si="1">I6+K6+L6</f>
        <v>1845</v>
      </c>
      <c r="C6">
        <f t="shared" ref="C6:C46" si="2">I6+J6+K6</f>
        <v>1845</v>
      </c>
      <c r="D6">
        <f t="shared" ref="D6:D46" si="3">I6+J6+K6+L6</f>
        <v>1845</v>
      </c>
      <c r="E6" s="8">
        <v>2</v>
      </c>
      <c r="F6" s="9"/>
      <c r="G6" s="43" t="s">
        <v>7</v>
      </c>
      <c r="H6" s="15" t="s">
        <v>6</v>
      </c>
      <c r="I6" s="10">
        <v>1845</v>
      </c>
      <c r="J6" s="10">
        <v>0</v>
      </c>
      <c r="K6" s="10">
        <v>0</v>
      </c>
      <c r="L6" s="10">
        <v>0</v>
      </c>
      <c r="M6" s="9">
        <v>600</v>
      </c>
      <c r="N6" s="9">
        <v>170</v>
      </c>
      <c r="O6" s="21">
        <f>M6*I6</f>
        <v>1107000</v>
      </c>
      <c r="P6" s="10">
        <f t="shared" ref="P6:P42" si="4">N6*I6</f>
        <v>313650</v>
      </c>
      <c r="Q6" s="21">
        <f t="shared" ref="Q6:Q46" si="5">M6*J6</f>
        <v>0</v>
      </c>
      <c r="R6" s="10">
        <f t="shared" ref="R6:R46" si="6">N6*J6</f>
        <v>0</v>
      </c>
      <c r="S6" s="21">
        <f t="shared" ref="S6:S9" si="7">M6*K6</f>
        <v>0</v>
      </c>
      <c r="T6" s="10">
        <f t="shared" ref="T6:T46" si="8">N6*K6</f>
        <v>0</v>
      </c>
      <c r="U6" s="21">
        <f t="shared" ref="U6:U18" si="9">M6*L6</f>
        <v>0</v>
      </c>
      <c r="V6" s="10">
        <f t="shared" ref="V6:V19" si="10">N6*L6</f>
        <v>0</v>
      </c>
    </row>
    <row r="7" spans="1:22" s="9" customFormat="1" x14ac:dyDescent="0.35">
      <c r="A7">
        <f t="shared" si="0"/>
        <v>1</v>
      </c>
      <c r="B7">
        <f t="shared" si="1"/>
        <v>1</v>
      </c>
      <c r="C7">
        <f t="shared" si="2"/>
        <v>2</v>
      </c>
      <c r="D7">
        <f t="shared" si="3"/>
        <v>2</v>
      </c>
      <c r="E7" s="8">
        <v>3</v>
      </c>
      <c r="G7" s="9" t="s">
        <v>8</v>
      </c>
      <c r="H7" s="15" t="s">
        <v>9</v>
      </c>
      <c r="I7" s="47">
        <v>1</v>
      </c>
      <c r="J7" s="47">
        <v>1</v>
      </c>
      <c r="K7" s="47">
        <v>0</v>
      </c>
      <c r="L7" s="47">
        <v>0</v>
      </c>
      <c r="M7" s="9">
        <v>1150</v>
      </c>
      <c r="N7" s="9">
        <v>670</v>
      </c>
      <c r="O7" s="8">
        <f>M7*I7</f>
        <v>1150</v>
      </c>
      <c r="P7" s="47">
        <f t="shared" si="4"/>
        <v>670</v>
      </c>
      <c r="Q7" s="8">
        <f t="shared" si="5"/>
        <v>1150</v>
      </c>
      <c r="R7" s="47">
        <f t="shared" si="6"/>
        <v>670</v>
      </c>
      <c r="S7" s="8">
        <f t="shared" si="7"/>
        <v>0</v>
      </c>
      <c r="T7" s="47">
        <f t="shared" si="8"/>
        <v>0</v>
      </c>
      <c r="U7" s="8">
        <f t="shared" si="9"/>
        <v>0</v>
      </c>
      <c r="V7" s="47">
        <f t="shared" si="10"/>
        <v>0</v>
      </c>
    </row>
    <row r="8" spans="1:22" x14ac:dyDescent="0.35">
      <c r="A8">
        <f t="shared" si="0"/>
        <v>10.5</v>
      </c>
      <c r="B8">
        <f t="shared" si="1"/>
        <v>10.5</v>
      </c>
      <c r="C8">
        <f t="shared" si="2"/>
        <v>21</v>
      </c>
      <c r="D8">
        <f t="shared" si="3"/>
        <v>21</v>
      </c>
      <c r="E8" s="8">
        <v>4</v>
      </c>
      <c r="F8" s="9"/>
      <c r="G8" s="9" t="s">
        <v>10</v>
      </c>
      <c r="H8" s="15" t="s">
        <v>11</v>
      </c>
      <c r="I8" s="10">
        <f>2*6*7*0.125</f>
        <v>10.5</v>
      </c>
      <c r="J8" s="10">
        <f>2*6*7*0.125</f>
        <v>10.5</v>
      </c>
      <c r="K8" s="10">
        <v>0</v>
      </c>
      <c r="L8" s="10">
        <v>0</v>
      </c>
      <c r="M8" s="9">
        <v>95000</v>
      </c>
      <c r="N8" s="9">
        <v>14000</v>
      </c>
      <c r="O8" s="21">
        <f t="shared" ref="O8:O45" si="11">M8*I8</f>
        <v>997500</v>
      </c>
      <c r="P8" s="10">
        <f t="shared" si="4"/>
        <v>147000</v>
      </c>
      <c r="Q8" s="21">
        <f t="shared" si="5"/>
        <v>997500</v>
      </c>
      <c r="R8" s="10">
        <f t="shared" si="6"/>
        <v>147000</v>
      </c>
      <c r="S8" s="21">
        <f t="shared" si="7"/>
        <v>0</v>
      </c>
      <c r="T8" s="10">
        <f t="shared" si="8"/>
        <v>0</v>
      </c>
      <c r="U8" s="21">
        <f t="shared" si="9"/>
        <v>0</v>
      </c>
      <c r="V8" s="10">
        <f t="shared" si="10"/>
        <v>0</v>
      </c>
    </row>
    <row r="9" spans="1:22" x14ac:dyDescent="0.35">
      <c r="A9">
        <f t="shared" si="0"/>
        <v>9</v>
      </c>
      <c r="B9">
        <f t="shared" si="1"/>
        <v>13</v>
      </c>
      <c r="C9">
        <f t="shared" si="2"/>
        <v>18</v>
      </c>
      <c r="D9">
        <f t="shared" si="3"/>
        <v>22</v>
      </c>
      <c r="E9" s="8">
        <v>5</v>
      </c>
      <c r="F9" s="9"/>
      <c r="G9" s="9" t="s">
        <v>12</v>
      </c>
      <c r="H9" s="15" t="s">
        <v>9</v>
      </c>
      <c r="I9" s="10">
        <v>8</v>
      </c>
      <c r="J9" s="10">
        <v>9</v>
      </c>
      <c r="K9" s="10">
        <v>1</v>
      </c>
      <c r="L9" s="10">
        <v>4</v>
      </c>
      <c r="M9" s="9">
        <v>1830</v>
      </c>
      <c r="N9" s="9">
        <v>1250</v>
      </c>
      <c r="O9" s="21">
        <f t="shared" si="11"/>
        <v>14640</v>
      </c>
      <c r="P9" s="10">
        <f t="shared" si="4"/>
        <v>10000</v>
      </c>
      <c r="Q9" s="21">
        <f t="shared" si="5"/>
        <v>16470</v>
      </c>
      <c r="R9" s="10">
        <f t="shared" si="6"/>
        <v>11250</v>
      </c>
      <c r="S9" s="21">
        <f t="shared" si="7"/>
        <v>1830</v>
      </c>
      <c r="T9" s="10">
        <f t="shared" si="8"/>
        <v>1250</v>
      </c>
      <c r="U9" s="21">
        <f t="shared" si="9"/>
        <v>7320</v>
      </c>
      <c r="V9" s="10">
        <f t="shared" si="10"/>
        <v>5000</v>
      </c>
    </row>
    <row r="10" spans="1:22" x14ac:dyDescent="0.35">
      <c r="A10">
        <f t="shared" si="0"/>
        <v>5</v>
      </c>
      <c r="B10">
        <f t="shared" si="1"/>
        <v>5</v>
      </c>
      <c r="C10">
        <f t="shared" si="2"/>
        <v>10</v>
      </c>
      <c r="D10">
        <f t="shared" si="3"/>
        <v>10</v>
      </c>
      <c r="E10" s="8">
        <v>6</v>
      </c>
      <c r="F10" s="9"/>
      <c r="G10" s="9" t="s">
        <v>13</v>
      </c>
      <c r="H10" s="15" t="s">
        <v>9</v>
      </c>
      <c r="I10" s="10">
        <v>5</v>
      </c>
      <c r="J10" s="10">
        <v>5</v>
      </c>
      <c r="K10" s="10">
        <v>0</v>
      </c>
      <c r="L10" s="10">
        <v>0</v>
      </c>
      <c r="M10" s="9">
        <v>1200</v>
      </c>
      <c r="N10" s="9">
        <v>790</v>
      </c>
      <c r="O10" s="21">
        <f t="shared" si="11"/>
        <v>6000</v>
      </c>
      <c r="P10" s="10">
        <f t="shared" si="4"/>
        <v>3950</v>
      </c>
      <c r="Q10" s="21">
        <f t="shared" si="5"/>
        <v>6000</v>
      </c>
      <c r="R10" s="10">
        <f t="shared" si="6"/>
        <v>3950</v>
      </c>
      <c r="S10" s="21">
        <f>M10*K10</f>
        <v>0</v>
      </c>
      <c r="T10" s="10">
        <f t="shared" si="8"/>
        <v>0</v>
      </c>
      <c r="U10" s="21">
        <f t="shared" si="9"/>
        <v>0</v>
      </c>
      <c r="V10" s="10">
        <f t="shared" si="10"/>
        <v>0</v>
      </c>
    </row>
    <row r="11" spans="1:22" x14ac:dyDescent="0.35">
      <c r="A11">
        <f t="shared" si="0"/>
        <v>21</v>
      </c>
      <c r="B11">
        <f t="shared" si="1"/>
        <v>25</v>
      </c>
      <c r="C11">
        <f t="shared" si="2"/>
        <v>43</v>
      </c>
      <c r="D11">
        <f t="shared" si="3"/>
        <v>47</v>
      </c>
      <c r="E11" s="8">
        <v>7</v>
      </c>
      <c r="F11" s="9"/>
      <c r="G11" s="9" t="s">
        <v>14</v>
      </c>
      <c r="H11" s="15" t="s">
        <v>9</v>
      </c>
      <c r="I11" s="10">
        <v>20</v>
      </c>
      <c r="J11" s="10">
        <v>22</v>
      </c>
      <c r="K11" s="10">
        <f>K9</f>
        <v>1</v>
      </c>
      <c r="L11" s="10">
        <f>L9</f>
        <v>4</v>
      </c>
      <c r="M11" s="9">
        <v>3170</v>
      </c>
      <c r="N11" s="9">
        <v>1900</v>
      </c>
      <c r="O11" s="21">
        <f t="shared" si="11"/>
        <v>63400</v>
      </c>
      <c r="P11" s="10">
        <f t="shared" si="4"/>
        <v>38000</v>
      </c>
      <c r="Q11" s="21">
        <f t="shared" si="5"/>
        <v>69740</v>
      </c>
      <c r="R11" s="10">
        <f t="shared" si="6"/>
        <v>41800</v>
      </c>
      <c r="S11" s="21">
        <f t="shared" ref="S11:S46" si="12">M11*K11</f>
        <v>3170</v>
      </c>
      <c r="T11" s="10">
        <f t="shared" si="8"/>
        <v>1900</v>
      </c>
      <c r="U11" s="21">
        <f t="shared" si="9"/>
        <v>12680</v>
      </c>
      <c r="V11" s="10">
        <f t="shared" si="10"/>
        <v>7600</v>
      </c>
    </row>
    <row r="12" spans="1:22" x14ac:dyDescent="0.35">
      <c r="A12">
        <f t="shared" si="0"/>
        <v>1</v>
      </c>
      <c r="B12">
        <f t="shared" si="1"/>
        <v>1</v>
      </c>
      <c r="C12">
        <f t="shared" si="2"/>
        <v>2</v>
      </c>
      <c r="D12">
        <f t="shared" si="3"/>
        <v>2</v>
      </c>
      <c r="E12" s="8">
        <v>8</v>
      </c>
      <c r="F12" s="9"/>
      <c r="G12" s="9" t="s">
        <v>15</v>
      </c>
      <c r="H12" s="15" t="s">
        <v>9</v>
      </c>
      <c r="I12" s="10">
        <v>1</v>
      </c>
      <c r="J12" s="10">
        <v>1</v>
      </c>
      <c r="K12" s="10">
        <v>0</v>
      </c>
      <c r="L12" s="10">
        <v>0</v>
      </c>
      <c r="M12" s="9">
        <v>9120</v>
      </c>
      <c r="N12" s="9">
        <v>1500</v>
      </c>
      <c r="O12" s="21">
        <f t="shared" si="11"/>
        <v>9120</v>
      </c>
      <c r="P12" s="10">
        <f t="shared" si="4"/>
        <v>1500</v>
      </c>
      <c r="Q12" s="21">
        <f t="shared" si="5"/>
        <v>9120</v>
      </c>
      <c r="R12" s="10">
        <f t="shared" si="6"/>
        <v>1500</v>
      </c>
      <c r="S12" s="21">
        <f t="shared" si="12"/>
        <v>0</v>
      </c>
      <c r="T12" s="10">
        <f t="shared" si="8"/>
        <v>0</v>
      </c>
      <c r="U12" s="21">
        <f t="shared" si="9"/>
        <v>0</v>
      </c>
      <c r="V12" s="10">
        <f t="shared" si="10"/>
        <v>0</v>
      </c>
    </row>
    <row r="13" spans="1:22" x14ac:dyDescent="0.35">
      <c r="A13">
        <f t="shared" si="0"/>
        <v>21</v>
      </c>
      <c r="B13">
        <f t="shared" si="1"/>
        <v>25</v>
      </c>
      <c r="C13">
        <f t="shared" si="2"/>
        <v>43</v>
      </c>
      <c r="D13">
        <f t="shared" si="3"/>
        <v>47</v>
      </c>
      <c r="E13" s="8">
        <v>9</v>
      </c>
      <c r="F13" s="9"/>
      <c r="G13" s="9" t="s">
        <v>16</v>
      </c>
      <c r="H13" s="15" t="s">
        <v>9</v>
      </c>
      <c r="I13" s="10">
        <v>20</v>
      </c>
      <c r="J13" s="10">
        <f>J11</f>
        <v>22</v>
      </c>
      <c r="K13" s="10">
        <f>K11</f>
        <v>1</v>
      </c>
      <c r="L13" s="10">
        <v>4</v>
      </c>
      <c r="M13" s="9">
        <v>1240</v>
      </c>
      <c r="N13" s="9">
        <v>720</v>
      </c>
      <c r="O13" s="21">
        <f t="shared" si="11"/>
        <v>24800</v>
      </c>
      <c r="P13" s="10">
        <f t="shared" si="4"/>
        <v>14400</v>
      </c>
      <c r="Q13" s="21">
        <f t="shared" si="5"/>
        <v>27280</v>
      </c>
      <c r="R13" s="10">
        <f t="shared" si="6"/>
        <v>15840</v>
      </c>
      <c r="S13" s="21">
        <f t="shared" si="12"/>
        <v>1240</v>
      </c>
      <c r="T13" s="10">
        <f t="shared" si="8"/>
        <v>720</v>
      </c>
      <c r="U13" s="21">
        <f t="shared" si="9"/>
        <v>4960</v>
      </c>
      <c r="V13" s="10">
        <f t="shared" si="10"/>
        <v>2880</v>
      </c>
    </row>
    <row r="14" spans="1:22" x14ac:dyDescent="0.35">
      <c r="A14">
        <f t="shared" si="0"/>
        <v>21</v>
      </c>
      <c r="B14">
        <f t="shared" si="1"/>
        <v>25</v>
      </c>
      <c r="C14">
        <f t="shared" si="2"/>
        <v>43</v>
      </c>
      <c r="D14">
        <f t="shared" si="3"/>
        <v>47</v>
      </c>
      <c r="E14" s="8">
        <v>10</v>
      </c>
      <c r="F14" s="9"/>
      <c r="G14" s="9" t="s">
        <v>17</v>
      </c>
      <c r="H14" s="15" t="s">
        <v>9</v>
      </c>
      <c r="I14" s="10">
        <v>20</v>
      </c>
      <c r="J14" s="10">
        <f>J13</f>
        <v>22</v>
      </c>
      <c r="K14" s="10">
        <f>K13</f>
        <v>1</v>
      </c>
      <c r="L14" s="10">
        <f>L13</f>
        <v>4</v>
      </c>
      <c r="M14" s="9">
        <v>1360</v>
      </c>
      <c r="N14" s="9">
        <v>960</v>
      </c>
      <c r="O14" s="21">
        <f t="shared" si="11"/>
        <v>27200</v>
      </c>
      <c r="P14" s="10">
        <f t="shared" si="4"/>
        <v>19200</v>
      </c>
      <c r="Q14" s="21">
        <f t="shared" si="5"/>
        <v>29920</v>
      </c>
      <c r="R14" s="10">
        <f t="shared" si="6"/>
        <v>21120</v>
      </c>
      <c r="S14" s="21">
        <f t="shared" si="12"/>
        <v>1360</v>
      </c>
      <c r="T14" s="10">
        <f t="shared" si="8"/>
        <v>960</v>
      </c>
      <c r="U14" s="21">
        <f t="shared" si="9"/>
        <v>5440</v>
      </c>
      <c r="V14" s="10">
        <f t="shared" si="10"/>
        <v>3840</v>
      </c>
    </row>
    <row r="15" spans="1:22" x14ac:dyDescent="0.35">
      <c r="A15">
        <f t="shared" si="0"/>
        <v>21</v>
      </c>
      <c r="B15">
        <f t="shared" si="1"/>
        <v>21</v>
      </c>
      <c r="C15">
        <f t="shared" si="2"/>
        <v>34.125</v>
      </c>
      <c r="D15">
        <f t="shared" si="3"/>
        <v>34.125</v>
      </c>
      <c r="E15" s="8">
        <v>11</v>
      </c>
      <c r="F15" s="9"/>
      <c r="G15" s="9" t="s">
        <v>18</v>
      </c>
      <c r="H15" s="15" t="s">
        <v>11</v>
      </c>
      <c r="I15" s="10">
        <f>7*3*7*0.125</f>
        <v>18.375</v>
      </c>
      <c r="J15" s="10">
        <f>5*3*7*0.125</f>
        <v>13.125</v>
      </c>
      <c r="K15" s="10">
        <f>1*3*7*0.125</f>
        <v>2.625</v>
      </c>
      <c r="L15" s="10">
        <f>0*3*7*0.125</f>
        <v>0</v>
      </c>
      <c r="M15" s="9">
        <v>95000</v>
      </c>
      <c r="N15" s="9">
        <v>14000</v>
      </c>
      <c r="O15" s="21">
        <f t="shared" si="11"/>
        <v>1745625</v>
      </c>
      <c r="P15" s="10">
        <f t="shared" si="4"/>
        <v>257250</v>
      </c>
      <c r="Q15" s="21">
        <f t="shared" si="5"/>
        <v>1246875</v>
      </c>
      <c r="R15" s="10">
        <f t="shared" si="6"/>
        <v>183750</v>
      </c>
      <c r="S15" s="21">
        <f t="shared" si="12"/>
        <v>249375</v>
      </c>
      <c r="T15" s="10">
        <f t="shared" si="8"/>
        <v>36750</v>
      </c>
      <c r="U15" s="21">
        <f t="shared" si="9"/>
        <v>0</v>
      </c>
      <c r="V15" s="10">
        <f t="shared" si="10"/>
        <v>0</v>
      </c>
    </row>
    <row r="16" spans="1:22" x14ac:dyDescent="0.35">
      <c r="A16">
        <f t="shared" si="0"/>
        <v>282</v>
      </c>
      <c r="B16">
        <f t="shared" si="1"/>
        <v>282</v>
      </c>
      <c r="C16">
        <f t="shared" si="2"/>
        <v>492</v>
      </c>
      <c r="D16">
        <f t="shared" si="3"/>
        <v>492</v>
      </c>
      <c r="E16" s="8">
        <v>12</v>
      </c>
      <c r="F16" s="9"/>
      <c r="G16" s="9" t="s">
        <v>19</v>
      </c>
      <c r="H16" s="15" t="s">
        <v>6</v>
      </c>
      <c r="I16" s="10">
        <v>210</v>
      </c>
      <c r="J16" s="10">
        <v>210</v>
      </c>
      <c r="K16" s="10">
        <v>72</v>
      </c>
      <c r="L16" s="10">
        <v>0</v>
      </c>
      <c r="M16" s="9">
        <v>1900</v>
      </c>
      <c r="N16" s="9">
        <v>900</v>
      </c>
      <c r="O16" s="21">
        <f t="shared" si="11"/>
        <v>399000</v>
      </c>
      <c r="P16" s="10">
        <f t="shared" si="4"/>
        <v>189000</v>
      </c>
      <c r="Q16" s="21">
        <f t="shared" si="5"/>
        <v>399000</v>
      </c>
      <c r="R16" s="10">
        <f t="shared" si="6"/>
        <v>189000</v>
      </c>
      <c r="S16" s="21">
        <f t="shared" si="12"/>
        <v>136800</v>
      </c>
      <c r="T16" s="10">
        <f t="shared" si="8"/>
        <v>64800</v>
      </c>
      <c r="U16" s="21">
        <f t="shared" si="9"/>
        <v>0</v>
      </c>
      <c r="V16" s="10">
        <f t="shared" si="10"/>
        <v>0</v>
      </c>
    </row>
    <row r="17" spans="1:22" ht="15" thickBot="1" x14ac:dyDescent="0.4">
      <c r="A17">
        <f t="shared" si="0"/>
        <v>3</v>
      </c>
      <c r="B17">
        <f t="shared" si="1"/>
        <v>3</v>
      </c>
      <c r="C17">
        <f t="shared" si="2"/>
        <v>7</v>
      </c>
      <c r="D17">
        <f t="shared" si="3"/>
        <v>7</v>
      </c>
      <c r="E17" s="8">
        <v>13</v>
      </c>
      <c r="F17" s="9"/>
      <c r="G17" s="9" t="s">
        <v>20</v>
      </c>
      <c r="H17" s="15" t="s">
        <v>9</v>
      </c>
      <c r="I17" s="10">
        <v>3</v>
      </c>
      <c r="J17" s="10">
        <v>4</v>
      </c>
      <c r="K17" s="10">
        <v>0</v>
      </c>
      <c r="L17" s="10">
        <v>0</v>
      </c>
      <c r="M17" s="9">
        <v>103500</v>
      </c>
      <c r="N17" s="12">
        <v>33000</v>
      </c>
      <c r="O17" s="21">
        <f t="shared" si="11"/>
        <v>310500</v>
      </c>
      <c r="P17" s="10">
        <f t="shared" si="4"/>
        <v>99000</v>
      </c>
      <c r="Q17" s="21">
        <f t="shared" si="5"/>
        <v>414000</v>
      </c>
      <c r="R17" s="10">
        <f t="shared" si="6"/>
        <v>132000</v>
      </c>
      <c r="S17" s="21">
        <f t="shared" si="12"/>
        <v>0</v>
      </c>
      <c r="T17" s="10">
        <f t="shared" si="8"/>
        <v>0</v>
      </c>
      <c r="U17" s="21">
        <f t="shared" si="9"/>
        <v>0</v>
      </c>
      <c r="V17" s="10">
        <f t="shared" si="10"/>
        <v>0</v>
      </c>
    </row>
    <row r="18" spans="1:22" x14ac:dyDescent="0.35">
      <c r="A18">
        <f t="shared" si="0"/>
        <v>9</v>
      </c>
      <c r="B18">
        <f t="shared" si="1"/>
        <v>13</v>
      </c>
      <c r="C18">
        <f t="shared" si="2"/>
        <v>18</v>
      </c>
      <c r="D18">
        <f t="shared" si="3"/>
        <v>22</v>
      </c>
      <c r="E18" s="8">
        <v>14</v>
      </c>
      <c r="F18" s="9"/>
      <c r="G18" s="9" t="s">
        <v>21</v>
      </c>
      <c r="H18" s="15" t="s">
        <v>9</v>
      </c>
      <c r="I18" s="10">
        <f>I9</f>
        <v>8</v>
      </c>
      <c r="J18" s="10">
        <f>J9</f>
        <v>9</v>
      </c>
      <c r="K18" s="10">
        <f>K9</f>
        <v>1</v>
      </c>
      <c r="L18" s="10">
        <v>4</v>
      </c>
      <c r="M18" s="9">
        <v>14300</v>
      </c>
      <c r="N18" s="9">
        <v>8300</v>
      </c>
      <c r="O18" s="21">
        <f t="shared" si="11"/>
        <v>114400</v>
      </c>
      <c r="P18" s="10">
        <f t="shared" si="4"/>
        <v>66400</v>
      </c>
      <c r="Q18" s="21">
        <f t="shared" si="5"/>
        <v>128700</v>
      </c>
      <c r="R18" s="10">
        <f t="shared" si="6"/>
        <v>74700</v>
      </c>
      <c r="S18" s="21">
        <f t="shared" si="12"/>
        <v>14300</v>
      </c>
      <c r="T18" s="10">
        <f t="shared" si="8"/>
        <v>8300</v>
      </c>
      <c r="U18" s="21">
        <f t="shared" si="9"/>
        <v>57200</v>
      </c>
      <c r="V18" s="10">
        <f t="shared" si="10"/>
        <v>33200</v>
      </c>
    </row>
    <row r="19" spans="1:22" x14ac:dyDescent="0.35">
      <c r="A19">
        <f t="shared" si="0"/>
        <v>222</v>
      </c>
      <c r="B19">
        <f t="shared" si="1"/>
        <v>280</v>
      </c>
      <c r="C19">
        <f t="shared" si="2"/>
        <v>422</v>
      </c>
      <c r="D19">
        <f t="shared" si="3"/>
        <v>480</v>
      </c>
      <c r="E19" s="8">
        <v>15</v>
      </c>
      <c r="F19" s="9"/>
      <c r="G19" s="9" t="s">
        <v>22</v>
      </c>
      <c r="H19" s="15" t="s">
        <v>9</v>
      </c>
      <c r="I19" s="10">
        <v>198</v>
      </c>
      <c r="J19" s="10">
        <v>200</v>
      </c>
      <c r="K19" s="10">
        <v>24</v>
      </c>
      <c r="L19" s="10">
        <v>58</v>
      </c>
      <c r="M19" s="9">
        <v>1270</v>
      </c>
      <c r="N19" s="9">
        <v>320</v>
      </c>
      <c r="O19" s="21">
        <f t="shared" si="11"/>
        <v>251460</v>
      </c>
      <c r="P19" s="10">
        <f t="shared" si="4"/>
        <v>63360</v>
      </c>
      <c r="Q19" s="21">
        <f t="shared" si="5"/>
        <v>254000</v>
      </c>
      <c r="R19" s="10">
        <f t="shared" si="6"/>
        <v>64000</v>
      </c>
      <c r="S19" s="21">
        <f t="shared" si="12"/>
        <v>30480</v>
      </c>
      <c r="T19" s="10">
        <f t="shared" si="8"/>
        <v>7680</v>
      </c>
      <c r="U19" s="21">
        <f>M19*L19</f>
        <v>73660</v>
      </c>
      <c r="V19" s="10">
        <f t="shared" si="10"/>
        <v>18560</v>
      </c>
    </row>
    <row r="20" spans="1:22" x14ac:dyDescent="0.35">
      <c r="A20">
        <f t="shared" si="0"/>
        <v>8</v>
      </c>
      <c r="B20">
        <f t="shared" si="1"/>
        <v>13</v>
      </c>
      <c r="C20">
        <f t="shared" si="2"/>
        <v>13</v>
      </c>
      <c r="D20">
        <f t="shared" si="3"/>
        <v>18</v>
      </c>
      <c r="E20" s="8">
        <v>16</v>
      </c>
      <c r="F20" s="9"/>
      <c r="G20" s="9" t="s">
        <v>23</v>
      </c>
      <c r="H20" s="15" t="s">
        <v>24</v>
      </c>
      <c r="I20" s="10">
        <v>6</v>
      </c>
      <c r="J20" s="10">
        <v>5</v>
      </c>
      <c r="K20" s="10">
        <v>2</v>
      </c>
      <c r="L20" s="10">
        <v>5</v>
      </c>
      <c r="M20" s="9">
        <v>5000</v>
      </c>
      <c r="N20" s="9">
        <v>2800</v>
      </c>
      <c r="O20" s="21">
        <f t="shared" si="11"/>
        <v>30000</v>
      </c>
      <c r="P20" s="10">
        <f t="shared" si="4"/>
        <v>16800</v>
      </c>
      <c r="Q20" s="21">
        <f t="shared" si="5"/>
        <v>25000</v>
      </c>
      <c r="R20" s="10">
        <f t="shared" si="6"/>
        <v>14000</v>
      </c>
      <c r="S20" s="21">
        <f t="shared" si="12"/>
        <v>10000</v>
      </c>
      <c r="T20" s="10">
        <f t="shared" si="8"/>
        <v>5600</v>
      </c>
      <c r="U20" s="21">
        <f t="shared" ref="U20:U46" si="13">M20*L20</f>
        <v>25000</v>
      </c>
      <c r="V20" s="10">
        <f>N20*L20</f>
        <v>14000</v>
      </c>
    </row>
    <row r="21" spans="1:22" x14ac:dyDescent="0.35">
      <c r="A21">
        <f t="shared" si="0"/>
        <v>8.75</v>
      </c>
      <c r="B21">
        <f t="shared" si="1"/>
        <v>8.75</v>
      </c>
      <c r="C21">
        <f t="shared" si="2"/>
        <v>13.125</v>
      </c>
      <c r="D21">
        <f t="shared" si="3"/>
        <v>13.125</v>
      </c>
      <c r="E21" s="8">
        <v>17</v>
      </c>
      <c r="F21" s="9"/>
      <c r="G21" s="9" t="s">
        <v>50</v>
      </c>
      <c r="H21" s="15" t="s">
        <v>11</v>
      </c>
      <c r="I21" s="10">
        <f>4*2.5*7*0.125</f>
        <v>8.75</v>
      </c>
      <c r="J21" s="10">
        <f>2*2.5*7*0.125</f>
        <v>4.375</v>
      </c>
      <c r="K21" s="10">
        <f>0*2.5*7*0.125</f>
        <v>0</v>
      </c>
      <c r="L21" s="10">
        <f>0*2.5*7*0.125</f>
        <v>0</v>
      </c>
      <c r="M21" s="9">
        <v>95000</v>
      </c>
      <c r="N21" s="9">
        <v>14000</v>
      </c>
      <c r="O21" s="21">
        <f t="shared" si="11"/>
        <v>831250</v>
      </c>
      <c r="P21" s="10">
        <f t="shared" si="4"/>
        <v>122500</v>
      </c>
      <c r="Q21" s="21">
        <f t="shared" si="5"/>
        <v>415625</v>
      </c>
      <c r="R21" s="10">
        <f t="shared" si="6"/>
        <v>61250</v>
      </c>
      <c r="S21" s="21">
        <f t="shared" si="12"/>
        <v>0</v>
      </c>
      <c r="T21" s="10">
        <f t="shared" si="8"/>
        <v>0</v>
      </c>
      <c r="U21" s="21">
        <f t="shared" si="13"/>
        <v>0</v>
      </c>
      <c r="V21" s="10">
        <f t="shared" ref="V21:V46" si="14">N21*L21</f>
        <v>0</v>
      </c>
    </row>
    <row r="22" spans="1:22" x14ac:dyDescent="0.35">
      <c r="A22">
        <f t="shared" si="0"/>
        <v>4</v>
      </c>
      <c r="B22">
        <f t="shared" si="1"/>
        <v>4</v>
      </c>
      <c r="C22">
        <f t="shared" si="2"/>
        <v>6</v>
      </c>
      <c r="D22">
        <f t="shared" si="3"/>
        <v>6</v>
      </c>
      <c r="E22" s="8">
        <v>18</v>
      </c>
      <c r="F22" s="9"/>
      <c r="G22" s="9" t="s">
        <v>25</v>
      </c>
      <c r="H22" s="15" t="s">
        <v>9</v>
      </c>
      <c r="I22" s="10">
        <v>4</v>
      </c>
      <c r="J22" s="10">
        <v>2</v>
      </c>
      <c r="K22" s="10">
        <v>0</v>
      </c>
      <c r="L22" s="10">
        <v>0</v>
      </c>
      <c r="M22" s="9">
        <v>5370</v>
      </c>
      <c r="N22" s="9">
        <v>2990</v>
      </c>
      <c r="O22" s="21">
        <f t="shared" si="11"/>
        <v>21480</v>
      </c>
      <c r="P22" s="10">
        <f t="shared" si="4"/>
        <v>11960</v>
      </c>
      <c r="Q22" s="21">
        <f t="shared" si="5"/>
        <v>10740</v>
      </c>
      <c r="R22" s="10">
        <f t="shared" si="6"/>
        <v>5980</v>
      </c>
      <c r="S22" s="21">
        <f t="shared" si="12"/>
        <v>0</v>
      </c>
      <c r="T22" s="10">
        <f t="shared" si="8"/>
        <v>0</v>
      </c>
      <c r="U22" s="21">
        <f t="shared" si="13"/>
        <v>0</v>
      </c>
      <c r="V22" s="10">
        <f t="shared" si="14"/>
        <v>0</v>
      </c>
    </row>
    <row r="23" spans="1:22" x14ac:dyDescent="0.35">
      <c r="A23">
        <f t="shared" si="0"/>
        <v>32</v>
      </c>
      <c r="B23">
        <f t="shared" si="1"/>
        <v>32</v>
      </c>
      <c r="C23">
        <f t="shared" si="2"/>
        <v>48</v>
      </c>
      <c r="D23">
        <f t="shared" si="3"/>
        <v>48</v>
      </c>
      <c r="E23" s="8">
        <v>19</v>
      </c>
      <c r="F23" s="9"/>
      <c r="G23" s="9" t="s">
        <v>53</v>
      </c>
      <c r="H23" s="15" t="s">
        <v>26</v>
      </c>
      <c r="I23" s="10">
        <v>32</v>
      </c>
      <c r="J23" s="10">
        <v>16</v>
      </c>
      <c r="K23" s="10">
        <v>0</v>
      </c>
      <c r="L23" s="10">
        <v>0</v>
      </c>
      <c r="M23" s="9">
        <v>1200</v>
      </c>
      <c r="N23" s="9">
        <v>350</v>
      </c>
      <c r="O23" s="21">
        <f t="shared" si="11"/>
        <v>38400</v>
      </c>
      <c r="P23" s="10">
        <f t="shared" si="4"/>
        <v>11200</v>
      </c>
      <c r="Q23" s="21">
        <f t="shared" si="5"/>
        <v>19200</v>
      </c>
      <c r="R23" s="10">
        <f t="shared" si="6"/>
        <v>5600</v>
      </c>
      <c r="S23" s="21">
        <f t="shared" si="12"/>
        <v>0</v>
      </c>
      <c r="T23" s="10">
        <f t="shared" si="8"/>
        <v>0</v>
      </c>
      <c r="U23" s="21">
        <f t="shared" si="13"/>
        <v>0</v>
      </c>
      <c r="V23" s="10">
        <f t="shared" si="14"/>
        <v>0</v>
      </c>
    </row>
    <row r="24" spans="1:22" x14ac:dyDescent="0.35">
      <c r="A24">
        <f t="shared" si="0"/>
        <v>250</v>
      </c>
      <c r="B24">
        <f t="shared" si="1"/>
        <v>250</v>
      </c>
      <c r="C24">
        <f t="shared" si="2"/>
        <v>472</v>
      </c>
      <c r="D24">
        <f t="shared" si="3"/>
        <v>472</v>
      </c>
      <c r="E24" s="8">
        <v>20</v>
      </c>
      <c r="F24" s="9"/>
      <c r="G24" s="43" t="s">
        <v>27</v>
      </c>
      <c r="H24" s="15" t="s">
        <v>26</v>
      </c>
      <c r="I24" s="10">
        <v>250</v>
      </c>
      <c r="J24" s="10">
        <v>222</v>
      </c>
      <c r="K24" s="10">
        <v>0</v>
      </c>
      <c r="L24" s="10">
        <v>0</v>
      </c>
      <c r="M24" s="9">
        <v>950</v>
      </c>
      <c r="N24" s="9">
        <v>300</v>
      </c>
      <c r="O24" s="21">
        <f t="shared" si="11"/>
        <v>237500</v>
      </c>
      <c r="P24" s="10">
        <f t="shared" si="4"/>
        <v>75000</v>
      </c>
      <c r="Q24" s="21">
        <f t="shared" si="5"/>
        <v>210900</v>
      </c>
      <c r="R24" s="10">
        <f t="shared" si="6"/>
        <v>66600</v>
      </c>
      <c r="S24" s="21">
        <f t="shared" si="12"/>
        <v>0</v>
      </c>
      <c r="T24" s="10">
        <f t="shared" si="8"/>
        <v>0</v>
      </c>
      <c r="U24" s="21">
        <f t="shared" si="13"/>
        <v>0</v>
      </c>
      <c r="V24" s="10">
        <f t="shared" si="14"/>
        <v>0</v>
      </c>
    </row>
    <row r="25" spans="1:22" s="9" customFormat="1" x14ac:dyDescent="0.35">
      <c r="A25">
        <f t="shared" si="0"/>
        <v>736</v>
      </c>
      <c r="B25">
        <f t="shared" si="1"/>
        <v>736</v>
      </c>
      <c r="C25">
        <f t="shared" si="2"/>
        <v>1204</v>
      </c>
      <c r="D25">
        <f t="shared" si="3"/>
        <v>1204</v>
      </c>
      <c r="E25" s="8">
        <v>21</v>
      </c>
      <c r="G25" s="9" t="s">
        <v>28</v>
      </c>
      <c r="H25" s="15" t="s">
        <v>26</v>
      </c>
      <c r="I25" s="47">
        <v>736</v>
      </c>
      <c r="J25" s="47">
        <v>468</v>
      </c>
      <c r="K25" s="47">
        <v>0</v>
      </c>
      <c r="L25" s="47">
        <v>0</v>
      </c>
      <c r="M25" s="9">
        <v>950</v>
      </c>
      <c r="N25" s="9">
        <v>300</v>
      </c>
      <c r="O25" s="8">
        <f t="shared" si="11"/>
        <v>699200</v>
      </c>
      <c r="P25" s="47">
        <f t="shared" si="4"/>
        <v>220800</v>
      </c>
      <c r="Q25" s="8">
        <f t="shared" si="5"/>
        <v>444600</v>
      </c>
      <c r="R25" s="47">
        <f t="shared" si="6"/>
        <v>140400</v>
      </c>
      <c r="S25" s="8">
        <f t="shared" si="12"/>
        <v>0</v>
      </c>
      <c r="T25" s="47">
        <f t="shared" si="8"/>
        <v>0</v>
      </c>
      <c r="U25" s="8">
        <f t="shared" si="13"/>
        <v>0</v>
      </c>
      <c r="V25" s="47">
        <f t="shared" si="14"/>
        <v>0</v>
      </c>
    </row>
    <row r="26" spans="1:22" s="9" customFormat="1" x14ac:dyDescent="0.35">
      <c r="A26">
        <f t="shared" si="0"/>
        <v>4</v>
      </c>
      <c r="B26">
        <f t="shared" si="1"/>
        <v>4</v>
      </c>
      <c r="C26">
        <f t="shared" si="2"/>
        <v>6</v>
      </c>
      <c r="D26">
        <f t="shared" si="3"/>
        <v>6</v>
      </c>
      <c r="E26" s="8">
        <v>22</v>
      </c>
      <c r="G26" s="9" t="s">
        <v>29</v>
      </c>
      <c r="H26" s="15" t="s">
        <v>9</v>
      </c>
      <c r="I26" s="47">
        <f>I22</f>
        <v>4</v>
      </c>
      <c r="J26" s="47">
        <f>J22</f>
        <v>2</v>
      </c>
      <c r="K26" s="47">
        <f>K22</f>
        <v>0</v>
      </c>
      <c r="L26" s="47">
        <f>L22</f>
        <v>0</v>
      </c>
      <c r="M26" s="9">
        <f>1270*20</f>
        <v>25400</v>
      </c>
      <c r="N26" s="9">
        <f>1270*9</f>
        <v>11430</v>
      </c>
      <c r="O26" s="8">
        <f t="shared" si="11"/>
        <v>101600</v>
      </c>
      <c r="P26" s="47">
        <f t="shared" si="4"/>
        <v>45720</v>
      </c>
      <c r="Q26" s="8">
        <f t="shared" si="5"/>
        <v>50800</v>
      </c>
      <c r="R26" s="47">
        <f t="shared" si="6"/>
        <v>22860</v>
      </c>
      <c r="S26" s="8">
        <f t="shared" si="12"/>
        <v>0</v>
      </c>
      <c r="T26" s="47">
        <f t="shared" si="8"/>
        <v>0</v>
      </c>
      <c r="U26" s="8">
        <f t="shared" si="13"/>
        <v>0</v>
      </c>
      <c r="V26" s="47">
        <f t="shared" si="14"/>
        <v>0</v>
      </c>
    </row>
    <row r="27" spans="1:22" x14ac:dyDescent="0.35">
      <c r="A27">
        <f t="shared" si="0"/>
        <v>4</v>
      </c>
      <c r="B27">
        <f t="shared" si="1"/>
        <v>4</v>
      </c>
      <c r="C27">
        <f t="shared" si="2"/>
        <v>6</v>
      </c>
      <c r="D27">
        <f t="shared" si="3"/>
        <v>6</v>
      </c>
      <c r="E27" s="8">
        <v>23</v>
      </c>
      <c r="F27" s="9"/>
      <c r="G27" s="9" t="s">
        <v>30</v>
      </c>
      <c r="H27" s="15" t="s">
        <v>9</v>
      </c>
      <c r="I27" s="10">
        <v>4</v>
      </c>
      <c r="J27" s="10">
        <f t="shared" ref="J27:L29" si="15">J26</f>
        <v>2</v>
      </c>
      <c r="K27" s="10">
        <f t="shared" si="15"/>
        <v>0</v>
      </c>
      <c r="L27" s="10">
        <f t="shared" si="15"/>
        <v>0</v>
      </c>
      <c r="M27" s="9">
        <v>17500</v>
      </c>
      <c r="N27" s="9">
        <v>2780</v>
      </c>
      <c r="O27" s="21">
        <f t="shared" si="11"/>
        <v>70000</v>
      </c>
      <c r="P27" s="10">
        <f t="shared" si="4"/>
        <v>11120</v>
      </c>
      <c r="Q27" s="21">
        <f t="shared" si="5"/>
        <v>35000</v>
      </c>
      <c r="R27" s="10">
        <f t="shared" si="6"/>
        <v>5560</v>
      </c>
      <c r="S27" s="21">
        <f t="shared" si="12"/>
        <v>0</v>
      </c>
      <c r="T27" s="10">
        <f t="shared" si="8"/>
        <v>0</v>
      </c>
      <c r="U27" s="21">
        <f t="shared" si="13"/>
        <v>0</v>
      </c>
      <c r="V27" s="10">
        <f t="shared" si="14"/>
        <v>0</v>
      </c>
    </row>
    <row r="28" spans="1:22" x14ac:dyDescent="0.35">
      <c r="A28">
        <f t="shared" si="0"/>
        <v>4</v>
      </c>
      <c r="B28">
        <f t="shared" si="1"/>
        <v>4</v>
      </c>
      <c r="C28">
        <f t="shared" si="2"/>
        <v>6</v>
      </c>
      <c r="D28">
        <f t="shared" si="3"/>
        <v>6</v>
      </c>
      <c r="E28" s="8">
        <v>24</v>
      </c>
      <c r="F28" s="9"/>
      <c r="G28" s="9" t="s">
        <v>31</v>
      </c>
      <c r="H28" s="15" t="s">
        <v>9</v>
      </c>
      <c r="I28" s="10">
        <v>4</v>
      </c>
      <c r="J28" s="10">
        <f t="shared" si="15"/>
        <v>2</v>
      </c>
      <c r="K28" s="10">
        <f t="shared" si="15"/>
        <v>0</v>
      </c>
      <c r="L28" s="10">
        <f t="shared" si="15"/>
        <v>0</v>
      </c>
      <c r="M28" s="9">
        <v>3050</v>
      </c>
      <c r="N28" s="9">
        <v>1650</v>
      </c>
      <c r="O28" s="21">
        <f t="shared" si="11"/>
        <v>12200</v>
      </c>
      <c r="P28" s="10">
        <f t="shared" si="4"/>
        <v>6600</v>
      </c>
      <c r="Q28" s="21">
        <f t="shared" si="5"/>
        <v>6100</v>
      </c>
      <c r="R28" s="10">
        <f t="shared" si="6"/>
        <v>3300</v>
      </c>
      <c r="S28" s="21">
        <f t="shared" si="12"/>
        <v>0</v>
      </c>
      <c r="T28" s="10">
        <f t="shared" si="8"/>
        <v>0</v>
      </c>
      <c r="U28" s="21">
        <f t="shared" si="13"/>
        <v>0</v>
      </c>
      <c r="V28" s="10">
        <f t="shared" si="14"/>
        <v>0</v>
      </c>
    </row>
    <row r="29" spans="1:22" x14ac:dyDescent="0.35">
      <c r="A29">
        <f t="shared" si="0"/>
        <v>4</v>
      </c>
      <c r="B29">
        <f t="shared" si="1"/>
        <v>4</v>
      </c>
      <c r="C29">
        <f t="shared" si="2"/>
        <v>6</v>
      </c>
      <c r="D29">
        <f t="shared" si="3"/>
        <v>6</v>
      </c>
      <c r="E29" s="8">
        <v>25</v>
      </c>
      <c r="F29" s="9"/>
      <c r="G29" s="9" t="s">
        <v>32</v>
      </c>
      <c r="H29" s="15" t="s">
        <v>9</v>
      </c>
      <c r="I29" s="10">
        <f>I28</f>
        <v>4</v>
      </c>
      <c r="J29" s="10">
        <f t="shared" si="15"/>
        <v>2</v>
      </c>
      <c r="K29" s="10">
        <f t="shared" si="15"/>
        <v>0</v>
      </c>
      <c r="L29" s="10">
        <f t="shared" si="15"/>
        <v>0</v>
      </c>
      <c r="M29" s="9">
        <v>45000</v>
      </c>
      <c r="N29" s="9">
        <v>16000</v>
      </c>
      <c r="O29" s="21">
        <f t="shared" si="11"/>
        <v>180000</v>
      </c>
      <c r="P29" s="10">
        <f t="shared" si="4"/>
        <v>64000</v>
      </c>
      <c r="Q29" s="21">
        <f t="shared" si="5"/>
        <v>90000</v>
      </c>
      <c r="R29" s="10">
        <f t="shared" si="6"/>
        <v>32000</v>
      </c>
      <c r="S29" s="21">
        <f t="shared" si="12"/>
        <v>0</v>
      </c>
      <c r="T29" s="10">
        <f t="shared" si="8"/>
        <v>0</v>
      </c>
      <c r="U29" s="21">
        <f t="shared" si="13"/>
        <v>0</v>
      </c>
      <c r="V29" s="10">
        <f t="shared" si="14"/>
        <v>0</v>
      </c>
    </row>
    <row r="30" spans="1:22" x14ac:dyDescent="0.35">
      <c r="A30">
        <f t="shared" si="0"/>
        <v>4</v>
      </c>
      <c r="B30">
        <f t="shared" si="1"/>
        <v>4</v>
      </c>
      <c r="C30">
        <f t="shared" si="2"/>
        <v>6</v>
      </c>
      <c r="D30">
        <f t="shared" si="3"/>
        <v>6</v>
      </c>
      <c r="E30" s="8">
        <v>26</v>
      </c>
      <c r="F30" s="9"/>
      <c r="G30" s="9" t="s">
        <v>33</v>
      </c>
      <c r="H30" s="15" t="s">
        <v>9</v>
      </c>
      <c r="I30" s="10">
        <f>I28</f>
        <v>4</v>
      </c>
      <c r="J30" s="10">
        <f>J28</f>
        <v>2</v>
      </c>
      <c r="K30" s="10">
        <f>K28</f>
        <v>0</v>
      </c>
      <c r="L30" s="10">
        <f>L28</f>
        <v>0</v>
      </c>
      <c r="M30" s="9">
        <v>26600</v>
      </c>
      <c r="N30" s="9">
        <v>11660</v>
      </c>
      <c r="O30" s="21">
        <f t="shared" si="11"/>
        <v>106400</v>
      </c>
      <c r="P30" s="10">
        <f t="shared" si="4"/>
        <v>46640</v>
      </c>
      <c r="Q30" s="21">
        <f t="shared" si="5"/>
        <v>53200</v>
      </c>
      <c r="R30" s="10">
        <f t="shared" si="6"/>
        <v>23320</v>
      </c>
      <c r="S30" s="21">
        <f t="shared" si="12"/>
        <v>0</v>
      </c>
      <c r="T30" s="10">
        <f t="shared" si="8"/>
        <v>0</v>
      </c>
      <c r="U30" s="21">
        <f t="shared" si="13"/>
        <v>0</v>
      </c>
      <c r="V30" s="10">
        <f t="shared" si="14"/>
        <v>0</v>
      </c>
    </row>
    <row r="31" spans="1:22" x14ac:dyDescent="0.35">
      <c r="A31">
        <f t="shared" si="0"/>
        <v>4</v>
      </c>
      <c r="B31">
        <f t="shared" si="1"/>
        <v>4</v>
      </c>
      <c r="C31">
        <f t="shared" si="2"/>
        <v>6</v>
      </c>
      <c r="D31">
        <f t="shared" si="3"/>
        <v>6</v>
      </c>
      <c r="E31" s="8">
        <v>27</v>
      </c>
      <c r="F31" s="9"/>
      <c r="G31" s="9" t="s">
        <v>34</v>
      </c>
      <c r="H31" s="15" t="s">
        <v>9</v>
      </c>
      <c r="I31" s="10">
        <f>I28</f>
        <v>4</v>
      </c>
      <c r="J31" s="10">
        <f>J28</f>
        <v>2</v>
      </c>
      <c r="K31" s="10">
        <f>K28</f>
        <v>0</v>
      </c>
      <c r="L31" s="10">
        <f>L28</f>
        <v>0</v>
      </c>
      <c r="M31" s="9">
        <v>35000</v>
      </c>
      <c r="N31" s="9">
        <v>11000</v>
      </c>
      <c r="O31" s="21">
        <f t="shared" si="11"/>
        <v>140000</v>
      </c>
      <c r="P31" s="10">
        <f t="shared" si="4"/>
        <v>44000</v>
      </c>
      <c r="Q31" s="21">
        <f t="shared" si="5"/>
        <v>70000</v>
      </c>
      <c r="R31" s="10">
        <f t="shared" si="6"/>
        <v>22000</v>
      </c>
      <c r="S31" s="21">
        <f t="shared" si="12"/>
        <v>0</v>
      </c>
      <c r="T31" s="10">
        <f t="shared" si="8"/>
        <v>0</v>
      </c>
      <c r="U31" s="21">
        <f t="shared" si="13"/>
        <v>0</v>
      </c>
      <c r="V31" s="10">
        <f t="shared" si="14"/>
        <v>0</v>
      </c>
    </row>
    <row r="32" spans="1:22" x14ac:dyDescent="0.35">
      <c r="A32">
        <f t="shared" si="0"/>
        <v>52</v>
      </c>
      <c r="B32">
        <f t="shared" si="1"/>
        <v>52</v>
      </c>
      <c r="C32">
        <f t="shared" si="2"/>
        <v>110</v>
      </c>
      <c r="D32">
        <f t="shared" si="3"/>
        <v>110</v>
      </c>
      <c r="E32" s="8">
        <v>28</v>
      </c>
      <c r="F32" s="9"/>
      <c r="G32" s="9" t="s">
        <v>35</v>
      </c>
      <c r="H32" s="15" t="s">
        <v>36</v>
      </c>
      <c r="I32" s="10">
        <v>52</v>
      </c>
      <c r="J32" s="10">
        <v>58</v>
      </c>
      <c r="K32" s="10">
        <v>0</v>
      </c>
      <c r="L32" s="10">
        <v>0</v>
      </c>
      <c r="M32" s="9">
        <v>12000</v>
      </c>
      <c r="N32" s="9">
        <v>4500</v>
      </c>
      <c r="O32" s="21">
        <f t="shared" si="11"/>
        <v>624000</v>
      </c>
      <c r="P32" s="10">
        <f t="shared" si="4"/>
        <v>234000</v>
      </c>
      <c r="Q32" s="21">
        <f t="shared" si="5"/>
        <v>696000</v>
      </c>
      <c r="R32" s="10">
        <f t="shared" si="6"/>
        <v>261000</v>
      </c>
      <c r="S32" s="21">
        <f t="shared" si="12"/>
        <v>0</v>
      </c>
      <c r="T32" s="10">
        <f t="shared" si="8"/>
        <v>0</v>
      </c>
      <c r="U32" s="21">
        <f t="shared" si="13"/>
        <v>0</v>
      </c>
      <c r="V32" s="10">
        <f t="shared" si="14"/>
        <v>0</v>
      </c>
    </row>
    <row r="33" spans="1:22" x14ac:dyDescent="0.35">
      <c r="A33">
        <f t="shared" si="0"/>
        <v>58</v>
      </c>
      <c r="B33">
        <f t="shared" si="1"/>
        <v>58</v>
      </c>
      <c r="C33">
        <f t="shared" si="2"/>
        <v>59</v>
      </c>
      <c r="D33">
        <f t="shared" si="3"/>
        <v>59</v>
      </c>
      <c r="E33" s="8">
        <v>29</v>
      </c>
      <c r="F33" s="9"/>
      <c r="G33" s="9" t="s">
        <v>37</v>
      </c>
      <c r="H33" s="15" t="s">
        <v>9</v>
      </c>
      <c r="I33" s="10">
        <v>58</v>
      </c>
      <c r="J33" s="10">
        <v>1</v>
      </c>
      <c r="K33" s="10">
        <v>0</v>
      </c>
      <c r="L33" s="10">
        <v>0</v>
      </c>
      <c r="M33" s="9">
        <v>11400</v>
      </c>
      <c r="N33" s="9">
        <v>2990</v>
      </c>
      <c r="O33" s="21">
        <f t="shared" si="11"/>
        <v>661200</v>
      </c>
      <c r="P33" s="10">
        <f t="shared" si="4"/>
        <v>173420</v>
      </c>
      <c r="Q33" s="21">
        <f t="shared" si="5"/>
        <v>11400</v>
      </c>
      <c r="R33" s="10">
        <f t="shared" si="6"/>
        <v>2990</v>
      </c>
      <c r="S33" s="21">
        <f t="shared" si="12"/>
        <v>0</v>
      </c>
      <c r="T33" s="10">
        <f t="shared" si="8"/>
        <v>0</v>
      </c>
      <c r="U33" s="21">
        <f t="shared" si="13"/>
        <v>0</v>
      </c>
      <c r="V33" s="10">
        <f t="shared" si="14"/>
        <v>0</v>
      </c>
    </row>
    <row r="34" spans="1:22" x14ac:dyDescent="0.35">
      <c r="A34">
        <f t="shared" si="0"/>
        <v>1</v>
      </c>
      <c r="B34">
        <f t="shared" si="1"/>
        <v>1</v>
      </c>
      <c r="C34">
        <f t="shared" si="2"/>
        <v>2</v>
      </c>
      <c r="D34">
        <f t="shared" si="3"/>
        <v>2</v>
      </c>
      <c r="E34" s="8">
        <v>30</v>
      </c>
      <c r="F34" s="9"/>
      <c r="G34" s="9" t="s">
        <v>38</v>
      </c>
      <c r="H34" s="15" t="s">
        <v>9</v>
      </c>
      <c r="I34" s="10">
        <v>1</v>
      </c>
      <c r="J34" s="10">
        <f>J33</f>
        <v>1</v>
      </c>
      <c r="K34" s="10">
        <f>K33</f>
        <v>0</v>
      </c>
      <c r="L34" s="10">
        <f>L33</f>
        <v>0</v>
      </c>
      <c r="M34" s="9">
        <v>64800</v>
      </c>
      <c r="N34" s="9">
        <v>31250</v>
      </c>
      <c r="O34" s="21">
        <f t="shared" si="11"/>
        <v>64800</v>
      </c>
      <c r="P34" s="10">
        <f t="shared" si="4"/>
        <v>31250</v>
      </c>
      <c r="Q34" s="21">
        <f t="shared" si="5"/>
        <v>64800</v>
      </c>
      <c r="R34" s="10">
        <f t="shared" si="6"/>
        <v>31250</v>
      </c>
      <c r="S34" s="21">
        <f t="shared" si="12"/>
        <v>0</v>
      </c>
      <c r="T34" s="10">
        <f t="shared" si="8"/>
        <v>0</v>
      </c>
      <c r="U34" s="21">
        <f t="shared" si="13"/>
        <v>0</v>
      </c>
      <c r="V34" s="10">
        <f t="shared" si="14"/>
        <v>0</v>
      </c>
    </row>
    <row r="35" spans="1:22" x14ac:dyDescent="0.35">
      <c r="A35">
        <f t="shared" si="0"/>
        <v>58</v>
      </c>
      <c r="B35">
        <f t="shared" si="1"/>
        <v>58</v>
      </c>
      <c r="C35">
        <f t="shared" si="2"/>
        <v>116</v>
      </c>
      <c r="D35">
        <f t="shared" si="3"/>
        <v>116</v>
      </c>
      <c r="E35" s="8">
        <v>31</v>
      </c>
      <c r="F35" s="9"/>
      <c r="G35" s="9" t="s">
        <v>39</v>
      </c>
      <c r="H35" s="15" t="s">
        <v>26</v>
      </c>
      <c r="I35" s="10">
        <v>58</v>
      </c>
      <c r="J35" s="10">
        <v>58</v>
      </c>
      <c r="K35" s="10">
        <v>0</v>
      </c>
      <c r="L35" s="10">
        <v>0</v>
      </c>
      <c r="M35" s="9">
        <v>3000</v>
      </c>
      <c r="N35" s="9">
        <v>350</v>
      </c>
      <c r="O35" s="21">
        <f t="shared" si="11"/>
        <v>174000</v>
      </c>
      <c r="P35" s="10">
        <f t="shared" si="4"/>
        <v>20300</v>
      </c>
      <c r="Q35" s="21">
        <f t="shared" si="5"/>
        <v>174000</v>
      </c>
      <c r="R35" s="10">
        <f t="shared" si="6"/>
        <v>20300</v>
      </c>
      <c r="S35" s="21">
        <f t="shared" si="12"/>
        <v>0</v>
      </c>
      <c r="T35" s="10">
        <f t="shared" si="8"/>
        <v>0</v>
      </c>
      <c r="U35" s="21">
        <f t="shared" si="13"/>
        <v>0</v>
      </c>
      <c r="V35" s="10">
        <f t="shared" si="14"/>
        <v>0</v>
      </c>
    </row>
    <row r="36" spans="1:22" x14ac:dyDescent="0.35">
      <c r="A36">
        <f t="shared" si="0"/>
        <v>1</v>
      </c>
      <c r="B36">
        <f t="shared" si="1"/>
        <v>1</v>
      </c>
      <c r="C36">
        <f t="shared" si="2"/>
        <v>2</v>
      </c>
      <c r="D36">
        <f t="shared" si="3"/>
        <v>2</v>
      </c>
      <c r="E36" s="8">
        <v>32</v>
      </c>
      <c r="F36" s="9"/>
      <c r="G36" s="9" t="s">
        <v>40</v>
      </c>
      <c r="H36" s="15" t="s">
        <v>9</v>
      </c>
      <c r="I36" s="10">
        <v>1</v>
      </c>
      <c r="J36" s="10">
        <v>1</v>
      </c>
      <c r="K36" s="10">
        <v>0</v>
      </c>
      <c r="L36" s="10">
        <v>0</v>
      </c>
      <c r="M36" s="9">
        <v>81400</v>
      </c>
      <c r="N36" s="9">
        <v>17100</v>
      </c>
      <c r="O36" s="21">
        <f t="shared" si="11"/>
        <v>81400</v>
      </c>
      <c r="P36" s="10">
        <f t="shared" si="4"/>
        <v>17100</v>
      </c>
      <c r="Q36" s="21">
        <f t="shared" si="5"/>
        <v>81400</v>
      </c>
      <c r="R36" s="10">
        <f t="shared" si="6"/>
        <v>17100</v>
      </c>
      <c r="S36" s="21">
        <f t="shared" si="12"/>
        <v>0</v>
      </c>
      <c r="T36" s="10">
        <f t="shared" si="8"/>
        <v>0</v>
      </c>
      <c r="U36" s="21">
        <f t="shared" si="13"/>
        <v>0</v>
      </c>
      <c r="V36" s="10">
        <f t="shared" si="14"/>
        <v>0</v>
      </c>
    </row>
    <row r="37" spans="1:22" x14ac:dyDescent="0.35">
      <c r="A37">
        <f t="shared" si="0"/>
        <v>240</v>
      </c>
      <c r="B37">
        <f t="shared" si="1"/>
        <v>240</v>
      </c>
      <c r="C37">
        <f t="shared" si="2"/>
        <v>480</v>
      </c>
      <c r="D37">
        <f t="shared" si="3"/>
        <v>480</v>
      </c>
      <c r="E37" s="8">
        <v>33</v>
      </c>
      <c r="F37" s="9"/>
      <c r="G37" s="43" t="s">
        <v>52</v>
      </c>
      <c r="H37" s="15" t="s">
        <v>26</v>
      </c>
      <c r="I37" s="10">
        <v>240</v>
      </c>
      <c r="J37" s="10">
        <v>240</v>
      </c>
      <c r="K37" s="10">
        <v>0</v>
      </c>
      <c r="L37" s="10">
        <v>0</v>
      </c>
      <c r="M37" s="9">
        <v>1400</v>
      </c>
      <c r="N37" s="9">
        <v>500</v>
      </c>
      <c r="O37" s="21">
        <f t="shared" si="11"/>
        <v>336000</v>
      </c>
      <c r="P37" s="10">
        <f t="shared" si="4"/>
        <v>120000</v>
      </c>
      <c r="Q37" s="21">
        <f t="shared" si="5"/>
        <v>336000</v>
      </c>
      <c r="R37" s="10">
        <f t="shared" si="6"/>
        <v>120000</v>
      </c>
      <c r="S37" s="21">
        <f t="shared" si="12"/>
        <v>0</v>
      </c>
      <c r="T37" s="10">
        <f t="shared" si="8"/>
        <v>0</v>
      </c>
      <c r="U37" s="21">
        <f t="shared" si="13"/>
        <v>0</v>
      </c>
      <c r="V37" s="10">
        <f t="shared" si="14"/>
        <v>0</v>
      </c>
    </row>
    <row r="38" spans="1:22" s="9" customFormat="1" x14ac:dyDescent="0.35">
      <c r="A38">
        <f t="shared" si="0"/>
        <v>1</v>
      </c>
      <c r="B38">
        <f t="shared" si="1"/>
        <v>1</v>
      </c>
      <c r="C38">
        <f t="shared" si="2"/>
        <v>2</v>
      </c>
      <c r="D38">
        <f t="shared" si="3"/>
        <v>2</v>
      </c>
      <c r="E38" s="8">
        <v>34</v>
      </c>
      <c r="G38" s="9" t="s">
        <v>41</v>
      </c>
      <c r="H38" s="15" t="s">
        <v>9</v>
      </c>
      <c r="I38" s="47">
        <v>1</v>
      </c>
      <c r="J38" s="47">
        <v>1</v>
      </c>
      <c r="K38" s="47">
        <v>0</v>
      </c>
      <c r="L38" s="47">
        <v>0</v>
      </c>
      <c r="M38" s="9">
        <v>33120</v>
      </c>
      <c r="N38" s="9">
        <v>16000</v>
      </c>
      <c r="O38" s="8">
        <f t="shared" si="11"/>
        <v>33120</v>
      </c>
      <c r="P38" s="47">
        <f t="shared" si="4"/>
        <v>16000</v>
      </c>
      <c r="Q38" s="8">
        <f t="shared" si="5"/>
        <v>33120</v>
      </c>
      <c r="R38" s="47">
        <f t="shared" si="6"/>
        <v>16000</v>
      </c>
      <c r="S38" s="8">
        <f t="shared" si="12"/>
        <v>0</v>
      </c>
      <c r="T38" s="47">
        <f t="shared" si="8"/>
        <v>0</v>
      </c>
      <c r="U38" s="8">
        <f t="shared" si="13"/>
        <v>0</v>
      </c>
      <c r="V38" s="47">
        <f t="shared" si="14"/>
        <v>0</v>
      </c>
    </row>
    <row r="39" spans="1:22" x14ac:dyDescent="0.35">
      <c r="A39">
        <f t="shared" si="0"/>
        <v>36</v>
      </c>
      <c r="B39">
        <f t="shared" si="1"/>
        <v>36</v>
      </c>
      <c r="C39">
        <f t="shared" si="2"/>
        <v>72</v>
      </c>
      <c r="D39">
        <f t="shared" si="3"/>
        <v>72</v>
      </c>
      <c r="E39" s="8">
        <v>35</v>
      </c>
      <c r="F39" s="9"/>
      <c r="G39" s="9" t="s">
        <v>42</v>
      </c>
      <c r="H39" s="15" t="s">
        <v>6</v>
      </c>
      <c r="I39" s="10">
        <v>36</v>
      </c>
      <c r="J39" s="10">
        <v>36</v>
      </c>
      <c r="K39" s="10">
        <v>0</v>
      </c>
      <c r="L39" s="10">
        <v>0</v>
      </c>
      <c r="M39" s="9">
        <v>1900</v>
      </c>
      <c r="N39" s="9">
        <v>900</v>
      </c>
      <c r="O39" s="21">
        <f t="shared" si="11"/>
        <v>68400</v>
      </c>
      <c r="P39" s="10">
        <f t="shared" si="4"/>
        <v>32400</v>
      </c>
      <c r="Q39" s="21">
        <f t="shared" si="5"/>
        <v>68400</v>
      </c>
      <c r="R39" s="10">
        <f t="shared" si="6"/>
        <v>32400</v>
      </c>
      <c r="S39" s="21">
        <f t="shared" si="12"/>
        <v>0</v>
      </c>
      <c r="T39" s="10">
        <f t="shared" si="8"/>
        <v>0</v>
      </c>
      <c r="U39" s="21">
        <f t="shared" si="13"/>
        <v>0</v>
      </c>
      <c r="V39" s="10">
        <f t="shared" si="14"/>
        <v>0</v>
      </c>
    </row>
    <row r="40" spans="1:22" x14ac:dyDescent="0.35">
      <c r="A40">
        <f t="shared" si="0"/>
        <v>2318</v>
      </c>
      <c r="B40">
        <f t="shared" si="1"/>
        <v>4978</v>
      </c>
      <c r="C40">
        <f t="shared" si="2"/>
        <v>4233</v>
      </c>
      <c r="D40">
        <f t="shared" si="3"/>
        <v>6893</v>
      </c>
      <c r="E40" s="8">
        <v>36</v>
      </c>
      <c r="F40" s="9"/>
      <c r="G40" s="43" t="s">
        <v>43</v>
      </c>
      <c r="H40" s="15" t="s">
        <v>26</v>
      </c>
      <c r="I40" s="10">
        <v>1976</v>
      </c>
      <c r="J40" s="10">
        <v>1915</v>
      </c>
      <c r="K40" s="10">
        <v>342</v>
      </c>
      <c r="L40" s="10">
        <v>2660</v>
      </c>
      <c r="M40" s="9">
        <v>1300</v>
      </c>
      <c r="N40" s="9">
        <v>300</v>
      </c>
      <c r="O40" s="21">
        <f t="shared" si="11"/>
        <v>2568800</v>
      </c>
      <c r="P40" s="10">
        <f t="shared" si="4"/>
        <v>592800</v>
      </c>
      <c r="Q40" s="21">
        <f t="shared" si="5"/>
        <v>2489500</v>
      </c>
      <c r="R40" s="10">
        <f t="shared" si="6"/>
        <v>574500</v>
      </c>
      <c r="S40" s="21">
        <f t="shared" si="12"/>
        <v>444600</v>
      </c>
      <c r="T40" s="10">
        <f t="shared" si="8"/>
        <v>102600</v>
      </c>
      <c r="U40" s="21">
        <f t="shared" si="13"/>
        <v>3458000</v>
      </c>
      <c r="V40" s="10">
        <f t="shared" si="14"/>
        <v>798000</v>
      </c>
    </row>
    <row r="41" spans="1:22" s="9" customFormat="1" x14ac:dyDescent="0.35">
      <c r="A41">
        <f t="shared" si="0"/>
        <v>14</v>
      </c>
      <c r="B41">
        <f t="shared" si="1"/>
        <v>28</v>
      </c>
      <c r="C41">
        <f t="shared" si="2"/>
        <v>28</v>
      </c>
      <c r="D41">
        <f t="shared" si="3"/>
        <v>42</v>
      </c>
      <c r="E41" s="8">
        <v>37</v>
      </c>
      <c r="G41" s="9" t="s">
        <v>44</v>
      </c>
      <c r="H41" s="15" t="s">
        <v>51</v>
      </c>
      <c r="I41" s="47">
        <v>14</v>
      </c>
      <c r="J41" s="47">
        <v>14</v>
      </c>
      <c r="K41" s="47">
        <v>0</v>
      </c>
      <c r="L41" s="47">
        <v>14</v>
      </c>
      <c r="M41" s="9">
        <v>3000</v>
      </c>
      <c r="N41" s="9">
        <v>1200</v>
      </c>
      <c r="O41" s="8">
        <f t="shared" si="11"/>
        <v>42000</v>
      </c>
      <c r="P41" s="47">
        <f t="shared" si="4"/>
        <v>16800</v>
      </c>
      <c r="Q41" s="8">
        <f t="shared" si="5"/>
        <v>42000</v>
      </c>
      <c r="R41" s="47">
        <f t="shared" si="6"/>
        <v>16800</v>
      </c>
      <c r="S41" s="8">
        <f t="shared" si="12"/>
        <v>0</v>
      </c>
      <c r="T41" s="47">
        <f t="shared" si="8"/>
        <v>0</v>
      </c>
      <c r="U41" s="8">
        <f t="shared" si="13"/>
        <v>42000</v>
      </c>
      <c r="V41" s="47">
        <f t="shared" si="14"/>
        <v>16800</v>
      </c>
    </row>
    <row r="42" spans="1:22" x14ac:dyDescent="0.35">
      <c r="A42">
        <f t="shared" si="0"/>
        <v>140</v>
      </c>
      <c r="B42">
        <f t="shared" si="1"/>
        <v>280</v>
      </c>
      <c r="C42">
        <f t="shared" si="2"/>
        <v>280</v>
      </c>
      <c r="D42">
        <f t="shared" si="3"/>
        <v>420</v>
      </c>
      <c r="E42" s="8">
        <v>38</v>
      </c>
      <c r="F42" s="9"/>
      <c r="G42" s="43" t="s">
        <v>45</v>
      </c>
      <c r="H42" s="15" t="s">
        <v>6</v>
      </c>
      <c r="I42" s="10">
        <v>140</v>
      </c>
      <c r="J42" s="10">
        <v>140</v>
      </c>
      <c r="K42" s="10">
        <v>0</v>
      </c>
      <c r="L42" s="10">
        <v>140</v>
      </c>
      <c r="M42" s="9">
        <v>800</v>
      </c>
      <c r="N42" s="9">
        <v>150</v>
      </c>
      <c r="O42" s="21">
        <f t="shared" si="11"/>
        <v>112000</v>
      </c>
      <c r="P42" s="10">
        <f t="shared" si="4"/>
        <v>21000</v>
      </c>
      <c r="Q42" s="21">
        <f t="shared" si="5"/>
        <v>112000</v>
      </c>
      <c r="R42" s="10">
        <f t="shared" si="6"/>
        <v>21000</v>
      </c>
      <c r="S42" s="21">
        <f t="shared" si="12"/>
        <v>0</v>
      </c>
      <c r="T42" s="10">
        <f t="shared" si="8"/>
        <v>0</v>
      </c>
      <c r="U42" s="21">
        <f t="shared" si="13"/>
        <v>112000</v>
      </c>
      <c r="V42" s="10">
        <f t="shared" si="14"/>
        <v>21000</v>
      </c>
    </row>
    <row r="43" spans="1:22" s="9" customFormat="1" x14ac:dyDescent="0.35">
      <c r="A43">
        <f t="shared" si="0"/>
        <v>1</v>
      </c>
      <c r="B43">
        <f t="shared" si="1"/>
        <v>2</v>
      </c>
      <c r="C43">
        <f t="shared" si="2"/>
        <v>2</v>
      </c>
      <c r="D43">
        <f t="shared" si="3"/>
        <v>3</v>
      </c>
      <c r="E43" s="8">
        <v>39</v>
      </c>
      <c r="G43" s="9" t="s">
        <v>46</v>
      </c>
      <c r="H43" s="15" t="s">
        <v>9</v>
      </c>
      <c r="I43" s="47">
        <v>1</v>
      </c>
      <c r="J43" s="47">
        <v>1</v>
      </c>
      <c r="K43" s="47">
        <v>0</v>
      </c>
      <c r="L43" s="47">
        <v>1</v>
      </c>
      <c r="M43" s="9">
        <v>560000</v>
      </c>
      <c r="N43" s="9">
        <v>0</v>
      </c>
      <c r="O43" s="8">
        <f t="shared" si="11"/>
        <v>560000</v>
      </c>
      <c r="P43" s="47">
        <f>N43*I43</f>
        <v>0</v>
      </c>
      <c r="Q43" s="8">
        <f t="shared" si="5"/>
        <v>560000</v>
      </c>
      <c r="R43" s="47">
        <f t="shared" si="6"/>
        <v>0</v>
      </c>
      <c r="S43" s="8">
        <f t="shared" si="12"/>
        <v>0</v>
      </c>
      <c r="T43" s="47">
        <f t="shared" si="8"/>
        <v>0</v>
      </c>
      <c r="U43" s="8">
        <f t="shared" si="13"/>
        <v>560000</v>
      </c>
      <c r="V43" s="47">
        <f t="shared" si="14"/>
        <v>0</v>
      </c>
    </row>
    <row r="44" spans="1:22" x14ac:dyDescent="0.35">
      <c r="A44">
        <f t="shared" si="0"/>
        <v>3022</v>
      </c>
      <c r="B44">
        <f t="shared" si="1"/>
        <v>5682</v>
      </c>
      <c r="C44">
        <f t="shared" si="2"/>
        <v>6022</v>
      </c>
      <c r="D44">
        <f t="shared" si="3"/>
        <v>8682</v>
      </c>
      <c r="E44" s="8">
        <v>40</v>
      </c>
      <c r="F44" s="9"/>
      <c r="G44" s="9" t="s">
        <v>47</v>
      </c>
      <c r="H44" s="15" t="s">
        <v>6</v>
      </c>
      <c r="I44" s="10">
        <v>2680</v>
      </c>
      <c r="J44" s="10">
        <v>3000</v>
      </c>
      <c r="K44" s="10">
        <v>342</v>
      </c>
      <c r="L44" s="10">
        <v>2660</v>
      </c>
      <c r="M44" s="9">
        <v>150</v>
      </c>
      <c r="N44" s="9">
        <v>100</v>
      </c>
      <c r="O44" s="21">
        <f t="shared" si="11"/>
        <v>402000</v>
      </c>
      <c r="P44" s="10">
        <f t="shared" ref="P44:P45" si="16">N44*I44</f>
        <v>268000</v>
      </c>
      <c r="Q44" s="21">
        <f t="shared" si="5"/>
        <v>450000</v>
      </c>
      <c r="R44" s="10">
        <f t="shared" si="6"/>
        <v>300000</v>
      </c>
      <c r="S44" s="21">
        <f t="shared" si="12"/>
        <v>51300</v>
      </c>
      <c r="T44" s="10">
        <f t="shared" si="8"/>
        <v>34200</v>
      </c>
      <c r="U44" s="21">
        <f t="shared" si="13"/>
        <v>399000</v>
      </c>
      <c r="V44" s="10">
        <f t="shared" si="14"/>
        <v>266000</v>
      </c>
    </row>
    <row r="45" spans="1:22" x14ac:dyDescent="0.35">
      <c r="A45">
        <f t="shared" si="0"/>
        <v>521</v>
      </c>
      <c r="B45">
        <f t="shared" si="1"/>
        <v>629</v>
      </c>
      <c r="C45">
        <f t="shared" si="2"/>
        <v>794</v>
      </c>
      <c r="D45">
        <f t="shared" si="3"/>
        <v>902</v>
      </c>
      <c r="E45" s="8">
        <v>41</v>
      </c>
      <c r="F45" s="9"/>
      <c r="G45" s="9" t="s">
        <v>48</v>
      </c>
      <c r="H45" s="15" t="s">
        <v>6</v>
      </c>
      <c r="I45" s="10">
        <v>380</v>
      </c>
      <c r="J45" s="10">
        <v>273</v>
      </c>
      <c r="K45" s="10">
        <v>141</v>
      </c>
      <c r="L45" s="10">
        <v>108</v>
      </c>
      <c r="M45" s="9">
        <v>2500</v>
      </c>
      <c r="N45" s="9">
        <v>1000</v>
      </c>
      <c r="O45" s="21">
        <f t="shared" si="11"/>
        <v>950000</v>
      </c>
      <c r="P45" s="10">
        <f t="shared" si="16"/>
        <v>380000</v>
      </c>
      <c r="Q45" s="21">
        <f t="shared" si="5"/>
        <v>682500</v>
      </c>
      <c r="R45" s="10">
        <f t="shared" si="6"/>
        <v>273000</v>
      </c>
      <c r="S45" s="21">
        <f t="shared" si="12"/>
        <v>352500</v>
      </c>
      <c r="T45" s="10">
        <f t="shared" si="8"/>
        <v>141000</v>
      </c>
      <c r="U45" s="21">
        <f t="shared" si="13"/>
        <v>270000</v>
      </c>
      <c r="V45" s="10">
        <f t="shared" si="14"/>
        <v>108000</v>
      </c>
    </row>
    <row r="46" spans="1:22" ht="15" thickBot="1" x14ac:dyDescent="0.4">
      <c r="A46">
        <f t="shared" si="0"/>
        <v>1</v>
      </c>
      <c r="B46">
        <f t="shared" si="1"/>
        <v>1</v>
      </c>
      <c r="C46">
        <f t="shared" si="2"/>
        <v>1</v>
      </c>
      <c r="D46">
        <f t="shared" si="3"/>
        <v>1</v>
      </c>
      <c r="E46" s="11">
        <v>42</v>
      </c>
      <c r="F46" s="12"/>
      <c r="G46" s="12" t="s">
        <v>49</v>
      </c>
      <c r="H46" s="16" t="s">
        <v>9</v>
      </c>
      <c r="I46" s="13">
        <v>1</v>
      </c>
      <c r="J46" s="13">
        <v>0</v>
      </c>
      <c r="K46" s="13">
        <v>0</v>
      </c>
      <c r="L46" s="13">
        <v>0</v>
      </c>
      <c r="M46" s="9">
        <v>55500</v>
      </c>
      <c r="N46" s="9">
        <v>41250</v>
      </c>
      <c r="O46" s="21">
        <f>M46*I46</f>
        <v>55500</v>
      </c>
      <c r="P46" s="10">
        <f>N46*I46</f>
        <v>41250</v>
      </c>
      <c r="Q46" s="22">
        <f t="shared" si="5"/>
        <v>0</v>
      </c>
      <c r="R46" s="13">
        <f t="shared" si="6"/>
        <v>0</v>
      </c>
      <c r="S46" s="22">
        <f t="shared" si="12"/>
        <v>0</v>
      </c>
      <c r="T46" s="13">
        <f t="shared" si="8"/>
        <v>0</v>
      </c>
      <c r="U46" s="22">
        <f t="shared" si="13"/>
        <v>0</v>
      </c>
      <c r="V46" s="13">
        <f t="shared" si="14"/>
        <v>0</v>
      </c>
    </row>
    <row r="47" spans="1:22" x14ac:dyDescent="0.35">
      <c r="O47" s="24">
        <f>SUM(O5:O46)</f>
        <v>16013045</v>
      </c>
      <c r="P47" s="24">
        <f>SUM(P5:P46)</f>
        <v>4428040</v>
      </c>
      <c r="Q47" s="24">
        <f>SUM(Q5:Q46)</f>
        <v>10832040</v>
      </c>
      <c r="R47" s="24">
        <f>SUM(R5:R46)</f>
        <v>2975790</v>
      </c>
      <c r="S47" s="25">
        <f t="shared" ref="S47" si="17">SUM(S5:S46)</f>
        <v>1296955</v>
      </c>
      <c r="T47" s="24">
        <f>SUM(T5:T46)</f>
        <v>405760</v>
      </c>
      <c r="U47" s="24">
        <f>SUM(U5:U46)</f>
        <v>5027260</v>
      </c>
      <c r="V47" s="24">
        <f>SUM(V5:V46)</f>
        <v>1294880</v>
      </c>
    </row>
    <row r="48" spans="1:22" x14ac:dyDescent="0.35">
      <c r="O48" s="26"/>
      <c r="P48" s="26"/>
      <c r="Q48" s="26"/>
      <c r="R48" s="26"/>
      <c r="S48" s="27"/>
      <c r="T48" s="26"/>
      <c r="U48" s="26"/>
      <c r="V48" s="26"/>
    </row>
    <row r="49" spans="5:25" x14ac:dyDescent="0.35">
      <c r="O49" s="29" t="s">
        <v>131</v>
      </c>
      <c r="P49" s="17" t="s">
        <v>130</v>
      </c>
      <c r="Q49" s="26"/>
      <c r="R49" s="26"/>
      <c r="S49" s="27"/>
      <c r="T49" s="26"/>
      <c r="U49" s="26"/>
      <c r="V49" s="26"/>
    </row>
    <row r="50" spans="5:25" x14ac:dyDescent="0.35">
      <c r="M50" t="s">
        <v>126</v>
      </c>
      <c r="O50" s="70">
        <f>P47+T47</f>
        <v>4833800</v>
      </c>
      <c r="P50" s="70">
        <f>O47+S47</f>
        <v>17310000</v>
      </c>
      <c r="Q50" s="83"/>
      <c r="R50" s="83">
        <v>5015220</v>
      </c>
      <c r="S50" s="83">
        <v>17760525</v>
      </c>
      <c r="T50" s="83"/>
      <c r="U50" s="83">
        <v>4496375</v>
      </c>
      <c r="V50" s="83">
        <v>16013572.5</v>
      </c>
      <c r="W50" s="70"/>
      <c r="X50" s="70">
        <v>4392435</v>
      </c>
      <c r="Y50" s="70">
        <v>16070127.5</v>
      </c>
    </row>
    <row r="51" spans="5:25" x14ac:dyDescent="0.35">
      <c r="M51" t="s">
        <v>127</v>
      </c>
      <c r="O51" s="70">
        <f>P47+T47+V47</f>
        <v>6128680</v>
      </c>
      <c r="P51" s="70">
        <f>O47+S47+U47</f>
        <v>22337260</v>
      </c>
      <c r="Q51" s="83"/>
      <c r="R51" s="83">
        <v>6620645</v>
      </c>
      <c r="S51" s="83">
        <v>23895742.5</v>
      </c>
      <c r="T51" s="83"/>
      <c r="U51" s="83"/>
      <c r="V51" s="83"/>
      <c r="W51" s="70"/>
      <c r="X51" s="70"/>
      <c r="Y51" s="70"/>
    </row>
    <row r="52" spans="5:25" x14ac:dyDescent="0.35">
      <c r="M52" t="s">
        <v>128</v>
      </c>
      <c r="O52" s="70">
        <f>P47+R47+T47</f>
        <v>7809590</v>
      </c>
      <c r="P52" s="70">
        <f>O47+Q47+S47</f>
        <v>28142040</v>
      </c>
      <c r="Q52" s="83"/>
      <c r="R52" s="83">
        <v>8733270</v>
      </c>
      <c r="S52" s="83">
        <v>31680360</v>
      </c>
      <c r="T52" s="83"/>
      <c r="U52" s="83">
        <v>7632705</v>
      </c>
      <c r="V52" s="83">
        <v>27583222.5</v>
      </c>
      <c r="W52" s="70"/>
      <c r="X52" s="70">
        <v>7459110</v>
      </c>
      <c r="Y52" s="70">
        <v>27635055</v>
      </c>
    </row>
    <row r="53" spans="5:25" x14ac:dyDescent="0.35">
      <c r="M53" t="s">
        <v>129</v>
      </c>
      <c r="O53" s="70">
        <f>P47+R47+T47+V47</f>
        <v>9104470</v>
      </c>
      <c r="P53" s="70">
        <f>O47+Q47+S47+U47</f>
        <v>33169300</v>
      </c>
      <c r="Q53" s="83"/>
      <c r="R53" s="83">
        <v>10338695</v>
      </c>
      <c r="S53" s="83">
        <v>37815577.5</v>
      </c>
      <c r="T53" s="83"/>
      <c r="U53" s="83"/>
      <c r="V53" s="83"/>
      <c r="W53" s="70"/>
      <c r="X53" s="70"/>
      <c r="Y53" s="70"/>
    </row>
    <row r="54" spans="5:25" x14ac:dyDescent="0.35">
      <c r="O54" s="26"/>
      <c r="P54" s="26"/>
      <c r="Q54" s="26"/>
      <c r="R54" s="26"/>
      <c r="S54" s="27"/>
      <c r="T54" s="26"/>
      <c r="U54" s="26"/>
      <c r="V54" s="26"/>
    </row>
    <row r="57" spans="5:25" ht="15" thickBot="1" x14ac:dyDescent="0.4"/>
    <row r="58" spans="5:25" x14ac:dyDescent="0.35">
      <c r="I58" s="1" t="s">
        <v>94</v>
      </c>
      <c r="J58" s="1" t="s">
        <v>95</v>
      </c>
      <c r="K58" s="17" t="s">
        <v>96</v>
      </c>
      <c r="L58" s="17" t="s">
        <v>122</v>
      </c>
      <c r="O58" s="92" t="s">
        <v>94</v>
      </c>
      <c r="P58" s="93"/>
      <c r="Q58" s="92" t="s">
        <v>95</v>
      </c>
      <c r="R58" s="93"/>
      <c r="S58" s="94" t="s">
        <v>96</v>
      </c>
      <c r="T58" s="95"/>
      <c r="U58" s="94" t="s">
        <v>122</v>
      </c>
      <c r="V58" s="95"/>
    </row>
    <row r="59" spans="5:25" ht="15" thickBot="1" x14ac:dyDescent="0.4">
      <c r="E59" s="2" t="s">
        <v>1</v>
      </c>
      <c r="F59" s="3"/>
      <c r="G59" s="4" t="s">
        <v>2</v>
      </c>
      <c r="H59" s="4" t="s">
        <v>3</v>
      </c>
      <c r="I59" s="2" t="s">
        <v>4</v>
      </c>
      <c r="J59" s="2" t="s">
        <v>4</v>
      </c>
      <c r="K59" s="2" t="s">
        <v>4</v>
      </c>
      <c r="L59" s="2" t="s">
        <v>4</v>
      </c>
      <c r="M59" s="19" t="s">
        <v>123</v>
      </c>
      <c r="N59" s="20" t="s">
        <v>124</v>
      </c>
      <c r="O59" s="23" t="s">
        <v>125</v>
      </c>
      <c r="P59" s="23" t="s">
        <v>132</v>
      </c>
      <c r="Q59" s="23" t="s">
        <v>125</v>
      </c>
      <c r="R59" s="23" t="s">
        <v>132</v>
      </c>
      <c r="S59" s="23" t="s">
        <v>125</v>
      </c>
      <c r="T59" s="23" t="s">
        <v>132</v>
      </c>
      <c r="U59" s="23" t="s">
        <v>125</v>
      </c>
      <c r="V59" s="31" t="s">
        <v>132</v>
      </c>
    </row>
    <row r="60" spans="5:25" x14ac:dyDescent="0.35">
      <c r="E60" s="5">
        <v>1</v>
      </c>
      <c r="F60" s="6"/>
      <c r="G60" s="6" t="s">
        <v>5</v>
      </c>
      <c r="H60" s="14" t="s">
        <v>6</v>
      </c>
      <c r="I60" s="7">
        <f>20*6</f>
        <v>120</v>
      </c>
      <c r="J60" s="7">
        <v>0</v>
      </c>
      <c r="K60" s="7">
        <v>0</v>
      </c>
      <c r="L60" s="7">
        <v>0</v>
      </c>
      <c r="M60" s="9">
        <v>14500</v>
      </c>
      <c r="N60" s="9">
        <v>4700</v>
      </c>
      <c r="O60" s="21">
        <f>M60*I60</f>
        <v>1740000</v>
      </c>
      <c r="P60" s="10">
        <f>N60*I60</f>
        <v>564000</v>
      </c>
      <c r="Q60" s="21">
        <f>M60*J60</f>
        <v>0</v>
      </c>
      <c r="R60" s="10">
        <f>N60*J60</f>
        <v>0</v>
      </c>
      <c r="S60" s="21">
        <f>M60*K60</f>
        <v>0</v>
      </c>
      <c r="T60" s="10">
        <f>N60*K60</f>
        <v>0</v>
      </c>
      <c r="U60" s="21">
        <f>M60*L60</f>
        <v>0</v>
      </c>
      <c r="V60" s="10">
        <f>N60*L60</f>
        <v>0</v>
      </c>
    </row>
    <row r="61" spans="5:25" s="43" customFormat="1" x14ac:dyDescent="0.35">
      <c r="E61" s="42">
        <v>2</v>
      </c>
      <c r="G61" s="43" t="s">
        <v>7</v>
      </c>
      <c r="H61" s="44" t="s">
        <v>6</v>
      </c>
      <c r="I61" s="45">
        <v>1346</v>
      </c>
      <c r="J61" s="45">
        <v>0</v>
      </c>
      <c r="K61" s="45">
        <v>0</v>
      </c>
      <c r="L61" s="45">
        <v>0</v>
      </c>
      <c r="M61" s="43">
        <v>600</v>
      </c>
      <c r="N61" s="43">
        <v>170</v>
      </c>
      <c r="O61" s="42">
        <f>M61*I61</f>
        <v>807600</v>
      </c>
      <c r="P61" s="45">
        <f t="shared" ref="P61:P97" si="18">N61*I61</f>
        <v>228820</v>
      </c>
      <c r="Q61" s="42">
        <f t="shared" ref="Q61:Q101" si="19">M61*J61</f>
        <v>0</v>
      </c>
      <c r="R61" s="45">
        <f t="shared" ref="R61:R101" si="20">N61*J61</f>
        <v>0</v>
      </c>
      <c r="S61" s="42">
        <f t="shared" ref="S61:S64" si="21">M61*K61</f>
        <v>0</v>
      </c>
      <c r="T61" s="45">
        <f t="shared" ref="T61:T101" si="22">N61*K61</f>
        <v>0</v>
      </c>
      <c r="U61" s="42">
        <f t="shared" ref="U61:U73" si="23">M61*L61</f>
        <v>0</v>
      </c>
      <c r="V61" s="45">
        <f t="shared" ref="V61:V74" si="24">N61*L61</f>
        <v>0</v>
      </c>
    </row>
    <row r="62" spans="5:25" x14ac:dyDescent="0.35">
      <c r="E62" s="8">
        <v>3</v>
      </c>
      <c r="F62" s="9"/>
      <c r="G62" s="9" t="s">
        <v>8</v>
      </c>
      <c r="H62" s="15" t="s">
        <v>9</v>
      </c>
      <c r="I62" s="10">
        <v>1</v>
      </c>
      <c r="J62" s="10">
        <v>1</v>
      </c>
      <c r="K62" s="10">
        <v>0</v>
      </c>
      <c r="L62" s="10">
        <v>0</v>
      </c>
      <c r="M62" s="9">
        <v>1150</v>
      </c>
      <c r="N62" s="9">
        <v>670</v>
      </c>
      <c r="O62" s="21">
        <f>M62*I62</f>
        <v>1150</v>
      </c>
      <c r="P62" s="10">
        <f t="shared" si="18"/>
        <v>670</v>
      </c>
      <c r="Q62" s="21">
        <f t="shared" si="19"/>
        <v>1150</v>
      </c>
      <c r="R62" s="10">
        <f t="shared" si="20"/>
        <v>670</v>
      </c>
      <c r="S62" s="21">
        <f t="shared" si="21"/>
        <v>0</v>
      </c>
      <c r="T62" s="10">
        <f t="shared" si="22"/>
        <v>0</v>
      </c>
      <c r="U62" s="21">
        <f t="shared" si="23"/>
        <v>0</v>
      </c>
      <c r="V62" s="10">
        <f t="shared" si="24"/>
        <v>0</v>
      </c>
    </row>
    <row r="63" spans="5:25" x14ac:dyDescent="0.35">
      <c r="E63" s="8">
        <v>4</v>
      </c>
      <c r="F63" s="9"/>
      <c r="G63" s="9" t="s">
        <v>10</v>
      </c>
      <c r="H63" s="15" t="s">
        <v>11</v>
      </c>
      <c r="I63" s="10">
        <f>3*6*7*0.125</f>
        <v>15.75</v>
      </c>
      <c r="J63" s="10">
        <f>3*6*7*0.125</f>
        <v>15.75</v>
      </c>
      <c r="K63" s="10">
        <v>0</v>
      </c>
      <c r="L63" s="10">
        <v>0</v>
      </c>
      <c r="M63" s="9">
        <v>95000</v>
      </c>
      <c r="N63" s="9">
        <v>14000</v>
      </c>
      <c r="O63" s="21">
        <f t="shared" ref="O63:O100" si="25">M63*I63</f>
        <v>1496250</v>
      </c>
      <c r="P63" s="10">
        <f t="shared" si="18"/>
        <v>220500</v>
      </c>
      <c r="Q63" s="21">
        <f t="shared" si="19"/>
        <v>1496250</v>
      </c>
      <c r="R63" s="10">
        <f t="shared" si="20"/>
        <v>220500</v>
      </c>
      <c r="S63" s="21">
        <f t="shared" si="21"/>
        <v>0</v>
      </c>
      <c r="T63" s="10">
        <f t="shared" si="22"/>
        <v>0</v>
      </c>
      <c r="U63" s="21">
        <f t="shared" si="23"/>
        <v>0</v>
      </c>
      <c r="V63" s="10">
        <f t="shared" si="24"/>
        <v>0</v>
      </c>
    </row>
    <row r="64" spans="5:25" x14ac:dyDescent="0.35">
      <c r="E64" s="8">
        <v>5</v>
      </c>
      <c r="F64" s="9"/>
      <c r="G64" s="9" t="s">
        <v>12</v>
      </c>
      <c r="H64" s="15" t="s">
        <v>9</v>
      </c>
      <c r="I64" s="10">
        <v>8</v>
      </c>
      <c r="J64" s="10">
        <v>8</v>
      </c>
      <c r="K64" s="10">
        <v>1</v>
      </c>
      <c r="L64" s="10">
        <v>4</v>
      </c>
      <c r="M64" s="9">
        <v>1830</v>
      </c>
      <c r="N64" s="9">
        <v>1250</v>
      </c>
      <c r="O64" s="21">
        <f t="shared" si="25"/>
        <v>14640</v>
      </c>
      <c r="P64" s="10">
        <f t="shared" si="18"/>
        <v>10000</v>
      </c>
      <c r="Q64" s="21">
        <f t="shared" si="19"/>
        <v>14640</v>
      </c>
      <c r="R64" s="10">
        <f t="shared" si="20"/>
        <v>10000</v>
      </c>
      <c r="S64" s="21">
        <f t="shared" si="21"/>
        <v>1830</v>
      </c>
      <c r="T64" s="10">
        <f t="shared" si="22"/>
        <v>1250</v>
      </c>
      <c r="U64" s="21">
        <f t="shared" si="23"/>
        <v>7320</v>
      </c>
      <c r="V64" s="10">
        <f t="shared" si="24"/>
        <v>5000</v>
      </c>
    </row>
    <row r="65" spans="5:22" x14ac:dyDescent="0.35">
      <c r="E65" s="8">
        <v>6</v>
      </c>
      <c r="F65" s="9"/>
      <c r="G65" s="9" t="s">
        <v>13</v>
      </c>
      <c r="H65" s="15" t="s">
        <v>9</v>
      </c>
      <c r="I65" s="10">
        <v>6</v>
      </c>
      <c r="J65" s="10">
        <v>3</v>
      </c>
      <c r="K65" s="10">
        <v>0</v>
      </c>
      <c r="L65" s="10">
        <v>0</v>
      </c>
      <c r="M65" s="9">
        <v>1200</v>
      </c>
      <c r="N65" s="9">
        <v>790</v>
      </c>
      <c r="O65" s="21">
        <f t="shared" si="25"/>
        <v>7200</v>
      </c>
      <c r="P65" s="10">
        <f t="shared" si="18"/>
        <v>4740</v>
      </c>
      <c r="Q65" s="21">
        <f t="shared" si="19"/>
        <v>3600</v>
      </c>
      <c r="R65" s="10">
        <f t="shared" si="20"/>
        <v>2370</v>
      </c>
      <c r="S65" s="21">
        <f>M65*K65</f>
        <v>0</v>
      </c>
      <c r="T65" s="10">
        <f t="shared" si="22"/>
        <v>0</v>
      </c>
      <c r="U65" s="21">
        <f t="shared" si="23"/>
        <v>0</v>
      </c>
      <c r="V65" s="10">
        <f t="shared" si="24"/>
        <v>0</v>
      </c>
    </row>
    <row r="66" spans="5:22" x14ac:dyDescent="0.35">
      <c r="E66" s="8">
        <v>7</v>
      </c>
      <c r="F66" s="9"/>
      <c r="G66" s="9" t="s">
        <v>14</v>
      </c>
      <c r="H66" s="15" t="s">
        <v>9</v>
      </c>
      <c r="I66" s="10">
        <v>19</v>
      </c>
      <c r="J66" s="10">
        <f>J64</f>
        <v>8</v>
      </c>
      <c r="K66" s="10">
        <f>K64</f>
        <v>1</v>
      </c>
      <c r="L66" s="10">
        <f>L64</f>
        <v>4</v>
      </c>
      <c r="M66" s="9">
        <v>3170</v>
      </c>
      <c r="N66" s="9">
        <v>1900</v>
      </c>
      <c r="O66" s="21">
        <f t="shared" si="25"/>
        <v>60230</v>
      </c>
      <c r="P66" s="10">
        <f t="shared" si="18"/>
        <v>36100</v>
      </c>
      <c r="Q66" s="21">
        <f t="shared" si="19"/>
        <v>25360</v>
      </c>
      <c r="R66" s="10">
        <f t="shared" si="20"/>
        <v>15200</v>
      </c>
      <c r="S66" s="21">
        <f t="shared" ref="S66:S101" si="26">M66*K66</f>
        <v>3170</v>
      </c>
      <c r="T66" s="10">
        <f t="shared" si="22"/>
        <v>1900</v>
      </c>
      <c r="U66" s="21">
        <f t="shared" si="23"/>
        <v>12680</v>
      </c>
      <c r="V66" s="10">
        <f t="shared" si="24"/>
        <v>7600</v>
      </c>
    </row>
    <row r="67" spans="5:22" x14ac:dyDescent="0.35">
      <c r="E67" s="8">
        <v>8</v>
      </c>
      <c r="F67" s="9"/>
      <c r="G67" s="9" t="s">
        <v>15</v>
      </c>
      <c r="H67" s="15" t="s">
        <v>9</v>
      </c>
      <c r="I67" s="10">
        <v>1</v>
      </c>
      <c r="J67" s="10">
        <v>1</v>
      </c>
      <c r="K67" s="10">
        <v>0</v>
      </c>
      <c r="L67" s="10">
        <v>0</v>
      </c>
      <c r="M67" s="9">
        <v>9120</v>
      </c>
      <c r="N67" s="9">
        <v>1500</v>
      </c>
      <c r="O67" s="21">
        <f t="shared" si="25"/>
        <v>9120</v>
      </c>
      <c r="P67" s="10">
        <f t="shared" si="18"/>
        <v>1500</v>
      </c>
      <c r="Q67" s="21">
        <f t="shared" si="19"/>
        <v>9120</v>
      </c>
      <c r="R67" s="10">
        <f t="shared" si="20"/>
        <v>1500</v>
      </c>
      <c r="S67" s="21">
        <f t="shared" si="26"/>
        <v>0</v>
      </c>
      <c r="T67" s="10">
        <f t="shared" si="22"/>
        <v>0</v>
      </c>
      <c r="U67" s="21">
        <f t="shared" si="23"/>
        <v>0</v>
      </c>
      <c r="V67" s="10">
        <f t="shared" si="24"/>
        <v>0</v>
      </c>
    </row>
    <row r="68" spans="5:22" x14ac:dyDescent="0.35">
      <c r="E68" s="8">
        <v>9</v>
      </c>
      <c r="F68" s="9"/>
      <c r="G68" s="9" t="s">
        <v>16</v>
      </c>
      <c r="H68" s="15" t="s">
        <v>9</v>
      </c>
      <c r="I68" s="10">
        <v>19</v>
      </c>
      <c r="J68" s="10">
        <f>J66</f>
        <v>8</v>
      </c>
      <c r="K68" s="10">
        <f>K66</f>
        <v>1</v>
      </c>
      <c r="L68" s="10">
        <v>6</v>
      </c>
      <c r="M68" s="9">
        <v>1240</v>
      </c>
      <c r="N68" s="9">
        <v>720</v>
      </c>
      <c r="O68" s="21">
        <f t="shared" si="25"/>
        <v>23560</v>
      </c>
      <c r="P68" s="10">
        <f t="shared" si="18"/>
        <v>13680</v>
      </c>
      <c r="Q68" s="21">
        <f t="shared" si="19"/>
        <v>9920</v>
      </c>
      <c r="R68" s="10">
        <f t="shared" si="20"/>
        <v>5760</v>
      </c>
      <c r="S68" s="21">
        <f t="shared" si="26"/>
        <v>1240</v>
      </c>
      <c r="T68" s="10">
        <f t="shared" si="22"/>
        <v>720</v>
      </c>
      <c r="U68" s="21">
        <f t="shared" si="23"/>
        <v>7440</v>
      </c>
      <c r="V68" s="10">
        <f t="shared" si="24"/>
        <v>4320</v>
      </c>
    </row>
    <row r="69" spans="5:22" x14ac:dyDescent="0.35">
      <c r="E69" s="8">
        <v>10</v>
      </c>
      <c r="F69" s="9"/>
      <c r="G69" s="9" t="s">
        <v>17</v>
      </c>
      <c r="H69" s="15" t="s">
        <v>9</v>
      </c>
      <c r="I69" s="10">
        <v>19</v>
      </c>
      <c r="J69" s="10">
        <f>J68</f>
        <v>8</v>
      </c>
      <c r="K69" s="10">
        <f>K68</f>
        <v>1</v>
      </c>
      <c r="L69" s="10">
        <f>L68</f>
        <v>6</v>
      </c>
      <c r="M69" s="9">
        <v>1360</v>
      </c>
      <c r="N69" s="9">
        <v>960</v>
      </c>
      <c r="O69" s="21">
        <f t="shared" si="25"/>
        <v>25840</v>
      </c>
      <c r="P69" s="10">
        <f t="shared" si="18"/>
        <v>18240</v>
      </c>
      <c r="Q69" s="21">
        <f t="shared" si="19"/>
        <v>10880</v>
      </c>
      <c r="R69" s="10">
        <f t="shared" si="20"/>
        <v>7680</v>
      </c>
      <c r="S69" s="21">
        <f t="shared" si="26"/>
        <v>1360</v>
      </c>
      <c r="T69" s="10">
        <f t="shared" si="22"/>
        <v>960</v>
      </c>
      <c r="U69" s="21">
        <f t="shared" si="23"/>
        <v>8160</v>
      </c>
      <c r="V69" s="10">
        <f t="shared" si="24"/>
        <v>5760</v>
      </c>
    </row>
    <row r="70" spans="5:22" x14ac:dyDescent="0.35">
      <c r="E70" s="8">
        <v>11</v>
      </c>
      <c r="F70" s="9"/>
      <c r="G70" s="9" t="s">
        <v>18</v>
      </c>
      <c r="H70" s="15" t="s">
        <v>11</v>
      </c>
      <c r="I70" s="10">
        <f>6*3*7*0.125</f>
        <v>15.75</v>
      </c>
      <c r="J70" s="10">
        <f>5*3*7*0.125</f>
        <v>13.125</v>
      </c>
      <c r="K70" s="10">
        <f>1*3*7*0.125</f>
        <v>2.625</v>
      </c>
      <c r="L70" s="10">
        <f>1*3*7*0.125</f>
        <v>2.625</v>
      </c>
      <c r="M70" s="9">
        <v>95000</v>
      </c>
      <c r="N70" s="9">
        <v>14000</v>
      </c>
      <c r="O70" s="21">
        <f t="shared" si="25"/>
        <v>1496250</v>
      </c>
      <c r="P70" s="10">
        <f t="shared" si="18"/>
        <v>220500</v>
      </c>
      <c r="Q70" s="21">
        <f t="shared" si="19"/>
        <v>1246875</v>
      </c>
      <c r="R70" s="10">
        <f t="shared" si="20"/>
        <v>183750</v>
      </c>
      <c r="S70" s="21">
        <f t="shared" si="26"/>
        <v>249375</v>
      </c>
      <c r="T70" s="10">
        <f t="shared" si="22"/>
        <v>36750</v>
      </c>
      <c r="U70" s="21">
        <f t="shared" si="23"/>
        <v>249375</v>
      </c>
      <c r="V70" s="10">
        <f t="shared" si="24"/>
        <v>36750</v>
      </c>
    </row>
    <row r="71" spans="5:22" x14ac:dyDescent="0.35">
      <c r="E71" s="8">
        <v>12</v>
      </c>
      <c r="F71" s="9"/>
      <c r="G71" s="9" t="s">
        <v>19</v>
      </c>
      <c r="H71" s="15" t="s">
        <v>6</v>
      </c>
      <c r="I71" s="10">
        <v>228</v>
      </c>
      <c r="J71" s="10">
        <v>228</v>
      </c>
      <c r="K71" s="10">
        <v>48</v>
      </c>
      <c r="L71" s="10">
        <v>36</v>
      </c>
      <c r="M71" s="9">
        <v>1900</v>
      </c>
      <c r="N71" s="9">
        <v>900</v>
      </c>
      <c r="O71" s="21">
        <f t="shared" si="25"/>
        <v>433200</v>
      </c>
      <c r="P71" s="10">
        <f t="shared" si="18"/>
        <v>205200</v>
      </c>
      <c r="Q71" s="21">
        <f t="shared" si="19"/>
        <v>433200</v>
      </c>
      <c r="R71" s="10">
        <f t="shared" si="20"/>
        <v>205200</v>
      </c>
      <c r="S71" s="21">
        <f t="shared" si="26"/>
        <v>91200</v>
      </c>
      <c r="T71" s="10">
        <f t="shared" si="22"/>
        <v>43200</v>
      </c>
      <c r="U71" s="21">
        <f t="shared" si="23"/>
        <v>68400</v>
      </c>
      <c r="V71" s="10">
        <f t="shared" si="24"/>
        <v>32400</v>
      </c>
    </row>
    <row r="72" spans="5:22" ht="15" thickBot="1" x14ac:dyDescent="0.4">
      <c r="E72" s="8">
        <v>13</v>
      </c>
      <c r="F72" s="9"/>
      <c r="G72" s="9" t="s">
        <v>20</v>
      </c>
      <c r="H72" s="15" t="s">
        <v>9</v>
      </c>
      <c r="I72" s="10">
        <v>3</v>
      </c>
      <c r="J72" s="10">
        <v>3</v>
      </c>
      <c r="K72" s="10">
        <v>0</v>
      </c>
      <c r="L72" s="10">
        <v>1</v>
      </c>
      <c r="M72" s="9">
        <v>103500</v>
      </c>
      <c r="N72" s="12">
        <v>33000</v>
      </c>
      <c r="O72" s="21">
        <f t="shared" si="25"/>
        <v>310500</v>
      </c>
      <c r="P72" s="10">
        <f t="shared" si="18"/>
        <v>99000</v>
      </c>
      <c r="Q72" s="21">
        <f t="shared" si="19"/>
        <v>310500</v>
      </c>
      <c r="R72" s="10">
        <f t="shared" si="20"/>
        <v>99000</v>
      </c>
      <c r="S72" s="21">
        <f t="shared" si="26"/>
        <v>0</v>
      </c>
      <c r="T72" s="10">
        <f t="shared" si="22"/>
        <v>0</v>
      </c>
      <c r="U72" s="21">
        <f t="shared" si="23"/>
        <v>103500</v>
      </c>
      <c r="V72" s="10">
        <f t="shared" si="24"/>
        <v>33000</v>
      </c>
    </row>
    <row r="73" spans="5:22" x14ac:dyDescent="0.35">
      <c r="E73" s="8">
        <v>14</v>
      </c>
      <c r="F73" s="9"/>
      <c r="G73" s="9" t="s">
        <v>21</v>
      </c>
      <c r="H73" s="15" t="s">
        <v>9</v>
      </c>
      <c r="I73" s="10">
        <f>I64</f>
        <v>8</v>
      </c>
      <c r="J73" s="10">
        <f>J64</f>
        <v>8</v>
      </c>
      <c r="K73" s="10">
        <f>K64</f>
        <v>1</v>
      </c>
      <c r="L73" s="10">
        <f>L64</f>
        <v>4</v>
      </c>
      <c r="M73" s="9">
        <v>14300</v>
      </c>
      <c r="N73" s="9">
        <v>8300</v>
      </c>
      <c r="O73" s="21">
        <f t="shared" si="25"/>
        <v>114400</v>
      </c>
      <c r="P73" s="10">
        <f t="shared" si="18"/>
        <v>66400</v>
      </c>
      <c r="Q73" s="21">
        <f t="shared" si="19"/>
        <v>114400</v>
      </c>
      <c r="R73" s="10">
        <f t="shared" si="20"/>
        <v>66400</v>
      </c>
      <c r="S73" s="21">
        <f t="shared" si="26"/>
        <v>14300</v>
      </c>
      <c r="T73" s="10">
        <f t="shared" si="22"/>
        <v>8300</v>
      </c>
      <c r="U73" s="21">
        <f t="shared" si="23"/>
        <v>57200</v>
      </c>
      <c r="V73" s="10">
        <f t="shared" si="24"/>
        <v>33200</v>
      </c>
    </row>
    <row r="74" spans="5:22" x14ac:dyDescent="0.35">
      <c r="E74" s="8">
        <v>15</v>
      </c>
      <c r="F74" s="9"/>
      <c r="G74" s="9" t="s">
        <v>22</v>
      </c>
      <c r="H74" s="15" t="s">
        <v>9</v>
      </c>
      <c r="I74" s="10">
        <v>205</v>
      </c>
      <c r="J74" s="10">
        <v>202</v>
      </c>
      <c r="K74" s="10">
        <v>18</v>
      </c>
      <c r="L74" s="10">
        <v>68</v>
      </c>
      <c r="M74" s="9">
        <v>1270</v>
      </c>
      <c r="N74" s="9">
        <v>320</v>
      </c>
      <c r="O74" s="21">
        <f t="shared" si="25"/>
        <v>260350</v>
      </c>
      <c r="P74" s="10">
        <f t="shared" si="18"/>
        <v>65600</v>
      </c>
      <c r="Q74" s="21">
        <f t="shared" si="19"/>
        <v>256540</v>
      </c>
      <c r="R74" s="10">
        <f t="shared" si="20"/>
        <v>64640</v>
      </c>
      <c r="S74" s="21">
        <f t="shared" si="26"/>
        <v>22860</v>
      </c>
      <c r="T74" s="10">
        <f t="shared" si="22"/>
        <v>5760</v>
      </c>
      <c r="U74" s="21">
        <f>M74*L74</f>
        <v>86360</v>
      </c>
      <c r="V74" s="10">
        <f t="shared" si="24"/>
        <v>21760</v>
      </c>
    </row>
    <row r="75" spans="5:22" x14ac:dyDescent="0.35">
      <c r="E75" s="8">
        <v>16</v>
      </c>
      <c r="F75" s="9"/>
      <c r="G75" s="9" t="s">
        <v>23</v>
      </c>
      <c r="H75" s="15" t="s">
        <v>24</v>
      </c>
      <c r="I75" s="10">
        <v>6</v>
      </c>
      <c r="J75" s="10">
        <v>5</v>
      </c>
      <c r="K75" s="10">
        <v>2</v>
      </c>
      <c r="L75" s="10">
        <v>5</v>
      </c>
      <c r="M75" s="9">
        <v>5000</v>
      </c>
      <c r="N75" s="9">
        <v>2800</v>
      </c>
      <c r="O75" s="21">
        <f t="shared" si="25"/>
        <v>30000</v>
      </c>
      <c r="P75" s="10">
        <f t="shared" si="18"/>
        <v>16800</v>
      </c>
      <c r="Q75" s="21">
        <f t="shared" si="19"/>
        <v>25000</v>
      </c>
      <c r="R75" s="10">
        <f t="shared" si="20"/>
        <v>14000</v>
      </c>
      <c r="S75" s="21">
        <f t="shared" si="26"/>
        <v>10000</v>
      </c>
      <c r="T75" s="10">
        <f t="shared" si="22"/>
        <v>5600</v>
      </c>
      <c r="U75" s="21">
        <f t="shared" ref="U75:U101" si="27">M75*L75</f>
        <v>25000</v>
      </c>
      <c r="V75" s="10">
        <f>N75*L75</f>
        <v>14000</v>
      </c>
    </row>
    <row r="76" spans="5:22" x14ac:dyDescent="0.35">
      <c r="E76" s="8">
        <v>17</v>
      </c>
      <c r="F76" s="9"/>
      <c r="G76" s="9" t="s">
        <v>50</v>
      </c>
      <c r="H76" s="15" t="s">
        <v>11</v>
      </c>
      <c r="I76" s="10">
        <f>4*2.5*7*0.125</f>
        <v>8.75</v>
      </c>
      <c r="J76" s="10">
        <f>4*2.5*7*0.125</f>
        <v>8.75</v>
      </c>
      <c r="K76" s="10">
        <f>0*2.5*7*0.125</f>
        <v>0</v>
      </c>
      <c r="L76" s="10">
        <f>1*2.5*7*0.125</f>
        <v>2.1875</v>
      </c>
      <c r="M76" s="9">
        <v>95000</v>
      </c>
      <c r="N76" s="9">
        <v>14000</v>
      </c>
      <c r="O76" s="21">
        <f t="shared" si="25"/>
        <v>831250</v>
      </c>
      <c r="P76" s="10">
        <f t="shared" si="18"/>
        <v>122500</v>
      </c>
      <c r="Q76" s="21">
        <f t="shared" si="19"/>
        <v>831250</v>
      </c>
      <c r="R76" s="10">
        <f t="shared" si="20"/>
        <v>122500</v>
      </c>
      <c r="S76" s="21">
        <f t="shared" si="26"/>
        <v>0</v>
      </c>
      <c r="T76" s="10">
        <f t="shared" si="22"/>
        <v>0</v>
      </c>
      <c r="U76" s="21">
        <f t="shared" si="27"/>
        <v>207812.5</v>
      </c>
      <c r="V76" s="10">
        <f t="shared" ref="V76:V101" si="28">N76*L76</f>
        <v>30625</v>
      </c>
    </row>
    <row r="77" spans="5:22" x14ac:dyDescent="0.35">
      <c r="E77" s="8">
        <v>18</v>
      </c>
      <c r="F77" s="9"/>
      <c r="G77" s="9" t="s">
        <v>25</v>
      </c>
      <c r="H77" s="15" t="s">
        <v>9</v>
      </c>
      <c r="I77" s="10">
        <v>4</v>
      </c>
      <c r="J77" s="10">
        <v>4</v>
      </c>
      <c r="K77" s="10">
        <v>0</v>
      </c>
      <c r="L77" s="10">
        <v>1</v>
      </c>
      <c r="M77" s="9">
        <v>5370</v>
      </c>
      <c r="N77" s="9">
        <v>2990</v>
      </c>
      <c r="O77" s="21">
        <f t="shared" si="25"/>
        <v>21480</v>
      </c>
      <c r="P77" s="10">
        <f t="shared" si="18"/>
        <v>11960</v>
      </c>
      <c r="Q77" s="21">
        <f t="shared" si="19"/>
        <v>21480</v>
      </c>
      <c r="R77" s="10">
        <f t="shared" si="20"/>
        <v>11960</v>
      </c>
      <c r="S77" s="21">
        <f t="shared" si="26"/>
        <v>0</v>
      </c>
      <c r="T77" s="10">
        <f t="shared" si="22"/>
        <v>0</v>
      </c>
      <c r="U77" s="21">
        <f t="shared" si="27"/>
        <v>5370</v>
      </c>
      <c r="V77" s="10">
        <f t="shared" si="28"/>
        <v>2990</v>
      </c>
    </row>
    <row r="78" spans="5:22" x14ac:dyDescent="0.35">
      <c r="E78" s="8">
        <v>19</v>
      </c>
      <c r="F78" s="9"/>
      <c r="G78" s="9" t="s">
        <v>53</v>
      </c>
      <c r="H78" s="15" t="s">
        <v>26</v>
      </c>
      <c r="I78" s="10">
        <v>32</v>
      </c>
      <c r="J78" s="10">
        <v>32</v>
      </c>
      <c r="K78" s="10">
        <v>0</v>
      </c>
      <c r="L78" s="10">
        <f>4*2</f>
        <v>8</v>
      </c>
      <c r="M78" s="9">
        <v>1200</v>
      </c>
      <c r="N78" s="9">
        <v>350</v>
      </c>
      <c r="O78" s="21">
        <f t="shared" si="25"/>
        <v>38400</v>
      </c>
      <c r="P78" s="10">
        <f t="shared" si="18"/>
        <v>11200</v>
      </c>
      <c r="Q78" s="21">
        <f t="shared" si="19"/>
        <v>38400</v>
      </c>
      <c r="R78" s="10">
        <f t="shared" si="20"/>
        <v>11200</v>
      </c>
      <c r="S78" s="21">
        <f t="shared" si="26"/>
        <v>0</v>
      </c>
      <c r="T78" s="10">
        <f t="shared" si="22"/>
        <v>0</v>
      </c>
      <c r="U78" s="21">
        <f t="shared" si="27"/>
        <v>9600</v>
      </c>
      <c r="V78" s="10">
        <f t="shared" si="28"/>
        <v>2800</v>
      </c>
    </row>
    <row r="79" spans="5:22" s="43" customFormat="1" x14ac:dyDescent="0.35">
      <c r="E79" s="42">
        <v>20</v>
      </c>
      <c r="G79" s="43" t="s">
        <v>27</v>
      </c>
      <c r="H79" s="44" t="s">
        <v>26</v>
      </c>
      <c r="I79" s="45">
        <v>350</v>
      </c>
      <c r="J79" s="45">
        <v>350</v>
      </c>
      <c r="K79" s="45">
        <v>0</v>
      </c>
      <c r="L79" s="45">
        <v>228</v>
      </c>
      <c r="M79" s="43">
        <v>950</v>
      </c>
      <c r="N79" s="43">
        <v>300</v>
      </c>
      <c r="O79" s="42">
        <f t="shared" si="25"/>
        <v>332500</v>
      </c>
      <c r="P79" s="45">
        <f t="shared" si="18"/>
        <v>105000</v>
      </c>
      <c r="Q79" s="42">
        <f t="shared" si="19"/>
        <v>332500</v>
      </c>
      <c r="R79" s="45">
        <f t="shared" si="20"/>
        <v>105000</v>
      </c>
      <c r="S79" s="42">
        <f t="shared" si="26"/>
        <v>0</v>
      </c>
      <c r="T79" s="45">
        <f t="shared" si="22"/>
        <v>0</v>
      </c>
      <c r="U79" s="42">
        <f t="shared" si="27"/>
        <v>216600</v>
      </c>
      <c r="V79" s="45">
        <f t="shared" si="28"/>
        <v>68400</v>
      </c>
    </row>
    <row r="80" spans="5:22" s="43" customFormat="1" x14ac:dyDescent="0.35">
      <c r="E80" s="42">
        <v>21</v>
      </c>
      <c r="G80" s="43" t="s">
        <v>28</v>
      </c>
      <c r="H80" s="44" t="s">
        <v>26</v>
      </c>
      <c r="I80" s="45">
        <v>875</v>
      </c>
      <c r="J80" s="45">
        <v>875</v>
      </c>
      <c r="K80" s="45">
        <v>0</v>
      </c>
      <c r="L80" s="45">
        <v>357</v>
      </c>
      <c r="M80" s="43">
        <v>950</v>
      </c>
      <c r="N80" s="43">
        <v>300</v>
      </c>
      <c r="O80" s="42">
        <f t="shared" si="25"/>
        <v>831250</v>
      </c>
      <c r="P80" s="45">
        <f t="shared" si="18"/>
        <v>262500</v>
      </c>
      <c r="Q80" s="42">
        <f t="shared" si="19"/>
        <v>831250</v>
      </c>
      <c r="R80" s="45">
        <f t="shared" si="20"/>
        <v>262500</v>
      </c>
      <c r="S80" s="42">
        <f t="shared" si="26"/>
        <v>0</v>
      </c>
      <c r="T80" s="45">
        <f t="shared" si="22"/>
        <v>0</v>
      </c>
      <c r="U80" s="42">
        <f t="shared" si="27"/>
        <v>339150</v>
      </c>
      <c r="V80" s="45">
        <f t="shared" si="28"/>
        <v>107100</v>
      </c>
    </row>
    <row r="81" spans="5:22" x14ac:dyDescent="0.35">
      <c r="E81" s="8">
        <v>22</v>
      </c>
      <c r="F81" s="9"/>
      <c r="G81" s="9" t="s">
        <v>29</v>
      </c>
      <c r="H81" s="15" t="s">
        <v>9</v>
      </c>
      <c r="I81" s="10">
        <f>I77</f>
        <v>4</v>
      </c>
      <c r="J81" s="10">
        <f>J77</f>
        <v>4</v>
      </c>
      <c r="K81" s="10">
        <f>K77</f>
        <v>0</v>
      </c>
      <c r="L81" s="10">
        <f>L77</f>
        <v>1</v>
      </c>
      <c r="M81" s="9">
        <f>1270*20</f>
        <v>25400</v>
      </c>
      <c r="N81" s="9">
        <f>1270*9</f>
        <v>11430</v>
      </c>
      <c r="O81" s="21">
        <f t="shared" si="25"/>
        <v>101600</v>
      </c>
      <c r="P81" s="10">
        <f t="shared" si="18"/>
        <v>45720</v>
      </c>
      <c r="Q81" s="21">
        <f t="shared" si="19"/>
        <v>101600</v>
      </c>
      <c r="R81" s="10">
        <f t="shared" si="20"/>
        <v>45720</v>
      </c>
      <c r="S81" s="21">
        <f t="shared" si="26"/>
        <v>0</v>
      </c>
      <c r="T81" s="10">
        <f t="shared" si="22"/>
        <v>0</v>
      </c>
      <c r="U81" s="21">
        <f t="shared" si="27"/>
        <v>25400</v>
      </c>
      <c r="V81" s="10">
        <f t="shared" si="28"/>
        <v>11430</v>
      </c>
    </row>
    <row r="82" spans="5:22" x14ac:dyDescent="0.35">
      <c r="E82" s="8">
        <v>23</v>
      </c>
      <c r="F82" s="9"/>
      <c r="G82" s="9" t="s">
        <v>30</v>
      </c>
      <c r="H82" s="15" t="s">
        <v>9</v>
      </c>
      <c r="I82" s="10">
        <v>4</v>
      </c>
      <c r="J82" s="10">
        <f t="shared" ref="J82:L82" si="29">J81</f>
        <v>4</v>
      </c>
      <c r="K82" s="10">
        <f t="shared" si="29"/>
        <v>0</v>
      </c>
      <c r="L82" s="10">
        <f t="shared" si="29"/>
        <v>1</v>
      </c>
      <c r="M82" s="9">
        <v>17500</v>
      </c>
      <c r="N82" s="9">
        <v>2780</v>
      </c>
      <c r="O82" s="21">
        <f t="shared" si="25"/>
        <v>70000</v>
      </c>
      <c r="P82" s="10">
        <f t="shared" si="18"/>
        <v>11120</v>
      </c>
      <c r="Q82" s="21">
        <f t="shared" si="19"/>
        <v>70000</v>
      </c>
      <c r="R82" s="10">
        <f t="shared" si="20"/>
        <v>11120</v>
      </c>
      <c r="S82" s="21">
        <f t="shared" si="26"/>
        <v>0</v>
      </c>
      <c r="T82" s="10">
        <f t="shared" si="22"/>
        <v>0</v>
      </c>
      <c r="U82" s="21">
        <f t="shared" si="27"/>
        <v>17500</v>
      </c>
      <c r="V82" s="10">
        <f t="shared" si="28"/>
        <v>2780</v>
      </c>
    </row>
    <row r="83" spans="5:22" x14ac:dyDescent="0.35">
      <c r="E83" s="8">
        <v>24</v>
      </c>
      <c r="F83" s="9"/>
      <c r="G83" s="9" t="s">
        <v>31</v>
      </c>
      <c r="H83" s="15" t="s">
        <v>9</v>
      </c>
      <c r="I83" s="10">
        <v>4</v>
      </c>
      <c r="J83" s="10">
        <f t="shared" ref="J83:L83" si="30">J82</f>
        <v>4</v>
      </c>
      <c r="K83" s="10">
        <f t="shared" si="30"/>
        <v>0</v>
      </c>
      <c r="L83" s="10">
        <f t="shared" si="30"/>
        <v>1</v>
      </c>
      <c r="M83" s="9">
        <v>3050</v>
      </c>
      <c r="N83" s="9">
        <v>1650</v>
      </c>
      <c r="O83" s="21">
        <f t="shared" si="25"/>
        <v>12200</v>
      </c>
      <c r="P83" s="10">
        <f t="shared" si="18"/>
        <v>6600</v>
      </c>
      <c r="Q83" s="21">
        <f t="shared" si="19"/>
        <v>12200</v>
      </c>
      <c r="R83" s="10">
        <f t="shared" si="20"/>
        <v>6600</v>
      </c>
      <c r="S83" s="21">
        <f t="shared" si="26"/>
        <v>0</v>
      </c>
      <c r="T83" s="10">
        <f t="shared" si="22"/>
        <v>0</v>
      </c>
      <c r="U83" s="21">
        <f t="shared" si="27"/>
        <v>3050</v>
      </c>
      <c r="V83" s="10">
        <f t="shared" si="28"/>
        <v>1650</v>
      </c>
    </row>
    <row r="84" spans="5:22" x14ac:dyDescent="0.35">
      <c r="E84" s="8">
        <v>25</v>
      </c>
      <c r="F84" s="9"/>
      <c r="G84" s="9" t="s">
        <v>32</v>
      </c>
      <c r="H84" s="15" t="s">
        <v>9</v>
      </c>
      <c r="I84" s="10">
        <f>I83</f>
        <v>4</v>
      </c>
      <c r="J84" s="10">
        <f t="shared" ref="J84:L84" si="31">J83</f>
        <v>4</v>
      </c>
      <c r="K84" s="10">
        <f t="shared" si="31"/>
        <v>0</v>
      </c>
      <c r="L84" s="10">
        <f t="shared" si="31"/>
        <v>1</v>
      </c>
      <c r="M84" s="9">
        <v>45000</v>
      </c>
      <c r="N84" s="9">
        <v>16000</v>
      </c>
      <c r="O84" s="21">
        <f t="shared" si="25"/>
        <v>180000</v>
      </c>
      <c r="P84" s="10">
        <f t="shared" si="18"/>
        <v>64000</v>
      </c>
      <c r="Q84" s="21">
        <f t="shared" si="19"/>
        <v>180000</v>
      </c>
      <c r="R84" s="10">
        <f t="shared" si="20"/>
        <v>64000</v>
      </c>
      <c r="S84" s="21">
        <f t="shared" si="26"/>
        <v>0</v>
      </c>
      <c r="T84" s="10">
        <f t="shared" si="22"/>
        <v>0</v>
      </c>
      <c r="U84" s="21">
        <f t="shared" si="27"/>
        <v>45000</v>
      </c>
      <c r="V84" s="10">
        <f t="shared" si="28"/>
        <v>16000</v>
      </c>
    </row>
    <row r="85" spans="5:22" x14ac:dyDescent="0.35">
      <c r="E85" s="8">
        <v>26</v>
      </c>
      <c r="F85" s="9"/>
      <c r="G85" s="9" t="s">
        <v>33</v>
      </c>
      <c r="H85" s="15" t="s">
        <v>9</v>
      </c>
      <c r="I85" s="10">
        <f>I83</f>
        <v>4</v>
      </c>
      <c r="J85" s="10">
        <f>J83</f>
        <v>4</v>
      </c>
      <c r="K85" s="10">
        <f>K83</f>
        <v>0</v>
      </c>
      <c r="L85" s="10">
        <f>L83</f>
        <v>1</v>
      </c>
      <c r="M85" s="9">
        <v>26600</v>
      </c>
      <c r="N85" s="9">
        <v>11660</v>
      </c>
      <c r="O85" s="21">
        <f t="shared" si="25"/>
        <v>106400</v>
      </c>
      <c r="P85" s="10">
        <f t="shared" si="18"/>
        <v>46640</v>
      </c>
      <c r="Q85" s="21">
        <f t="shared" si="19"/>
        <v>106400</v>
      </c>
      <c r="R85" s="10">
        <f t="shared" si="20"/>
        <v>46640</v>
      </c>
      <c r="S85" s="21">
        <f t="shared" si="26"/>
        <v>0</v>
      </c>
      <c r="T85" s="10">
        <f t="shared" si="22"/>
        <v>0</v>
      </c>
      <c r="U85" s="21">
        <f t="shared" si="27"/>
        <v>26600</v>
      </c>
      <c r="V85" s="10">
        <f t="shared" si="28"/>
        <v>11660</v>
      </c>
    </row>
    <row r="86" spans="5:22" x14ac:dyDescent="0.35">
      <c r="E86" s="8">
        <v>27</v>
      </c>
      <c r="F86" s="9"/>
      <c r="G86" s="9" t="s">
        <v>34</v>
      </c>
      <c r="H86" s="15" t="s">
        <v>9</v>
      </c>
      <c r="I86" s="10">
        <f>I83</f>
        <v>4</v>
      </c>
      <c r="J86" s="10">
        <f>J83</f>
        <v>4</v>
      </c>
      <c r="K86" s="10">
        <f>K83</f>
        <v>0</v>
      </c>
      <c r="L86" s="10">
        <f>L83</f>
        <v>1</v>
      </c>
      <c r="M86" s="9">
        <v>35000</v>
      </c>
      <c r="N86" s="9">
        <v>11000</v>
      </c>
      <c r="O86" s="21">
        <f t="shared" si="25"/>
        <v>140000</v>
      </c>
      <c r="P86" s="10">
        <f t="shared" si="18"/>
        <v>44000</v>
      </c>
      <c r="Q86" s="21">
        <f t="shared" si="19"/>
        <v>140000</v>
      </c>
      <c r="R86" s="10">
        <f t="shared" si="20"/>
        <v>44000</v>
      </c>
      <c r="S86" s="21">
        <f t="shared" si="26"/>
        <v>0</v>
      </c>
      <c r="T86" s="10">
        <f t="shared" si="22"/>
        <v>0</v>
      </c>
      <c r="U86" s="21">
        <f t="shared" si="27"/>
        <v>35000</v>
      </c>
      <c r="V86" s="10">
        <f t="shared" si="28"/>
        <v>11000</v>
      </c>
    </row>
    <row r="87" spans="5:22" x14ac:dyDescent="0.35">
      <c r="E87" s="8">
        <v>28</v>
      </c>
      <c r="F87" s="9"/>
      <c r="G87" s="9" t="s">
        <v>35</v>
      </c>
      <c r="H87" s="15" t="s">
        <v>36</v>
      </c>
      <c r="I87" s="10">
        <v>78</v>
      </c>
      <c r="J87" s="10">
        <v>84</v>
      </c>
      <c r="K87" s="10">
        <v>0</v>
      </c>
      <c r="L87" s="10">
        <v>0</v>
      </c>
      <c r="M87" s="9">
        <v>12000</v>
      </c>
      <c r="N87" s="9">
        <v>4500</v>
      </c>
      <c r="O87" s="21">
        <f t="shared" si="25"/>
        <v>936000</v>
      </c>
      <c r="P87" s="10">
        <f t="shared" si="18"/>
        <v>351000</v>
      </c>
      <c r="Q87" s="21">
        <f t="shared" si="19"/>
        <v>1008000</v>
      </c>
      <c r="R87" s="10">
        <f t="shared" si="20"/>
        <v>378000</v>
      </c>
      <c r="S87" s="21">
        <f t="shared" si="26"/>
        <v>0</v>
      </c>
      <c r="T87" s="10">
        <f t="shared" si="22"/>
        <v>0</v>
      </c>
      <c r="U87" s="21">
        <f t="shared" si="27"/>
        <v>0</v>
      </c>
      <c r="V87" s="10">
        <f t="shared" si="28"/>
        <v>0</v>
      </c>
    </row>
    <row r="88" spans="5:22" x14ac:dyDescent="0.35">
      <c r="E88" s="8">
        <v>29</v>
      </c>
      <c r="F88" s="9"/>
      <c r="G88" s="9" t="s">
        <v>37</v>
      </c>
      <c r="H88" s="15" t="s">
        <v>9</v>
      </c>
      <c r="I88" s="10">
        <v>1</v>
      </c>
      <c r="J88" s="10">
        <v>1</v>
      </c>
      <c r="K88" s="10">
        <v>0</v>
      </c>
      <c r="L88" s="10">
        <v>0</v>
      </c>
      <c r="M88" s="9">
        <v>11400</v>
      </c>
      <c r="N88" s="9">
        <v>2990</v>
      </c>
      <c r="O88" s="21">
        <f t="shared" si="25"/>
        <v>11400</v>
      </c>
      <c r="P88" s="10">
        <f t="shared" si="18"/>
        <v>2990</v>
      </c>
      <c r="Q88" s="21">
        <f t="shared" si="19"/>
        <v>11400</v>
      </c>
      <c r="R88" s="10">
        <f t="shared" si="20"/>
        <v>2990</v>
      </c>
      <c r="S88" s="21">
        <f t="shared" si="26"/>
        <v>0</v>
      </c>
      <c r="T88" s="10">
        <f t="shared" si="22"/>
        <v>0</v>
      </c>
      <c r="U88" s="21">
        <f t="shared" si="27"/>
        <v>0</v>
      </c>
      <c r="V88" s="10">
        <f t="shared" si="28"/>
        <v>0</v>
      </c>
    </row>
    <row r="89" spans="5:22" x14ac:dyDescent="0.35">
      <c r="E89" s="8">
        <v>30</v>
      </c>
      <c r="F89" s="9"/>
      <c r="G89" s="9" t="s">
        <v>38</v>
      </c>
      <c r="H89" s="15" t="s">
        <v>9</v>
      </c>
      <c r="I89" s="10">
        <v>1</v>
      </c>
      <c r="J89" s="10">
        <f>J88</f>
        <v>1</v>
      </c>
      <c r="K89" s="10">
        <f>K88</f>
        <v>0</v>
      </c>
      <c r="L89" s="10">
        <f>L88</f>
        <v>0</v>
      </c>
      <c r="M89" s="9">
        <v>64800</v>
      </c>
      <c r="N89" s="9">
        <v>31250</v>
      </c>
      <c r="O89" s="21">
        <f t="shared" si="25"/>
        <v>64800</v>
      </c>
      <c r="P89" s="10">
        <f t="shared" si="18"/>
        <v>31250</v>
      </c>
      <c r="Q89" s="21">
        <f t="shared" si="19"/>
        <v>64800</v>
      </c>
      <c r="R89" s="10">
        <f t="shared" si="20"/>
        <v>31250</v>
      </c>
      <c r="S89" s="21">
        <f t="shared" si="26"/>
        <v>0</v>
      </c>
      <c r="T89" s="10">
        <f t="shared" si="22"/>
        <v>0</v>
      </c>
      <c r="U89" s="21">
        <f t="shared" si="27"/>
        <v>0</v>
      </c>
      <c r="V89" s="10">
        <f t="shared" si="28"/>
        <v>0</v>
      </c>
    </row>
    <row r="90" spans="5:22" x14ac:dyDescent="0.35">
      <c r="E90" s="8">
        <v>31</v>
      </c>
      <c r="F90" s="9"/>
      <c r="G90" s="9" t="s">
        <v>39</v>
      </c>
      <c r="H90" s="15" t="s">
        <v>26</v>
      </c>
      <c r="I90" s="10">
        <v>78</v>
      </c>
      <c r="J90" s="10">
        <v>84</v>
      </c>
      <c r="K90" s="10">
        <v>0</v>
      </c>
      <c r="L90" s="10">
        <v>0</v>
      </c>
      <c r="M90" s="9">
        <v>3000</v>
      </c>
      <c r="N90" s="9">
        <v>350</v>
      </c>
      <c r="O90" s="21">
        <f t="shared" si="25"/>
        <v>234000</v>
      </c>
      <c r="P90" s="10">
        <f t="shared" si="18"/>
        <v>27300</v>
      </c>
      <c r="Q90" s="21">
        <f t="shared" si="19"/>
        <v>252000</v>
      </c>
      <c r="R90" s="10">
        <f t="shared" si="20"/>
        <v>29400</v>
      </c>
      <c r="S90" s="21">
        <f t="shared" si="26"/>
        <v>0</v>
      </c>
      <c r="T90" s="10">
        <f t="shared" si="22"/>
        <v>0</v>
      </c>
      <c r="U90" s="21">
        <f t="shared" si="27"/>
        <v>0</v>
      </c>
      <c r="V90" s="10">
        <f t="shared" si="28"/>
        <v>0</v>
      </c>
    </row>
    <row r="91" spans="5:22" x14ac:dyDescent="0.35">
      <c r="E91" s="8">
        <v>32</v>
      </c>
      <c r="F91" s="9"/>
      <c r="G91" s="9" t="s">
        <v>40</v>
      </c>
      <c r="H91" s="15" t="s">
        <v>9</v>
      </c>
      <c r="I91" s="10">
        <v>1</v>
      </c>
      <c r="J91" s="10">
        <v>1</v>
      </c>
      <c r="K91" s="10">
        <v>0</v>
      </c>
      <c r="L91" s="10">
        <v>0</v>
      </c>
      <c r="M91" s="9">
        <v>81400</v>
      </c>
      <c r="N91" s="9">
        <v>17100</v>
      </c>
      <c r="O91" s="21">
        <f t="shared" si="25"/>
        <v>81400</v>
      </c>
      <c r="P91" s="10">
        <f t="shared" si="18"/>
        <v>17100</v>
      </c>
      <c r="Q91" s="21">
        <f t="shared" si="19"/>
        <v>81400</v>
      </c>
      <c r="R91" s="10">
        <f t="shared" si="20"/>
        <v>17100</v>
      </c>
      <c r="S91" s="21">
        <f t="shared" si="26"/>
        <v>0</v>
      </c>
      <c r="T91" s="10">
        <f t="shared" si="22"/>
        <v>0</v>
      </c>
      <c r="U91" s="21">
        <f t="shared" si="27"/>
        <v>0</v>
      </c>
      <c r="V91" s="10">
        <f t="shared" si="28"/>
        <v>0</v>
      </c>
    </row>
    <row r="92" spans="5:22" s="43" customFormat="1" x14ac:dyDescent="0.35">
      <c r="E92" s="42">
        <v>33</v>
      </c>
      <c r="G92" s="43" t="s">
        <v>52</v>
      </c>
      <c r="H92" s="44" t="s">
        <v>26</v>
      </c>
      <c r="I92" s="45">
        <v>324</v>
      </c>
      <c r="J92" s="45">
        <v>342</v>
      </c>
      <c r="K92" s="45">
        <v>0</v>
      </c>
      <c r="L92" s="45">
        <v>0</v>
      </c>
      <c r="M92" s="43">
        <v>1400</v>
      </c>
      <c r="N92" s="43">
        <v>500</v>
      </c>
      <c r="O92" s="42">
        <f t="shared" si="25"/>
        <v>453600</v>
      </c>
      <c r="P92" s="45">
        <f t="shared" si="18"/>
        <v>162000</v>
      </c>
      <c r="Q92" s="42">
        <f t="shared" si="19"/>
        <v>478800</v>
      </c>
      <c r="R92" s="45">
        <f t="shared" si="20"/>
        <v>171000</v>
      </c>
      <c r="S92" s="42">
        <f t="shared" si="26"/>
        <v>0</v>
      </c>
      <c r="T92" s="45">
        <f t="shared" si="22"/>
        <v>0</v>
      </c>
      <c r="U92" s="42">
        <f t="shared" si="27"/>
        <v>0</v>
      </c>
      <c r="V92" s="45">
        <f t="shared" si="28"/>
        <v>0</v>
      </c>
    </row>
    <row r="93" spans="5:22" x14ac:dyDescent="0.35">
      <c r="E93" s="8">
        <v>34</v>
      </c>
      <c r="F93" s="9"/>
      <c r="G93" s="9" t="s">
        <v>41</v>
      </c>
      <c r="H93" s="15" t="s">
        <v>9</v>
      </c>
      <c r="I93" s="10">
        <v>1</v>
      </c>
      <c r="J93" s="10">
        <v>1</v>
      </c>
      <c r="K93" s="10">
        <v>0</v>
      </c>
      <c r="L93" s="10">
        <v>0</v>
      </c>
      <c r="M93" s="9">
        <v>33120</v>
      </c>
      <c r="N93" s="9">
        <v>16000</v>
      </c>
      <c r="O93" s="21">
        <f t="shared" si="25"/>
        <v>33120</v>
      </c>
      <c r="P93" s="10">
        <f t="shared" si="18"/>
        <v>16000</v>
      </c>
      <c r="Q93" s="21">
        <f t="shared" si="19"/>
        <v>33120</v>
      </c>
      <c r="R93" s="10">
        <f t="shared" si="20"/>
        <v>16000</v>
      </c>
      <c r="S93" s="21">
        <f t="shared" si="26"/>
        <v>0</v>
      </c>
      <c r="T93" s="10">
        <f t="shared" si="22"/>
        <v>0</v>
      </c>
      <c r="U93" s="21">
        <f t="shared" si="27"/>
        <v>0</v>
      </c>
      <c r="V93" s="10">
        <f t="shared" si="28"/>
        <v>0</v>
      </c>
    </row>
    <row r="94" spans="5:22" x14ac:dyDescent="0.35">
      <c r="E94" s="8">
        <v>35</v>
      </c>
      <c r="F94" s="9"/>
      <c r="G94" s="9" t="s">
        <v>42</v>
      </c>
      <c r="H94" s="15" t="s">
        <v>6</v>
      </c>
      <c r="I94" s="10">
        <v>60</v>
      </c>
      <c r="J94" s="10">
        <v>60</v>
      </c>
      <c r="K94" s="10">
        <v>0</v>
      </c>
      <c r="L94" s="10">
        <v>0</v>
      </c>
      <c r="M94" s="9">
        <v>1900</v>
      </c>
      <c r="N94" s="9">
        <v>900</v>
      </c>
      <c r="O94" s="21">
        <f t="shared" si="25"/>
        <v>114000</v>
      </c>
      <c r="P94" s="10">
        <f t="shared" si="18"/>
        <v>54000</v>
      </c>
      <c r="Q94" s="21">
        <f t="shared" si="19"/>
        <v>114000</v>
      </c>
      <c r="R94" s="10">
        <f t="shared" si="20"/>
        <v>54000</v>
      </c>
      <c r="S94" s="21">
        <f t="shared" si="26"/>
        <v>0</v>
      </c>
      <c r="T94" s="10">
        <f t="shared" si="22"/>
        <v>0</v>
      </c>
      <c r="U94" s="21">
        <f t="shared" si="27"/>
        <v>0</v>
      </c>
      <c r="V94" s="10">
        <f t="shared" si="28"/>
        <v>0</v>
      </c>
    </row>
    <row r="95" spans="5:22" s="43" customFormat="1" x14ac:dyDescent="0.35">
      <c r="E95" s="42">
        <v>36</v>
      </c>
      <c r="G95" s="43" t="s">
        <v>43</v>
      </c>
      <c r="H95" s="44" t="s">
        <v>26</v>
      </c>
      <c r="I95" s="45">
        <v>2262</v>
      </c>
      <c r="J95" s="45">
        <v>2574</v>
      </c>
      <c r="K95" s="45">
        <v>169</v>
      </c>
      <c r="L95" s="45">
        <v>2436</v>
      </c>
      <c r="M95" s="43">
        <v>1300</v>
      </c>
      <c r="N95" s="43">
        <v>300</v>
      </c>
      <c r="O95" s="42">
        <f t="shared" si="25"/>
        <v>2940600</v>
      </c>
      <c r="P95" s="45">
        <f t="shared" si="18"/>
        <v>678600</v>
      </c>
      <c r="Q95" s="42">
        <f t="shared" si="19"/>
        <v>3346200</v>
      </c>
      <c r="R95" s="45">
        <f t="shared" si="20"/>
        <v>772200</v>
      </c>
      <c r="S95" s="42">
        <f t="shared" si="26"/>
        <v>219700</v>
      </c>
      <c r="T95" s="45">
        <f t="shared" si="22"/>
        <v>50700</v>
      </c>
      <c r="U95" s="42">
        <f t="shared" si="27"/>
        <v>3166800</v>
      </c>
      <c r="V95" s="45">
        <f t="shared" si="28"/>
        <v>730800</v>
      </c>
    </row>
    <row r="96" spans="5:22" x14ac:dyDescent="0.35">
      <c r="E96" s="8">
        <v>37</v>
      </c>
      <c r="F96" s="9"/>
      <c r="G96" s="9" t="s">
        <v>44</v>
      </c>
      <c r="H96" s="15" t="s">
        <v>51</v>
      </c>
      <c r="I96" s="10">
        <v>14</v>
      </c>
      <c r="J96" s="10">
        <v>14</v>
      </c>
      <c r="K96" s="10">
        <v>0</v>
      </c>
      <c r="L96" s="10">
        <v>14</v>
      </c>
      <c r="M96" s="9">
        <v>3000</v>
      </c>
      <c r="N96" s="9">
        <v>1200</v>
      </c>
      <c r="O96" s="21">
        <f t="shared" si="25"/>
        <v>42000</v>
      </c>
      <c r="P96" s="10">
        <f t="shared" si="18"/>
        <v>16800</v>
      </c>
      <c r="Q96" s="21">
        <f t="shared" si="19"/>
        <v>42000</v>
      </c>
      <c r="R96" s="10">
        <f t="shared" si="20"/>
        <v>16800</v>
      </c>
      <c r="S96" s="21">
        <f t="shared" si="26"/>
        <v>0</v>
      </c>
      <c r="T96" s="10">
        <f t="shared" si="22"/>
        <v>0</v>
      </c>
      <c r="U96" s="21">
        <f t="shared" si="27"/>
        <v>42000</v>
      </c>
      <c r="V96" s="10">
        <f t="shared" si="28"/>
        <v>16800</v>
      </c>
    </row>
    <row r="97" spans="5:22" s="43" customFormat="1" x14ac:dyDescent="0.35">
      <c r="E97" s="42">
        <v>38</v>
      </c>
      <c r="G97" s="43" t="s">
        <v>45</v>
      </c>
      <c r="H97" s="44" t="s">
        <v>6</v>
      </c>
      <c r="I97" s="45">
        <v>140</v>
      </c>
      <c r="J97" s="45">
        <v>140</v>
      </c>
      <c r="K97" s="45">
        <v>0</v>
      </c>
      <c r="L97" s="45">
        <v>140</v>
      </c>
      <c r="M97" s="43">
        <v>800</v>
      </c>
      <c r="N97" s="43">
        <v>150</v>
      </c>
      <c r="O97" s="42">
        <f t="shared" si="25"/>
        <v>112000</v>
      </c>
      <c r="P97" s="45">
        <f t="shared" si="18"/>
        <v>21000</v>
      </c>
      <c r="Q97" s="42">
        <f t="shared" si="19"/>
        <v>112000</v>
      </c>
      <c r="R97" s="45">
        <f t="shared" si="20"/>
        <v>21000</v>
      </c>
      <c r="S97" s="42">
        <f t="shared" si="26"/>
        <v>0</v>
      </c>
      <c r="T97" s="45">
        <f t="shared" si="22"/>
        <v>0</v>
      </c>
      <c r="U97" s="42">
        <f t="shared" si="27"/>
        <v>112000</v>
      </c>
      <c r="V97" s="45">
        <f t="shared" si="28"/>
        <v>21000</v>
      </c>
    </row>
    <row r="98" spans="5:22" x14ac:dyDescent="0.35">
      <c r="E98" s="8">
        <v>39</v>
      </c>
      <c r="F98" s="9"/>
      <c r="G98" s="9" t="s">
        <v>46</v>
      </c>
      <c r="H98" s="15" t="s">
        <v>9</v>
      </c>
      <c r="I98" s="10">
        <v>1</v>
      </c>
      <c r="J98" s="10">
        <v>1</v>
      </c>
      <c r="K98" s="10">
        <v>0</v>
      </c>
      <c r="L98" s="10">
        <v>1</v>
      </c>
      <c r="M98" s="9">
        <v>560000</v>
      </c>
      <c r="N98" s="9">
        <v>0</v>
      </c>
      <c r="O98" s="21">
        <f t="shared" si="25"/>
        <v>560000</v>
      </c>
      <c r="P98" s="10">
        <f>N98*I98</f>
        <v>0</v>
      </c>
      <c r="Q98" s="21">
        <f t="shared" si="19"/>
        <v>560000</v>
      </c>
      <c r="R98" s="10">
        <f t="shared" si="20"/>
        <v>0</v>
      </c>
      <c r="S98" s="21">
        <f t="shared" si="26"/>
        <v>0</v>
      </c>
      <c r="T98" s="10">
        <f t="shared" si="22"/>
        <v>0</v>
      </c>
      <c r="U98" s="21">
        <f t="shared" si="27"/>
        <v>560000</v>
      </c>
      <c r="V98" s="10">
        <f t="shared" si="28"/>
        <v>0</v>
      </c>
    </row>
    <row r="99" spans="5:22" x14ac:dyDescent="0.35">
      <c r="E99" s="8">
        <v>40</v>
      </c>
      <c r="F99" s="9"/>
      <c r="G99" s="9" t="s">
        <v>47</v>
      </c>
      <c r="H99" s="15" t="s">
        <v>6</v>
      </c>
      <c r="I99" s="10">
        <v>3159</v>
      </c>
      <c r="J99" s="10">
        <v>2574</v>
      </c>
      <c r="K99" s="10">
        <v>169</v>
      </c>
      <c r="L99" s="10">
        <v>2436</v>
      </c>
      <c r="M99" s="9">
        <v>150</v>
      </c>
      <c r="N99" s="9">
        <v>100</v>
      </c>
      <c r="O99" s="21">
        <f t="shared" si="25"/>
        <v>473850</v>
      </c>
      <c r="P99" s="10">
        <f t="shared" ref="P99:P100" si="32">N99*I99</f>
        <v>315900</v>
      </c>
      <c r="Q99" s="21">
        <f t="shared" si="19"/>
        <v>386100</v>
      </c>
      <c r="R99" s="10">
        <f t="shared" si="20"/>
        <v>257400</v>
      </c>
      <c r="S99" s="21">
        <f t="shared" si="26"/>
        <v>25350</v>
      </c>
      <c r="T99" s="10">
        <f t="shared" si="22"/>
        <v>16900</v>
      </c>
      <c r="U99" s="21">
        <f t="shared" si="27"/>
        <v>365400</v>
      </c>
      <c r="V99" s="10">
        <f t="shared" si="28"/>
        <v>243600</v>
      </c>
    </row>
    <row r="100" spans="5:22" x14ac:dyDescent="0.35">
      <c r="E100" s="8">
        <v>41</v>
      </c>
      <c r="F100" s="9"/>
      <c r="G100" s="9" t="s">
        <v>48</v>
      </c>
      <c r="H100" s="15" t="s">
        <v>6</v>
      </c>
      <c r="I100" s="10">
        <v>445</v>
      </c>
      <c r="J100" s="10">
        <v>323</v>
      </c>
      <c r="K100" s="10">
        <v>160</v>
      </c>
      <c r="L100" s="10">
        <v>133</v>
      </c>
      <c r="M100" s="9">
        <v>2500</v>
      </c>
      <c r="N100" s="9">
        <v>1000</v>
      </c>
      <c r="O100" s="21">
        <f t="shared" si="25"/>
        <v>1112500</v>
      </c>
      <c r="P100" s="10">
        <f t="shared" si="32"/>
        <v>445000</v>
      </c>
      <c r="Q100" s="21">
        <f t="shared" si="19"/>
        <v>807500</v>
      </c>
      <c r="R100" s="10">
        <f t="shared" si="20"/>
        <v>323000</v>
      </c>
      <c r="S100" s="21">
        <f t="shared" si="26"/>
        <v>400000</v>
      </c>
      <c r="T100" s="10">
        <f t="shared" si="22"/>
        <v>160000</v>
      </c>
      <c r="U100" s="21">
        <f t="shared" si="27"/>
        <v>332500</v>
      </c>
      <c r="V100" s="10">
        <f t="shared" si="28"/>
        <v>133000</v>
      </c>
    </row>
    <row r="101" spans="5:22" ht="15" thickBot="1" x14ac:dyDescent="0.4">
      <c r="E101" s="11">
        <v>42</v>
      </c>
      <c r="F101" s="12"/>
      <c r="G101" s="12" t="s">
        <v>49</v>
      </c>
      <c r="H101" s="16" t="s">
        <v>9</v>
      </c>
      <c r="I101" s="13">
        <v>1</v>
      </c>
      <c r="J101" s="13">
        <v>0</v>
      </c>
      <c r="K101" s="13">
        <v>0</v>
      </c>
      <c r="L101" s="13">
        <v>0</v>
      </c>
      <c r="M101" s="9">
        <v>55500</v>
      </c>
      <c r="N101" s="9">
        <v>41250</v>
      </c>
      <c r="O101" s="21">
        <f>M101*I101</f>
        <v>55500</v>
      </c>
      <c r="P101" s="10">
        <f>N101*I101</f>
        <v>41250</v>
      </c>
      <c r="Q101" s="22">
        <f t="shared" si="19"/>
        <v>0</v>
      </c>
      <c r="R101" s="13">
        <f t="shared" si="20"/>
        <v>0</v>
      </c>
      <c r="S101" s="22">
        <f t="shared" si="26"/>
        <v>0</v>
      </c>
      <c r="T101" s="13">
        <f t="shared" si="22"/>
        <v>0</v>
      </c>
      <c r="U101" s="22">
        <f t="shared" si="27"/>
        <v>0</v>
      </c>
      <c r="V101" s="13">
        <f t="shared" si="28"/>
        <v>0</v>
      </c>
    </row>
    <row r="102" spans="5:22" x14ac:dyDescent="0.35">
      <c r="O102" s="24">
        <f>SUM(O60:O101)</f>
        <v>16720140</v>
      </c>
      <c r="P102" s="24">
        <f>SUM(P60:P101)</f>
        <v>4683180</v>
      </c>
      <c r="Q102" s="24">
        <f>SUM(Q60:Q101)</f>
        <v>13919835</v>
      </c>
      <c r="R102" s="24">
        <f>SUM(R60:R101)</f>
        <v>3718050</v>
      </c>
      <c r="S102" s="25">
        <f t="shared" ref="S102" si="33">SUM(S60:S101)</f>
        <v>1040385</v>
      </c>
      <c r="T102" s="24">
        <f>SUM(T60:T101)</f>
        <v>332040</v>
      </c>
      <c r="U102" s="24">
        <f>SUM(U60:U101)</f>
        <v>6135217.5</v>
      </c>
      <c r="V102" s="24">
        <f>SUM(V60:V101)</f>
        <v>1605425</v>
      </c>
    </row>
    <row r="103" spans="5:22" x14ac:dyDescent="0.35">
      <c r="O103" s="26"/>
      <c r="P103" s="26"/>
      <c r="Q103" s="26"/>
      <c r="R103" s="26"/>
      <c r="S103" s="27"/>
      <c r="T103" s="26"/>
      <c r="U103" s="26"/>
      <c r="V103" s="26"/>
    </row>
    <row r="104" spans="5:22" x14ac:dyDescent="0.35">
      <c r="O104" s="29" t="s">
        <v>131</v>
      </c>
      <c r="P104" s="17" t="s">
        <v>130</v>
      </c>
      <c r="Q104" s="26"/>
      <c r="R104" s="26"/>
      <c r="S104" s="27"/>
      <c r="T104" s="26"/>
      <c r="U104" s="26"/>
      <c r="V104" s="26"/>
    </row>
    <row r="105" spans="5:22" x14ac:dyDescent="0.35">
      <c r="M105" t="s">
        <v>126</v>
      </c>
      <c r="O105" s="28">
        <f>P102+T102</f>
        <v>5015220</v>
      </c>
      <c r="P105" s="28">
        <f>O102+S102</f>
        <v>17760525</v>
      </c>
      <c r="Q105" s="26"/>
      <c r="R105" s="26"/>
      <c r="S105" s="27"/>
      <c r="T105" s="26"/>
      <c r="U105" s="26"/>
      <c r="V105" s="26"/>
    </row>
    <row r="106" spans="5:22" x14ac:dyDescent="0.35">
      <c r="M106" t="s">
        <v>127</v>
      </c>
      <c r="O106" s="28">
        <f>P102+T102+V102</f>
        <v>6620645</v>
      </c>
      <c r="P106" s="28">
        <f>O102+S102+U102</f>
        <v>23895742.5</v>
      </c>
      <c r="Q106" s="26"/>
      <c r="R106" s="26"/>
      <c r="S106" s="27"/>
      <c r="T106" s="26"/>
      <c r="U106" s="26"/>
      <c r="V106" s="26"/>
    </row>
    <row r="107" spans="5:22" x14ac:dyDescent="0.35">
      <c r="M107" t="s">
        <v>128</v>
      </c>
      <c r="O107" s="28">
        <f>P102+R102+T102</f>
        <v>8733270</v>
      </c>
      <c r="P107" s="28">
        <f>O102+Q102+S102</f>
        <v>31680360</v>
      </c>
      <c r="Q107" s="26"/>
      <c r="R107" s="26"/>
      <c r="S107" s="27"/>
      <c r="T107" s="26"/>
      <c r="U107" s="26"/>
      <c r="V107" s="26"/>
    </row>
    <row r="108" spans="5:22" x14ac:dyDescent="0.35">
      <c r="M108" t="s">
        <v>129</v>
      </c>
      <c r="O108" s="28">
        <f>P102+R102+T102+V102</f>
        <v>10338695</v>
      </c>
      <c r="P108" s="28">
        <f>O102+Q102+S102+U102</f>
        <v>37815577.5</v>
      </c>
      <c r="Q108" s="26"/>
      <c r="R108" s="26"/>
      <c r="S108" s="27"/>
      <c r="T108" s="26"/>
      <c r="U108" s="26"/>
      <c r="V108" s="26"/>
    </row>
    <row r="112" spans="5:22" ht="15" thickBot="1" x14ac:dyDescent="0.4"/>
    <row r="113" spans="5:19" x14ac:dyDescent="0.35">
      <c r="I113" s="1" t="s">
        <v>97</v>
      </c>
      <c r="J113" s="1" t="s">
        <v>98</v>
      </c>
      <c r="K113" s="17" t="s">
        <v>99</v>
      </c>
      <c r="N113" s="92" t="s">
        <v>97</v>
      </c>
      <c r="O113" s="93"/>
      <c r="P113" s="92" t="s">
        <v>98</v>
      </c>
      <c r="Q113" s="93"/>
      <c r="R113" s="94" t="s">
        <v>99</v>
      </c>
      <c r="S113" s="95"/>
    </row>
    <row r="114" spans="5:19" ht="15" thickBot="1" x14ac:dyDescent="0.4">
      <c r="E114" s="2" t="s">
        <v>1</v>
      </c>
      <c r="F114" s="3"/>
      <c r="G114" s="4" t="s">
        <v>2</v>
      </c>
      <c r="H114" s="4" t="s">
        <v>3</v>
      </c>
      <c r="I114" s="2" t="s">
        <v>4</v>
      </c>
      <c r="J114" s="2" t="s">
        <v>4</v>
      </c>
      <c r="K114" s="2" t="s">
        <v>4</v>
      </c>
      <c r="L114" s="19" t="s">
        <v>123</v>
      </c>
      <c r="M114" s="20" t="s">
        <v>124</v>
      </c>
      <c r="N114" s="23" t="s">
        <v>125</v>
      </c>
      <c r="O114" s="23" t="s">
        <v>132</v>
      </c>
      <c r="P114" s="23" t="s">
        <v>125</v>
      </c>
      <c r="Q114" s="23" t="s">
        <v>132</v>
      </c>
      <c r="R114" s="23" t="s">
        <v>125</v>
      </c>
      <c r="S114" s="23" t="s">
        <v>132</v>
      </c>
    </row>
    <row r="115" spans="5:19" s="43" customFormat="1" x14ac:dyDescent="0.35">
      <c r="E115" s="54">
        <v>1</v>
      </c>
      <c r="F115" s="55"/>
      <c r="G115" s="6" t="s">
        <v>5</v>
      </c>
      <c r="H115" s="56" t="s">
        <v>6</v>
      </c>
      <c r="I115" s="57">
        <f>20*6</f>
        <v>120</v>
      </c>
      <c r="J115" s="57">
        <v>0</v>
      </c>
      <c r="K115" s="57">
        <v>0</v>
      </c>
      <c r="L115" s="43">
        <v>14500</v>
      </c>
      <c r="M115" s="43">
        <v>4700</v>
      </c>
      <c r="N115" s="42">
        <f>L115*I115</f>
        <v>1740000</v>
      </c>
      <c r="O115" s="45">
        <f>M115*I115</f>
        <v>564000</v>
      </c>
      <c r="P115" s="42">
        <f>L115*J115</f>
        <v>0</v>
      </c>
      <c r="Q115" s="45">
        <f>M115*J115</f>
        <v>0</v>
      </c>
      <c r="R115" s="42">
        <f>L115*K115</f>
        <v>0</v>
      </c>
      <c r="S115" s="45">
        <f>M115*K115</f>
        <v>0</v>
      </c>
    </row>
    <row r="116" spans="5:19" x14ac:dyDescent="0.35">
      <c r="E116" s="8">
        <v>2</v>
      </c>
      <c r="F116" s="9"/>
      <c r="G116" s="43" t="s">
        <v>7</v>
      </c>
      <c r="H116" s="15" t="s">
        <v>6</v>
      </c>
      <c r="I116" s="10">
        <v>2136</v>
      </c>
      <c r="J116" s="10">
        <v>0</v>
      </c>
      <c r="K116" s="10">
        <v>0</v>
      </c>
      <c r="L116" s="9">
        <v>600</v>
      </c>
      <c r="M116" s="9">
        <v>170</v>
      </c>
      <c r="N116" s="21">
        <f t="shared" ref="N116:N156" si="34">L116*I116</f>
        <v>1281600</v>
      </c>
      <c r="O116" s="10">
        <f t="shared" ref="O116:O156" si="35">M116*I116</f>
        <v>363120</v>
      </c>
      <c r="P116" s="21">
        <f t="shared" ref="P116:P156" si="36">L116*J116</f>
        <v>0</v>
      </c>
      <c r="Q116" s="10">
        <f t="shared" ref="Q116:Q156" si="37">M116*J116</f>
        <v>0</v>
      </c>
      <c r="R116" s="21">
        <f t="shared" ref="R116:R156" si="38">L116*K116</f>
        <v>0</v>
      </c>
      <c r="S116" s="10">
        <f t="shared" ref="S116:S156" si="39">M116*K116</f>
        <v>0</v>
      </c>
    </row>
    <row r="117" spans="5:19" x14ac:dyDescent="0.35">
      <c r="E117" s="8">
        <v>3</v>
      </c>
      <c r="F117" s="9"/>
      <c r="G117" s="9" t="s">
        <v>8</v>
      </c>
      <c r="H117" s="15" t="s">
        <v>9</v>
      </c>
      <c r="I117" s="10">
        <v>1</v>
      </c>
      <c r="J117" s="10">
        <v>1</v>
      </c>
      <c r="K117" s="10">
        <v>0</v>
      </c>
      <c r="L117" s="9">
        <v>1150</v>
      </c>
      <c r="M117" s="9">
        <v>670</v>
      </c>
      <c r="N117" s="21">
        <f t="shared" si="34"/>
        <v>1150</v>
      </c>
      <c r="O117" s="10">
        <f t="shared" si="35"/>
        <v>670</v>
      </c>
      <c r="P117" s="21">
        <f t="shared" si="36"/>
        <v>1150</v>
      </c>
      <c r="Q117" s="10">
        <f t="shared" si="37"/>
        <v>670</v>
      </c>
      <c r="R117" s="21">
        <f t="shared" si="38"/>
        <v>0</v>
      </c>
      <c r="S117" s="10">
        <f t="shared" si="39"/>
        <v>0</v>
      </c>
    </row>
    <row r="118" spans="5:19" x14ac:dyDescent="0.35">
      <c r="E118" s="8">
        <v>4</v>
      </c>
      <c r="F118" s="9"/>
      <c r="G118" s="9" t="s">
        <v>10</v>
      </c>
      <c r="H118" s="15" t="s">
        <v>11</v>
      </c>
      <c r="I118" s="10">
        <f>3*6*7*0.125</f>
        <v>15.75</v>
      </c>
      <c r="J118" s="10">
        <f>2*6*7*0.125</f>
        <v>10.5</v>
      </c>
      <c r="K118" s="10">
        <v>0</v>
      </c>
      <c r="L118" s="9">
        <v>95000</v>
      </c>
      <c r="M118" s="9">
        <v>14000</v>
      </c>
      <c r="N118" s="21">
        <f t="shared" si="34"/>
        <v>1496250</v>
      </c>
      <c r="O118" s="10">
        <f t="shared" si="35"/>
        <v>220500</v>
      </c>
      <c r="P118" s="21">
        <f t="shared" si="36"/>
        <v>997500</v>
      </c>
      <c r="Q118" s="10">
        <f t="shared" si="37"/>
        <v>147000</v>
      </c>
      <c r="R118" s="21">
        <f t="shared" si="38"/>
        <v>0</v>
      </c>
      <c r="S118" s="10">
        <f t="shared" si="39"/>
        <v>0</v>
      </c>
    </row>
    <row r="119" spans="5:19" x14ac:dyDescent="0.35">
      <c r="E119" s="8">
        <v>5</v>
      </c>
      <c r="F119" s="9"/>
      <c r="G119" s="9" t="s">
        <v>12</v>
      </c>
      <c r="H119" s="15" t="s">
        <v>9</v>
      </c>
      <c r="I119" s="10">
        <v>10</v>
      </c>
      <c r="J119" s="10">
        <v>8</v>
      </c>
      <c r="K119" s="10">
        <v>1</v>
      </c>
      <c r="L119" s="9">
        <v>1830</v>
      </c>
      <c r="M119" s="9">
        <v>1250</v>
      </c>
      <c r="N119" s="21">
        <f t="shared" si="34"/>
        <v>18300</v>
      </c>
      <c r="O119" s="10">
        <f t="shared" si="35"/>
        <v>12500</v>
      </c>
      <c r="P119" s="21">
        <f t="shared" si="36"/>
        <v>14640</v>
      </c>
      <c r="Q119" s="10">
        <f t="shared" si="37"/>
        <v>10000</v>
      </c>
      <c r="R119" s="21">
        <f t="shared" si="38"/>
        <v>1830</v>
      </c>
      <c r="S119" s="10">
        <f t="shared" si="39"/>
        <v>1250</v>
      </c>
    </row>
    <row r="120" spans="5:19" x14ac:dyDescent="0.35">
      <c r="E120" s="8">
        <v>6</v>
      </c>
      <c r="F120" s="9"/>
      <c r="G120" s="9" t="s">
        <v>13</v>
      </c>
      <c r="H120" s="15" t="s">
        <v>9</v>
      </c>
      <c r="I120" s="10">
        <v>5</v>
      </c>
      <c r="J120" s="10">
        <v>4</v>
      </c>
      <c r="K120" s="10">
        <v>0</v>
      </c>
      <c r="L120" s="9">
        <v>1200</v>
      </c>
      <c r="M120" s="9">
        <v>790</v>
      </c>
      <c r="N120" s="21">
        <f t="shared" si="34"/>
        <v>6000</v>
      </c>
      <c r="O120" s="10">
        <f t="shared" si="35"/>
        <v>3950</v>
      </c>
      <c r="P120" s="21">
        <f t="shared" si="36"/>
        <v>4800</v>
      </c>
      <c r="Q120" s="10">
        <f t="shared" si="37"/>
        <v>3160</v>
      </c>
      <c r="R120" s="21">
        <f t="shared" si="38"/>
        <v>0</v>
      </c>
      <c r="S120" s="10">
        <f t="shared" si="39"/>
        <v>0</v>
      </c>
    </row>
    <row r="121" spans="5:19" x14ac:dyDescent="0.35">
      <c r="E121" s="8">
        <v>7</v>
      </c>
      <c r="F121" s="9"/>
      <c r="G121" s="9" t="s">
        <v>14</v>
      </c>
      <c r="H121" s="15" t="s">
        <v>9</v>
      </c>
      <c r="I121" s="10">
        <v>20</v>
      </c>
      <c r="J121" s="10">
        <v>18</v>
      </c>
      <c r="K121" s="10">
        <f>K119</f>
        <v>1</v>
      </c>
      <c r="L121" s="9">
        <v>3170</v>
      </c>
      <c r="M121" s="9">
        <v>1900</v>
      </c>
      <c r="N121" s="21">
        <f t="shared" si="34"/>
        <v>63400</v>
      </c>
      <c r="O121" s="10">
        <f t="shared" si="35"/>
        <v>38000</v>
      </c>
      <c r="P121" s="21">
        <f t="shared" si="36"/>
        <v>57060</v>
      </c>
      <c r="Q121" s="10">
        <f t="shared" si="37"/>
        <v>34200</v>
      </c>
      <c r="R121" s="21">
        <f t="shared" si="38"/>
        <v>3170</v>
      </c>
      <c r="S121" s="10">
        <f t="shared" si="39"/>
        <v>1900</v>
      </c>
    </row>
    <row r="122" spans="5:19" x14ac:dyDescent="0.35">
      <c r="E122" s="8">
        <v>8</v>
      </c>
      <c r="F122" s="9"/>
      <c r="G122" s="9" t="s">
        <v>15</v>
      </c>
      <c r="H122" s="15" t="s">
        <v>9</v>
      </c>
      <c r="I122" s="10">
        <v>1</v>
      </c>
      <c r="J122" s="10">
        <v>1</v>
      </c>
      <c r="K122" s="10">
        <v>0</v>
      </c>
      <c r="L122" s="9">
        <v>9120</v>
      </c>
      <c r="M122" s="9">
        <v>1500</v>
      </c>
      <c r="N122" s="21">
        <f t="shared" si="34"/>
        <v>9120</v>
      </c>
      <c r="O122" s="10">
        <f t="shared" si="35"/>
        <v>1500</v>
      </c>
      <c r="P122" s="21">
        <f t="shared" si="36"/>
        <v>9120</v>
      </c>
      <c r="Q122" s="10">
        <f t="shared" si="37"/>
        <v>1500</v>
      </c>
      <c r="R122" s="21">
        <f t="shared" si="38"/>
        <v>0</v>
      </c>
      <c r="S122" s="10">
        <f t="shared" si="39"/>
        <v>0</v>
      </c>
    </row>
    <row r="123" spans="5:19" x14ac:dyDescent="0.35">
      <c r="E123" s="8">
        <v>9</v>
      </c>
      <c r="F123" s="9"/>
      <c r="G123" s="9" t="s">
        <v>16</v>
      </c>
      <c r="H123" s="15" t="s">
        <v>9</v>
      </c>
      <c r="I123" s="10">
        <v>20</v>
      </c>
      <c r="J123" s="10">
        <f>J121</f>
        <v>18</v>
      </c>
      <c r="K123" s="10">
        <f>K121</f>
        <v>1</v>
      </c>
      <c r="L123" s="9">
        <v>1240</v>
      </c>
      <c r="M123" s="9">
        <v>720</v>
      </c>
      <c r="N123" s="21">
        <f t="shared" si="34"/>
        <v>24800</v>
      </c>
      <c r="O123" s="10">
        <f t="shared" si="35"/>
        <v>14400</v>
      </c>
      <c r="P123" s="21">
        <f t="shared" si="36"/>
        <v>22320</v>
      </c>
      <c r="Q123" s="10">
        <f t="shared" si="37"/>
        <v>12960</v>
      </c>
      <c r="R123" s="21">
        <f t="shared" si="38"/>
        <v>1240</v>
      </c>
      <c r="S123" s="10">
        <f t="shared" si="39"/>
        <v>720</v>
      </c>
    </row>
    <row r="124" spans="5:19" x14ac:dyDescent="0.35">
      <c r="E124" s="8">
        <v>10</v>
      </c>
      <c r="F124" s="9"/>
      <c r="G124" s="9" t="s">
        <v>17</v>
      </c>
      <c r="H124" s="15" t="s">
        <v>9</v>
      </c>
      <c r="I124" s="10">
        <v>20</v>
      </c>
      <c r="J124" s="10">
        <f>J123</f>
        <v>18</v>
      </c>
      <c r="K124" s="10">
        <f>K123</f>
        <v>1</v>
      </c>
      <c r="L124" s="9">
        <v>1360</v>
      </c>
      <c r="M124" s="9">
        <v>960</v>
      </c>
      <c r="N124" s="21">
        <f t="shared" si="34"/>
        <v>27200</v>
      </c>
      <c r="O124" s="10">
        <f t="shared" si="35"/>
        <v>19200</v>
      </c>
      <c r="P124" s="21">
        <f t="shared" si="36"/>
        <v>24480</v>
      </c>
      <c r="Q124" s="10">
        <f t="shared" si="37"/>
        <v>17280</v>
      </c>
      <c r="R124" s="21">
        <f t="shared" si="38"/>
        <v>1360</v>
      </c>
      <c r="S124" s="10">
        <f t="shared" si="39"/>
        <v>960</v>
      </c>
    </row>
    <row r="125" spans="5:19" x14ac:dyDescent="0.35">
      <c r="E125" s="8">
        <v>11</v>
      </c>
      <c r="F125" s="9"/>
      <c r="G125" s="9" t="s">
        <v>18</v>
      </c>
      <c r="H125" s="15" t="s">
        <v>11</v>
      </c>
      <c r="I125" s="10">
        <f>6*3*7*0.125</f>
        <v>15.75</v>
      </c>
      <c r="J125" s="10">
        <f>4*3*7*0.125</f>
        <v>10.5</v>
      </c>
      <c r="K125" s="10">
        <f>1*3*7*0.125</f>
        <v>2.625</v>
      </c>
      <c r="L125" s="9">
        <v>95000</v>
      </c>
      <c r="M125" s="9">
        <v>14000</v>
      </c>
      <c r="N125" s="21">
        <f t="shared" si="34"/>
        <v>1496250</v>
      </c>
      <c r="O125" s="10">
        <f t="shared" si="35"/>
        <v>220500</v>
      </c>
      <c r="P125" s="21">
        <f t="shared" si="36"/>
        <v>997500</v>
      </c>
      <c r="Q125" s="10">
        <f t="shared" si="37"/>
        <v>147000</v>
      </c>
      <c r="R125" s="21">
        <f t="shared" si="38"/>
        <v>249375</v>
      </c>
      <c r="S125" s="10">
        <f t="shared" si="39"/>
        <v>36750</v>
      </c>
    </row>
    <row r="126" spans="5:19" x14ac:dyDescent="0.35">
      <c r="E126" s="8">
        <v>12</v>
      </c>
      <c r="F126" s="9"/>
      <c r="G126" s="9" t="s">
        <v>19</v>
      </c>
      <c r="H126" s="15" t="s">
        <v>6</v>
      </c>
      <c r="I126" s="10">
        <v>252</v>
      </c>
      <c r="J126" s="10">
        <v>288</v>
      </c>
      <c r="K126" s="10">
        <v>48</v>
      </c>
      <c r="L126" s="9">
        <v>1900</v>
      </c>
      <c r="M126" s="9">
        <v>900</v>
      </c>
      <c r="N126" s="21">
        <f t="shared" si="34"/>
        <v>478800</v>
      </c>
      <c r="O126" s="10">
        <f t="shared" si="35"/>
        <v>226800</v>
      </c>
      <c r="P126" s="21">
        <f t="shared" si="36"/>
        <v>547200</v>
      </c>
      <c r="Q126" s="10">
        <f t="shared" si="37"/>
        <v>259200</v>
      </c>
      <c r="R126" s="21">
        <f t="shared" si="38"/>
        <v>91200</v>
      </c>
      <c r="S126" s="10">
        <f t="shared" si="39"/>
        <v>43200</v>
      </c>
    </row>
    <row r="127" spans="5:19" ht="15" thickBot="1" x14ac:dyDescent="0.4">
      <c r="E127" s="8">
        <v>13</v>
      </c>
      <c r="F127" s="9"/>
      <c r="G127" s="9" t="s">
        <v>20</v>
      </c>
      <c r="H127" s="15" t="s">
        <v>9</v>
      </c>
      <c r="I127" s="10">
        <v>2</v>
      </c>
      <c r="J127" s="10">
        <v>3</v>
      </c>
      <c r="K127" s="10">
        <v>0</v>
      </c>
      <c r="L127" s="9">
        <v>103500</v>
      </c>
      <c r="M127" s="12">
        <v>33000</v>
      </c>
      <c r="N127" s="21">
        <f t="shared" si="34"/>
        <v>207000</v>
      </c>
      <c r="O127" s="10">
        <f t="shared" si="35"/>
        <v>66000</v>
      </c>
      <c r="P127" s="21">
        <f t="shared" si="36"/>
        <v>310500</v>
      </c>
      <c r="Q127" s="10">
        <f t="shared" si="37"/>
        <v>99000</v>
      </c>
      <c r="R127" s="21">
        <f t="shared" si="38"/>
        <v>0</v>
      </c>
      <c r="S127" s="10">
        <f t="shared" si="39"/>
        <v>0</v>
      </c>
    </row>
    <row r="128" spans="5:19" x14ac:dyDescent="0.35">
      <c r="E128" s="8">
        <v>14</v>
      </c>
      <c r="F128" s="9"/>
      <c r="G128" s="9" t="s">
        <v>21</v>
      </c>
      <c r="H128" s="15" t="s">
        <v>9</v>
      </c>
      <c r="I128" s="10">
        <f>I119</f>
        <v>10</v>
      </c>
      <c r="J128" s="10">
        <f>J119</f>
        <v>8</v>
      </c>
      <c r="K128" s="10">
        <f>K119</f>
        <v>1</v>
      </c>
      <c r="L128" s="9">
        <v>14300</v>
      </c>
      <c r="M128" s="9">
        <v>8300</v>
      </c>
      <c r="N128" s="21">
        <f t="shared" si="34"/>
        <v>143000</v>
      </c>
      <c r="O128" s="10">
        <f t="shared" si="35"/>
        <v>83000</v>
      </c>
      <c r="P128" s="21">
        <f t="shared" si="36"/>
        <v>114400</v>
      </c>
      <c r="Q128" s="10">
        <f t="shared" si="37"/>
        <v>66400</v>
      </c>
      <c r="R128" s="21">
        <f t="shared" si="38"/>
        <v>14300</v>
      </c>
      <c r="S128" s="10">
        <f t="shared" si="39"/>
        <v>8300</v>
      </c>
    </row>
    <row r="129" spans="5:19" x14ac:dyDescent="0.35">
      <c r="E129" s="8">
        <v>15</v>
      </c>
      <c r="F129" s="9"/>
      <c r="G129" s="9" t="s">
        <v>22</v>
      </c>
      <c r="H129" s="15" t="s">
        <v>9</v>
      </c>
      <c r="I129" s="10">
        <v>187</v>
      </c>
      <c r="J129" s="10">
        <v>154</v>
      </c>
      <c r="K129" s="10">
        <v>16</v>
      </c>
      <c r="L129" s="9">
        <v>1270</v>
      </c>
      <c r="M129" s="9">
        <v>320</v>
      </c>
      <c r="N129" s="21">
        <f t="shared" si="34"/>
        <v>237490</v>
      </c>
      <c r="O129" s="10">
        <f t="shared" si="35"/>
        <v>59840</v>
      </c>
      <c r="P129" s="21">
        <f t="shared" si="36"/>
        <v>195580</v>
      </c>
      <c r="Q129" s="10">
        <f t="shared" si="37"/>
        <v>49280</v>
      </c>
      <c r="R129" s="21">
        <f t="shared" si="38"/>
        <v>20320</v>
      </c>
      <c r="S129" s="10">
        <f t="shared" si="39"/>
        <v>5120</v>
      </c>
    </row>
    <row r="130" spans="5:19" x14ac:dyDescent="0.35">
      <c r="E130" s="8">
        <v>16</v>
      </c>
      <c r="F130" s="9"/>
      <c r="G130" s="9" t="s">
        <v>23</v>
      </c>
      <c r="H130" s="15" t="s">
        <v>24</v>
      </c>
      <c r="I130" s="10">
        <v>6</v>
      </c>
      <c r="J130" s="10">
        <v>5</v>
      </c>
      <c r="K130" s="10">
        <v>2</v>
      </c>
      <c r="L130" s="9">
        <v>5000</v>
      </c>
      <c r="M130" s="9">
        <v>2800</v>
      </c>
      <c r="N130" s="21">
        <f t="shared" si="34"/>
        <v>30000</v>
      </c>
      <c r="O130" s="10">
        <f t="shared" si="35"/>
        <v>16800</v>
      </c>
      <c r="P130" s="21">
        <f t="shared" si="36"/>
        <v>25000</v>
      </c>
      <c r="Q130" s="10">
        <f t="shared" si="37"/>
        <v>14000</v>
      </c>
      <c r="R130" s="21">
        <f t="shared" si="38"/>
        <v>10000</v>
      </c>
      <c r="S130" s="10">
        <f t="shared" si="39"/>
        <v>5600</v>
      </c>
    </row>
    <row r="131" spans="5:19" x14ac:dyDescent="0.35">
      <c r="E131" s="8">
        <v>17</v>
      </c>
      <c r="F131" s="9"/>
      <c r="G131" s="9" t="s">
        <v>50</v>
      </c>
      <c r="H131" s="15" t="s">
        <v>11</v>
      </c>
      <c r="I131" s="10">
        <f>3*2.5*7*0.125</f>
        <v>6.5625</v>
      </c>
      <c r="J131" s="10">
        <f>4*2.5*7*0.125</f>
        <v>8.75</v>
      </c>
      <c r="K131" s="10">
        <f>0*2.5*7*0.125</f>
        <v>0</v>
      </c>
      <c r="L131" s="9">
        <v>95000</v>
      </c>
      <c r="M131" s="9">
        <v>14000</v>
      </c>
      <c r="N131" s="21">
        <f t="shared" si="34"/>
        <v>623437.5</v>
      </c>
      <c r="O131" s="10">
        <f t="shared" si="35"/>
        <v>91875</v>
      </c>
      <c r="P131" s="21">
        <f t="shared" si="36"/>
        <v>831250</v>
      </c>
      <c r="Q131" s="10">
        <f t="shared" si="37"/>
        <v>122500</v>
      </c>
      <c r="R131" s="21">
        <f t="shared" si="38"/>
        <v>0</v>
      </c>
      <c r="S131" s="10">
        <f t="shared" si="39"/>
        <v>0</v>
      </c>
    </row>
    <row r="132" spans="5:19" x14ac:dyDescent="0.35">
      <c r="E132" s="8">
        <v>18</v>
      </c>
      <c r="F132" s="9"/>
      <c r="G132" s="9" t="s">
        <v>25</v>
      </c>
      <c r="H132" s="15" t="s">
        <v>9</v>
      </c>
      <c r="I132" s="10">
        <v>3</v>
      </c>
      <c r="J132" s="10">
        <v>4</v>
      </c>
      <c r="K132" s="10">
        <v>0</v>
      </c>
      <c r="L132" s="9">
        <v>5370</v>
      </c>
      <c r="M132" s="9">
        <v>2990</v>
      </c>
      <c r="N132" s="21">
        <f t="shared" si="34"/>
        <v>16110</v>
      </c>
      <c r="O132" s="10">
        <f t="shared" si="35"/>
        <v>8970</v>
      </c>
      <c r="P132" s="21">
        <f t="shared" si="36"/>
        <v>21480</v>
      </c>
      <c r="Q132" s="10">
        <f t="shared" si="37"/>
        <v>11960</v>
      </c>
      <c r="R132" s="21">
        <f t="shared" si="38"/>
        <v>0</v>
      </c>
      <c r="S132" s="10">
        <f t="shared" si="39"/>
        <v>0</v>
      </c>
    </row>
    <row r="133" spans="5:19" s="43" customFormat="1" x14ac:dyDescent="0.35">
      <c r="E133" s="42">
        <v>19</v>
      </c>
      <c r="G133" s="9" t="s">
        <v>53</v>
      </c>
      <c r="H133" s="44" t="s">
        <v>26</v>
      </c>
      <c r="I133" s="45">
        <v>24</v>
      </c>
      <c r="J133" s="45">
        <v>32</v>
      </c>
      <c r="K133" s="45">
        <v>0</v>
      </c>
      <c r="L133" s="43">
        <v>1200</v>
      </c>
      <c r="M133" s="43">
        <v>350</v>
      </c>
      <c r="N133" s="42">
        <f t="shared" si="34"/>
        <v>28800</v>
      </c>
      <c r="O133" s="45">
        <f t="shared" si="35"/>
        <v>8400</v>
      </c>
      <c r="P133" s="42">
        <f t="shared" si="36"/>
        <v>38400</v>
      </c>
      <c r="Q133" s="45">
        <f t="shared" si="37"/>
        <v>11200</v>
      </c>
      <c r="R133" s="42">
        <f t="shared" si="38"/>
        <v>0</v>
      </c>
      <c r="S133" s="45">
        <f t="shared" si="39"/>
        <v>0</v>
      </c>
    </row>
    <row r="134" spans="5:19" s="43" customFormat="1" x14ac:dyDescent="0.35">
      <c r="E134" s="42">
        <v>20</v>
      </c>
      <c r="G134" s="43" t="s">
        <v>27</v>
      </c>
      <c r="H134" s="44" t="s">
        <v>26</v>
      </c>
      <c r="I134" s="45">
        <v>171</v>
      </c>
      <c r="J134" s="45">
        <v>336</v>
      </c>
      <c r="K134" s="45">
        <v>0</v>
      </c>
      <c r="L134" s="43">
        <v>950</v>
      </c>
      <c r="M134" s="43">
        <v>300</v>
      </c>
      <c r="N134" s="42">
        <f t="shared" si="34"/>
        <v>162450</v>
      </c>
      <c r="O134" s="45">
        <f t="shared" si="35"/>
        <v>51300</v>
      </c>
      <c r="P134" s="42">
        <f t="shared" si="36"/>
        <v>319200</v>
      </c>
      <c r="Q134" s="45">
        <f t="shared" si="37"/>
        <v>100800</v>
      </c>
      <c r="R134" s="42">
        <f t="shared" si="38"/>
        <v>0</v>
      </c>
      <c r="S134" s="45">
        <f t="shared" si="39"/>
        <v>0</v>
      </c>
    </row>
    <row r="135" spans="5:19" x14ac:dyDescent="0.35">
      <c r="E135" s="8">
        <v>21</v>
      </c>
      <c r="F135" s="9"/>
      <c r="G135" s="43" t="s">
        <v>28</v>
      </c>
      <c r="H135" s="15" t="s">
        <v>26</v>
      </c>
      <c r="I135" s="10">
        <v>501</v>
      </c>
      <c r="J135" s="10">
        <v>679</v>
      </c>
      <c r="K135" s="10">
        <v>0</v>
      </c>
      <c r="L135" s="9">
        <v>950</v>
      </c>
      <c r="M135" s="9">
        <v>300</v>
      </c>
      <c r="N135" s="21">
        <f t="shared" si="34"/>
        <v>475950</v>
      </c>
      <c r="O135" s="10">
        <f t="shared" si="35"/>
        <v>150300</v>
      </c>
      <c r="P135" s="21">
        <f t="shared" si="36"/>
        <v>645050</v>
      </c>
      <c r="Q135" s="10">
        <f t="shared" si="37"/>
        <v>203700</v>
      </c>
      <c r="R135" s="21">
        <f t="shared" si="38"/>
        <v>0</v>
      </c>
      <c r="S135" s="10">
        <f t="shared" si="39"/>
        <v>0</v>
      </c>
    </row>
    <row r="136" spans="5:19" x14ac:dyDescent="0.35">
      <c r="E136" s="8">
        <v>22</v>
      </c>
      <c r="F136" s="9"/>
      <c r="G136" s="9" t="s">
        <v>29</v>
      </c>
      <c r="H136" s="15" t="s">
        <v>9</v>
      </c>
      <c r="I136" s="10">
        <f>I132</f>
        <v>3</v>
      </c>
      <c r="J136" s="10">
        <f>J132</f>
        <v>4</v>
      </c>
      <c r="K136" s="10">
        <f>K132</f>
        <v>0</v>
      </c>
      <c r="L136" s="9">
        <f>1270*20</f>
        <v>25400</v>
      </c>
      <c r="M136" s="9">
        <f>1270*9</f>
        <v>11430</v>
      </c>
      <c r="N136" s="21">
        <f t="shared" si="34"/>
        <v>76200</v>
      </c>
      <c r="O136" s="10">
        <f t="shared" si="35"/>
        <v>34290</v>
      </c>
      <c r="P136" s="21">
        <f t="shared" si="36"/>
        <v>101600</v>
      </c>
      <c r="Q136" s="10">
        <f t="shared" si="37"/>
        <v>45720</v>
      </c>
      <c r="R136" s="21">
        <f t="shared" si="38"/>
        <v>0</v>
      </c>
      <c r="S136" s="10">
        <f t="shared" si="39"/>
        <v>0</v>
      </c>
    </row>
    <row r="137" spans="5:19" x14ac:dyDescent="0.35">
      <c r="E137" s="8">
        <v>23</v>
      </c>
      <c r="F137" s="9"/>
      <c r="G137" s="9" t="s">
        <v>30</v>
      </c>
      <c r="H137" s="15" t="s">
        <v>9</v>
      </c>
      <c r="I137" s="10">
        <v>3</v>
      </c>
      <c r="J137" s="10">
        <f t="shared" ref="J137:K137" si="40">J136</f>
        <v>4</v>
      </c>
      <c r="K137" s="10">
        <f t="shared" si="40"/>
        <v>0</v>
      </c>
      <c r="L137" s="9">
        <v>17500</v>
      </c>
      <c r="M137" s="9">
        <v>2780</v>
      </c>
      <c r="N137" s="21">
        <f t="shared" si="34"/>
        <v>52500</v>
      </c>
      <c r="O137" s="10">
        <f t="shared" si="35"/>
        <v>8340</v>
      </c>
      <c r="P137" s="21">
        <f t="shared" si="36"/>
        <v>70000</v>
      </c>
      <c r="Q137" s="10">
        <f t="shared" si="37"/>
        <v>11120</v>
      </c>
      <c r="R137" s="21">
        <f t="shared" si="38"/>
        <v>0</v>
      </c>
      <c r="S137" s="10">
        <f t="shared" si="39"/>
        <v>0</v>
      </c>
    </row>
    <row r="138" spans="5:19" x14ac:dyDescent="0.35">
      <c r="E138" s="8">
        <v>24</v>
      </c>
      <c r="F138" s="9"/>
      <c r="G138" s="9" t="s">
        <v>31</v>
      </c>
      <c r="H138" s="15" t="s">
        <v>9</v>
      </c>
      <c r="I138" s="10">
        <v>3</v>
      </c>
      <c r="J138" s="10">
        <f t="shared" ref="J138:K138" si="41">J137</f>
        <v>4</v>
      </c>
      <c r="K138" s="10">
        <f t="shared" si="41"/>
        <v>0</v>
      </c>
      <c r="L138" s="9">
        <v>3050</v>
      </c>
      <c r="M138" s="9">
        <v>1650</v>
      </c>
      <c r="N138" s="21">
        <f t="shared" si="34"/>
        <v>9150</v>
      </c>
      <c r="O138" s="10">
        <f t="shared" si="35"/>
        <v>4950</v>
      </c>
      <c r="P138" s="21">
        <f t="shared" si="36"/>
        <v>12200</v>
      </c>
      <c r="Q138" s="10">
        <f t="shared" si="37"/>
        <v>6600</v>
      </c>
      <c r="R138" s="21">
        <f t="shared" si="38"/>
        <v>0</v>
      </c>
      <c r="S138" s="10">
        <f t="shared" si="39"/>
        <v>0</v>
      </c>
    </row>
    <row r="139" spans="5:19" x14ac:dyDescent="0.35">
      <c r="E139" s="8">
        <v>25</v>
      </c>
      <c r="F139" s="9"/>
      <c r="G139" s="9" t="s">
        <v>32</v>
      </c>
      <c r="H139" s="15" t="s">
        <v>9</v>
      </c>
      <c r="I139" s="10">
        <f>I138</f>
        <v>3</v>
      </c>
      <c r="J139" s="10">
        <f t="shared" ref="J139:K139" si="42">J138</f>
        <v>4</v>
      </c>
      <c r="K139" s="10">
        <f t="shared" si="42"/>
        <v>0</v>
      </c>
      <c r="L139" s="9">
        <v>45000</v>
      </c>
      <c r="M139" s="9">
        <v>16000</v>
      </c>
      <c r="N139" s="21">
        <f t="shared" si="34"/>
        <v>135000</v>
      </c>
      <c r="O139" s="10">
        <f t="shared" si="35"/>
        <v>48000</v>
      </c>
      <c r="P139" s="21">
        <f t="shared" si="36"/>
        <v>180000</v>
      </c>
      <c r="Q139" s="10">
        <f t="shared" si="37"/>
        <v>64000</v>
      </c>
      <c r="R139" s="21">
        <f t="shared" si="38"/>
        <v>0</v>
      </c>
      <c r="S139" s="10">
        <f t="shared" si="39"/>
        <v>0</v>
      </c>
    </row>
    <row r="140" spans="5:19" x14ac:dyDescent="0.35">
      <c r="E140" s="8">
        <v>26</v>
      </c>
      <c r="F140" s="9"/>
      <c r="G140" s="9" t="s">
        <v>33</v>
      </c>
      <c r="H140" s="15" t="s">
        <v>9</v>
      </c>
      <c r="I140" s="10">
        <f>I138</f>
        <v>3</v>
      </c>
      <c r="J140" s="10">
        <f>J138</f>
        <v>4</v>
      </c>
      <c r="K140" s="10">
        <f>K138</f>
        <v>0</v>
      </c>
      <c r="L140" s="9">
        <v>26600</v>
      </c>
      <c r="M140" s="9">
        <v>11660</v>
      </c>
      <c r="N140" s="21">
        <f t="shared" si="34"/>
        <v>79800</v>
      </c>
      <c r="O140" s="10">
        <f t="shared" si="35"/>
        <v>34980</v>
      </c>
      <c r="P140" s="21">
        <f t="shared" si="36"/>
        <v>106400</v>
      </c>
      <c r="Q140" s="10">
        <f t="shared" si="37"/>
        <v>46640</v>
      </c>
      <c r="R140" s="21">
        <f t="shared" si="38"/>
        <v>0</v>
      </c>
      <c r="S140" s="10">
        <f t="shared" si="39"/>
        <v>0</v>
      </c>
    </row>
    <row r="141" spans="5:19" x14ac:dyDescent="0.35">
      <c r="E141" s="8">
        <v>27</v>
      </c>
      <c r="F141" s="9"/>
      <c r="G141" s="9" t="s">
        <v>34</v>
      </c>
      <c r="H141" s="15" t="s">
        <v>9</v>
      </c>
      <c r="I141" s="10">
        <f>I138</f>
        <v>3</v>
      </c>
      <c r="J141" s="10">
        <f>J138</f>
        <v>4</v>
      </c>
      <c r="K141" s="10">
        <f>K138</f>
        <v>0</v>
      </c>
      <c r="L141" s="9">
        <v>35000</v>
      </c>
      <c r="M141" s="9">
        <v>11000</v>
      </c>
      <c r="N141" s="21">
        <f t="shared" si="34"/>
        <v>105000</v>
      </c>
      <c r="O141" s="10">
        <f t="shared" si="35"/>
        <v>33000</v>
      </c>
      <c r="P141" s="21">
        <f t="shared" si="36"/>
        <v>140000</v>
      </c>
      <c r="Q141" s="10">
        <f t="shared" si="37"/>
        <v>44000</v>
      </c>
      <c r="R141" s="21">
        <f t="shared" si="38"/>
        <v>0</v>
      </c>
      <c r="S141" s="10">
        <f t="shared" si="39"/>
        <v>0</v>
      </c>
    </row>
    <row r="142" spans="5:19" x14ac:dyDescent="0.35">
      <c r="E142" s="8">
        <v>28</v>
      </c>
      <c r="F142" s="9"/>
      <c r="G142" s="9" t="s">
        <v>35</v>
      </c>
      <c r="H142" s="15" t="s">
        <v>36</v>
      </c>
      <c r="I142" s="10">
        <v>56</v>
      </c>
      <c r="J142" s="10">
        <v>62</v>
      </c>
      <c r="K142" s="10">
        <v>0</v>
      </c>
      <c r="L142" s="9">
        <v>12000</v>
      </c>
      <c r="M142" s="9">
        <v>4500</v>
      </c>
      <c r="N142" s="21">
        <f t="shared" si="34"/>
        <v>672000</v>
      </c>
      <c r="O142" s="10">
        <f t="shared" si="35"/>
        <v>252000</v>
      </c>
      <c r="P142" s="21">
        <f t="shared" si="36"/>
        <v>744000</v>
      </c>
      <c r="Q142" s="10">
        <f t="shared" si="37"/>
        <v>279000</v>
      </c>
      <c r="R142" s="21">
        <f t="shared" si="38"/>
        <v>0</v>
      </c>
      <c r="S142" s="10">
        <f t="shared" si="39"/>
        <v>0</v>
      </c>
    </row>
    <row r="143" spans="5:19" x14ac:dyDescent="0.35">
      <c r="E143" s="8">
        <v>29</v>
      </c>
      <c r="F143" s="9"/>
      <c r="G143" s="9" t="s">
        <v>37</v>
      </c>
      <c r="H143" s="15" t="s">
        <v>9</v>
      </c>
      <c r="I143" s="10">
        <v>1</v>
      </c>
      <c r="J143" s="10">
        <v>1</v>
      </c>
      <c r="K143" s="10">
        <v>0</v>
      </c>
      <c r="L143" s="9">
        <v>11400</v>
      </c>
      <c r="M143" s="9">
        <v>2990</v>
      </c>
      <c r="N143" s="21">
        <f t="shared" si="34"/>
        <v>11400</v>
      </c>
      <c r="O143" s="10">
        <f t="shared" si="35"/>
        <v>2990</v>
      </c>
      <c r="P143" s="21">
        <f t="shared" si="36"/>
        <v>11400</v>
      </c>
      <c r="Q143" s="10">
        <f t="shared" si="37"/>
        <v>2990</v>
      </c>
      <c r="R143" s="21">
        <f t="shared" si="38"/>
        <v>0</v>
      </c>
      <c r="S143" s="10">
        <f t="shared" si="39"/>
        <v>0</v>
      </c>
    </row>
    <row r="144" spans="5:19" x14ac:dyDescent="0.35">
      <c r="E144" s="8">
        <v>30</v>
      </c>
      <c r="F144" s="9"/>
      <c r="G144" s="9" t="s">
        <v>38</v>
      </c>
      <c r="H144" s="15" t="s">
        <v>9</v>
      </c>
      <c r="I144" s="10">
        <v>1</v>
      </c>
      <c r="J144" s="10">
        <f>J143</f>
        <v>1</v>
      </c>
      <c r="K144" s="10">
        <f>K143</f>
        <v>0</v>
      </c>
      <c r="L144" s="9">
        <v>64800</v>
      </c>
      <c r="M144" s="9">
        <v>31250</v>
      </c>
      <c r="N144" s="21">
        <f t="shared" si="34"/>
        <v>64800</v>
      </c>
      <c r="O144" s="10">
        <f t="shared" si="35"/>
        <v>31250</v>
      </c>
      <c r="P144" s="21">
        <f t="shared" si="36"/>
        <v>64800</v>
      </c>
      <c r="Q144" s="10">
        <f t="shared" si="37"/>
        <v>31250</v>
      </c>
      <c r="R144" s="21">
        <f t="shared" si="38"/>
        <v>0</v>
      </c>
      <c r="S144" s="10">
        <f t="shared" si="39"/>
        <v>0</v>
      </c>
    </row>
    <row r="145" spans="5:19" x14ac:dyDescent="0.35">
      <c r="E145" s="8">
        <v>31</v>
      </c>
      <c r="F145" s="9"/>
      <c r="G145" s="9" t="s">
        <v>39</v>
      </c>
      <c r="H145" s="15" t="s">
        <v>26</v>
      </c>
      <c r="I145" s="10">
        <v>56</v>
      </c>
      <c r="J145" s="10">
        <v>62</v>
      </c>
      <c r="K145" s="10">
        <v>0</v>
      </c>
      <c r="L145" s="9">
        <v>3000</v>
      </c>
      <c r="M145" s="9">
        <v>350</v>
      </c>
      <c r="N145" s="21">
        <f t="shared" si="34"/>
        <v>168000</v>
      </c>
      <c r="O145" s="10">
        <f t="shared" si="35"/>
        <v>19600</v>
      </c>
      <c r="P145" s="21">
        <f t="shared" si="36"/>
        <v>186000</v>
      </c>
      <c r="Q145" s="10">
        <f t="shared" si="37"/>
        <v>21700</v>
      </c>
      <c r="R145" s="21">
        <f t="shared" si="38"/>
        <v>0</v>
      </c>
      <c r="S145" s="10">
        <f t="shared" si="39"/>
        <v>0</v>
      </c>
    </row>
    <row r="146" spans="5:19" s="43" customFormat="1" x14ac:dyDescent="0.35">
      <c r="E146" s="42">
        <v>32</v>
      </c>
      <c r="G146" s="9" t="s">
        <v>40</v>
      </c>
      <c r="H146" s="44" t="s">
        <v>9</v>
      </c>
      <c r="I146" s="45">
        <v>1</v>
      </c>
      <c r="J146" s="45">
        <v>1</v>
      </c>
      <c r="K146" s="45">
        <v>0</v>
      </c>
      <c r="L146" s="43">
        <v>81400</v>
      </c>
      <c r="M146" s="43">
        <v>17100</v>
      </c>
      <c r="N146" s="42">
        <f t="shared" si="34"/>
        <v>81400</v>
      </c>
      <c r="O146" s="45">
        <f t="shared" si="35"/>
        <v>17100</v>
      </c>
      <c r="P146" s="42">
        <f t="shared" si="36"/>
        <v>81400</v>
      </c>
      <c r="Q146" s="45">
        <f t="shared" si="37"/>
        <v>17100</v>
      </c>
      <c r="R146" s="42">
        <f t="shared" si="38"/>
        <v>0</v>
      </c>
      <c r="S146" s="45">
        <f t="shared" si="39"/>
        <v>0</v>
      </c>
    </row>
    <row r="147" spans="5:19" x14ac:dyDescent="0.35">
      <c r="E147" s="8">
        <v>33</v>
      </c>
      <c r="F147" s="9"/>
      <c r="G147" s="43" t="s">
        <v>52</v>
      </c>
      <c r="H147" s="15" t="s">
        <v>26</v>
      </c>
      <c r="I147" s="10">
        <v>228</v>
      </c>
      <c r="J147" s="10">
        <v>186</v>
      </c>
      <c r="K147" s="10">
        <v>0</v>
      </c>
      <c r="L147" s="9">
        <v>1400</v>
      </c>
      <c r="M147" s="9">
        <v>500</v>
      </c>
      <c r="N147" s="21">
        <f t="shared" si="34"/>
        <v>319200</v>
      </c>
      <c r="O147" s="10">
        <f t="shared" si="35"/>
        <v>114000</v>
      </c>
      <c r="P147" s="21">
        <f t="shared" si="36"/>
        <v>260400</v>
      </c>
      <c r="Q147" s="10">
        <f t="shared" si="37"/>
        <v>93000</v>
      </c>
      <c r="R147" s="21">
        <f t="shared" si="38"/>
        <v>0</v>
      </c>
      <c r="S147" s="10">
        <f t="shared" si="39"/>
        <v>0</v>
      </c>
    </row>
    <row r="148" spans="5:19" x14ac:dyDescent="0.35">
      <c r="E148" s="8">
        <v>34</v>
      </c>
      <c r="F148" s="9"/>
      <c r="G148" s="9" t="s">
        <v>41</v>
      </c>
      <c r="H148" s="15" t="s">
        <v>9</v>
      </c>
      <c r="I148" s="10">
        <v>1</v>
      </c>
      <c r="J148" s="10">
        <v>1</v>
      </c>
      <c r="K148" s="10">
        <v>0</v>
      </c>
      <c r="L148" s="9">
        <v>33120</v>
      </c>
      <c r="M148" s="9">
        <v>16000</v>
      </c>
      <c r="N148" s="21">
        <f t="shared" si="34"/>
        <v>33120</v>
      </c>
      <c r="O148" s="10">
        <f t="shared" si="35"/>
        <v>16000</v>
      </c>
      <c r="P148" s="21">
        <f t="shared" si="36"/>
        <v>33120</v>
      </c>
      <c r="Q148" s="10">
        <f t="shared" si="37"/>
        <v>16000</v>
      </c>
      <c r="R148" s="21">
        <f t="shared" si="38"/>
        <v>0</v>
      </c>
      <c r="S148" s="10">
        <f t="shared" si="39"/>
        <v>0</v>
      </c>
    </row>
    <row r="149" spans="5:19" s="43" customFormat="1" x14ac:dyDescent="0.35">
      <c r="E149" s="42">
        <v>35</v>
      </c>
      <c r="G149" s="9" t="s">
        <v>42</v>
      </c>
      <c r="H149" s="44" t="s">
        <v>6</v>
      </c>
      <c r="I149" s="45">
        <v>48</v>
      </c>
      <c r="J149" s="45">
        <v>48</v>
      </c>
      <c r="K149" s="45">
        <v>0</v>
      </c>
      <c r="L149" s="43">
        <v>1900</v>
      </c>
      <c r="M149" s="43">
        <v>900</v>
      </c>
      <c r="N149" s="42">
        <f t="shared" si="34"/>
        <v>91200</v>
      </c>
      <c r="O149" s="45">
        <f t="shared" si="35"/>
        <v>43200</v>
      </c>
      <c r="P149" s="42">
        <f t="shared" si="36"/>
        <v>91200</v>
      </c>
      <c r="Q149" s="45">
        <f t="shared" si="37"/>
        <v>43200</v>
      </c>
      <c r="R149" s="42">
        <f t="shared" si="38"/>
        <v>0</v>
      </c>
      <c r="S149" s="45">
        <f t="shared" si="39"/>
        <v>0</v>
      </c>
    </row>
    <row r="150" spans="5:19" x14ac:dyDescent="0.35">
      <c r="E150" s="8">
        <v>36</v>
      </c>
      <c r="F150" s="9"/>
      <c r="G150" s="43" t="s">
        <v>43</v>
      </c>
      <c r="H150" s="15" t="s">
        <v>26</v>
      </c>
      <c r="I150" s="10">
        <v>1777</v>
      </c>
      <c r="J150" s="10">
        <v>2094</v>
      </c>
      <c r="K150" s="10">
        <v>169</v>
      </c>
      <c r="L150" s="9">
        <v>1300</v>
      </c>
      <c r="M150" s="9">
        <v>300</v>
      </c>
      <c r="N150" s="21">
        <f t="shared" si="34"/>
        <v>2310100</v>
      </c>
      <c r="O150" s="10">
        <f t="shared" si="35"/>
        <v>533100</v>
      </c>
      <c r="P150" s="21">
        <f t="shared" si="36"/>
        <v>2722200</v>
      </c>
      <c r="Q150" s="10">
        <f t="shared" si="37"/>
        <v>628200</v>
      </c>
      <c r="R150" s="21">
        <f t="shared" si="38"/>
        <v>219700</v>
      </c>
      <c r="S150" s="10">
        <f t="shared" si="39"/>
        <v>50700</v>
      </c>
    </row>
    <row r="151" spans="5:19" s="43" customFormat="1" x14ac:dyDescent="0.35">
      <c r="E151" s="42">
        <v>37</v>
      </c>
      <c r="G151" s="9" t="s">
        <v>44</v>
      </c>
      <c r="H151" s="44" t="s">
        <v>51</v>
      </c>
      <c r="I151" s="45">
        <v>15</v>
      </c>
      <c r="J151" s="45">
        <v>15</v>
      </c>
      <c r="K151" s="45">
        <v>0</v>
      </c>
      <c r="L151" s="43">
        <v>3000</v>
      </c>
      <c r="M151" s="43">
        <v>1200</v>
      </c>
      <c r="N151" s="42">
        <f t="shared" si="34"/>
        <v>45000</v>
      </c>
      <c r="O151" s="45">
        <f t="shared" si="35"/>
        <v>18000</v>
      </c>
      <c r="P151" s="42">
        <f t="shared" si="36"/>
        <v>45000</v>
      </c>
      <c r="Q151" s="45">
        <f t="shared" si="37"/>
        <v>18000</v>
      </c>
      <c r="R151" s="42">
        <f t="shared" si="38"/>
        <v>0</v>
      </c>
      <c r="S151" s="45">
        <f t="shared" si="39"/>
        <v>0</v>
      </c>
    </row>
    <row r="152" spans="5:19" x14ac:dyDescent="0.35">
      <c r="E152" s="8">
        <v>38</v>
      </c>
      <c r="F152" s="9"/>
      <c r="G152" s="43" t="s">
        <v>45</v>
      </c>
      <c r="H152" s="15" t="s">
        <v>6</v>
      </c>
      <c r="I152" s="10">
        <v>124</v>
      </c>
      <c r="J152" s="10">
        <v>124</v>
      </c>
      <c r="K152" s="10">
        <v>0</v>
      </c>
      <c r="L152" s="9">
        <v>800</v>
      </c>
      <c r="M152" s="9">
        <v>150</v>
      </c>
      <c r="N152" s="21">
        <f t="shared" si="34"/>
        <v>99200</v>
      </c>
      <c r="O152" s="10">
        <f t="shared" si="35"/>
        <v>18600</v>
      </c>
      <c r="P152" s="21">
        <f t="shared" si="36"/>
        <v>99200</v>
      </c>
      <c r="Q152" s="10">
        <f t="shared" si="37"/>
        <v>18600</v>
      </c>
      <c r="R152" s="21">
        <f t="shared" si="38"/>
        <v>0</v>
      </c>
      <c r="S152" s="10">
        <f t="shared" si="39"/>
        <v>0</v>
      </c>
    </row>
    <row r="153" spans="5:19" x14ac:dyDescent="0.35">
      <c r="E153" s="8">
        <v>39</v>
      </c>
      <c r="F153" s="9"/>
      <c r="G153" s="9" t="s">
        <v>46</v>
      </c>
      <c r="H153" s="15" t="s">
        <v>9</v>
      </c>
      <c r="I153" s="10">
        <v>1</v>
      </c>
      <c r="J153" s="10">
        <v>1</v>
      </c>
      <c r="K153" s="10">
        <v>0</v>
      </c>
      <c r="L153" s="9">
        <v>560000</v>
      </c>
      <c r="M153" s="9">
        <v>0</v>
      </c>
      <c r="N153" s="21">
        <f t="shared" si="34"/>
        <v>560000</v>
      </c>
      <c r="O153" s="10">
        <f t="shared" si="35"/>
        <v>0</v>
      </c>
      <c r="P153" s="21">
        <f t="shared" si="36"/>
        <v>560000</v>
      </c>
      <c r="Q153" s="10">
        <f t="shared" si="37"/>
        <v>0</v>
      </c>
      <c r="R153" s="21">
        <f t="shared" si="38"/>
        <v>0</v>
      </c>
      <c r="S153" s="10">
        <f t="shared" si="39"/>
        <v>0</v>
      </c>
    </row>
    <row r="154" spans="5:19" x14ac:dyDescent="0.35">
      <c r="E154" s="8">
        <v>40</v>
      </c>
      <c r="F154" s="9"/>
      <c r="G154" s="9" t="s">
        <v>47</v>
      </c>
      <c r="H154" s="15" t="s">
        <v>6</v>
      </c>
      <c r="I154" s="10">
        <v>2417</v>
      </c>
      <c r="J154" s="10">
        <v>2094</v>
      </c>
      <c r="K154" s="10">
        <v>169</v>
      </c>
      <c r="L154" s="9">
        <v>150</v>
      </c>
      <c r="M154" s="9">
        <v>100</v>
      </c>
      <c r="N154" s="21">
        <f t="shared" si="34"/>
        <v>362550</v>
      </c>
      <c r="O154" s="10">
        <f t="shared" si="35"/>
        <v>241700</v>
      </c>
      <c r="P154" s="21">
        <f t="shared" si="36"/>
        <v>314100</v>
      </c>
      <c r="Q154" s="10">
        <f t="shared" si="37"/>
        <v>209400</v>
      </c>
      <c r="R154" s="21">
        <f t="shared" si="38"/>
        <v>25350</v>
      </c>
      <c r="S154" s="10">
        <f t="shared" si="39"/>
        <v>16900</v>
      </c>
    </row>
    <row r="155" spans="5:19" x14ac:dyDescent="0.35">
      <c r="E155" s="8">
        <v>41</v>
      </c>
      <c r="F155" s="9"/>
      <c r="G155" s="9" t="s">
        <v>48</v>
      </c>
      <c r="H155" s="15" t="s">
        <v>6</v>
      </c>
      <c r="I155" s="10">
        <v>449</v>
      </c>
      <c r="J155" s="10">
        <v>228</v>
      </c>
      <c r="K155" s="10">
        <v>142</v>
      </c>
      <c r="L155" s="9">
        <v>2500</v>
      </c>
      <c r="M155" s="9">
        <v>1000</v>
      </c>
      <c r="N155" s="21">
        <f t="shared" si="34"/>
        <v>1122500</v>
      </c>
      <c r="O155" s="10">
        <f t="shared" si="35"/>
        <v>449000</v>
      </c>
      <c r="P155" s="21">
        <f t="shared" si="36"/>
        <v>570000</v>
      </c>
      <c r="Q155" s="10">
        <f t="shared" si="37"/>
        <v>228000</v>
      </c>
      <c r="R155" s="21">
        <f t="shared" si="38"/>
        <v>355000</v>
      </c>
      <c r="S155" s="10">
        <f t="shared" si="39"/>
        <v>142000</v>
      </c>
    </row>
    <row r="156" spans="5:19" ht="15" thickBot="1" x14ac:dyDescent="0.4">
      <c r="E156" s="11">
        <v>42</v>
      </c>
      <c r="F156" s="12"/>
      <c r="G156" s="12" t="s">
        <v>49</v>
      </c>
      <c r="H156" s="16" t="s">
        <v>9</v>
      </c>
      <c r="I156" s="13">
        <v>1</v>
      </c>
      <c r="J156" s="13">
        <v>0</v>
      </c>
      <c r="K156" s="13">
        <v>0</v>
      </c>
      <c r="L156" s="9">
        <v>55500</v>
      </c>
      <c r="M156" s="9">
        <v>41250</v>
      </c>
      <c r="N156" s="21">
        <f t="shared" si="34"/>
        <v>55500</v>
      </c>
      <c r="O156" s="10">
        <f t="shared" si="35"/>
        <v>41250</v>
      </c>
      <c r="P156" s="21">
        <f t="shared" si="36"/>
        <v>0</v>
      </c>
      <c r="Q156" s="10">
        <f t="shared" si="37"/>
        <v>0</v>
      </c>
      <c r="R156" s="21">
        <f t="shared" si="38"/>
        <v>0</v>
      </c>
      <c r="S156" s="10">
        <f t="shared" si="39"/>
        <v>0</v>
      </c>
    </row>
    <row r="157" spans="5:19" x14ac:dyDescent="0.35">
      <c r="N157" s="24">
        <f>SUM(N115:N156)</f>
        <v>15020727.5</v>
      </c>
      <c r="O157" s="24">
        <f>SUM(O115:O156)</f>
        <v>4182975</v>
      </c>
      <c r="P157" s="24">
        <f>SUM(P115:P156)</f>
        <v>11569650</v>
      </c>
      <c r="Q157" s="24">
        <f>SUM(Q115:Q156)</f>
        <v>3136330</v>
      </c>
      <c r="R157" s="25">
        <f t="shared" ref="R157" si="43">SUM(R115:R156)</f>
        <v>992845</v>
      </c>
      <c r="S157" s="24">
        <f>SUM(S115:S156)</f>
        <v>313400</v>
      </c>
    </row>
    <row r="159" spans="5:19" x14ac:dyDescent="0.35">
      <c r="N159" s="29" t="s">
        <v>131</v>
      </c>
      <c r="O159" s="17" t="s">
        <v>130</v>
      </c>
    </row>
    <row r="160" spans="5:19" x14ac:dyDescent="0.35">
      <c r="M160" t="s">
        <v>126</v>
      </c>
      <c r="N160" s="28">
        <f>O157+S157</f>
        <v>4496375</v>
      </c>
      <c r="O160" s="28">
        <f>N157+R157</f>
        <v>16013572.5</v>
      </c>
    </row>
    <row r="161" spans="5:19" x14ac:dyDescent="0.35">
      <c r="N161" s="28"/>
      <c r="O161" s="28"/>
    </row>
    <row r="162" spans="5:19" x14ac:dyDescent="0.35">
      <c r="M162" t="s">
        <v>128</v>
      </c>
      <c r="N162" s="28">
        <f>O157+Q157+S157</f>
        <v>7632705</v>
      </c>
      <c r="O162" s="28">
        <f>N157+P157+R157</f>
        <v>27583222.5</v>
      </c>
    </row>
    <row r="166" spans="5:19" ht="15" thickBot="1" x14ac:dyDescent="0.4"/>
    <row r="167" spans="5:19" x14ac:dyDescent="0.35">
      <c r="I167" s="1" t="s">
        <v>100</v>
      </c>
      <c r="J167" s="1" t="s">
        <v>101</v>
      </c>
      <c r="K167" s="17" t="s">
        <v>102</v>
      </c>
      <c r="N167" s="92" t="s">
        <v>100</v>
      </c>
      <c r="O167" s="93"/>
      <c r="P167" s="92" t="s">
        <v>101</v>
      </c>
      <c r="Q167" s="93"/>
      <c r="R167" s="94" t="s">
        <v>102</v>
      </c>
      <c r="S167" s="95"/>
    </row>
    <row r="168" spans="5:19" ht="15" thickBot="1" x14ac:dyDescent="0.4">
      <c r="E168" s="2" t="s">
        <v>1</v>
      </c>
      <c r="F168" s="3"/>
      <c r="G168" s="4" t="s">
        <v>2</v>
      </c>
      <c r="H168" s="4" t="s">
        <v>3</v>
      </c>
      <c r="I168" s="2" t="s">
        <v>4</v>
      </c>
      <c r="J168" s="2" t="s">
        <v>4</v>
      </c>
      <c r="K168" s="2" t="s">
        <v>4</v>
      </c>
      <c r="L168" s="19" t="s">
        <v>123</v>
      </c>
      <c r="M168" s="20" t="s">
        <v>124</v>
      </c>
      <c r="N168" s="23" t="s">
        <v>125</v>
      </c>
      <c r="O168" s="23" t="s">
        <v>132</v>
      </c>
      <c r="P168" s="23" t="s">
        <v>125</v>
      </c>
      <c r="Q168" s="23" t="s">
        <v>132</v>
      </c>
      <c r="R168" s="23" t="s">
        <v>125</v>
      </c>
      <c r="S168" s="23" t="s">
        <v>132</v>
      </c>
    </row>
    <row r="169" spans="5:19" s="43" customFormat="1" x14ac:dyDescent="0.35">
      <c r="E169" s="54">
        <v>1</v>
      </c>
      <c r="F169" s="55"/>
      <c r="G169" s="6" t="s">
        <v>5</v>
      </c>
      <c r="H169" s="56" t="s">
        <v>6</v>
      </c>
      <c r="I169" s="57">
        <f>20*6</f>
        <v>120</v>
      </c>
      <c r="J169" s="57">
        <v>0</v>
      </c>
      <c r="K169" s="57">
        <v>0</v>
      </c>
      <c r="L169" s="43">
        <v>14500</v>
      </c>
      <c r="M169" s="43">
        <v>4700</v>
      </c>
      <c r="N169" s="42">
        <f>L169*I169</f>
        <v>1740000</v>
      </c>
      <c r="O169" s="45">
        <f>M169*I169</f>
        <v>564000</v>
      </c>
      <c r="P169" s="42">
        <f>L169*J169</f>
        <v>0</v>
      </c>
      <c r="Q169" s="45">
        <f>M169*J169</f>
        <v>0</v>
      </c>
      <c r="R169" s="42">
        <f>L169*K169</f>
        <v>0</v>
      </c>
      <c r="S169" s="45">
        <f>M169*K169</f>
        <v>0</v>
      </c>
    </row>
    <row r="170" spans="5:19" x14ac:dyDescent="0.35">
      <c r="E170" s="8">
        <v>2</v>
      </c>
      <c r="F170" s="9"/>
      <c r="G170" s="43" t="s">
        <v>7</v>
      </c>
      <c r="H170" s="15" t="s">
        <v>6</v>
      </c>
      <c r="I170" s="10">
        <v>1929</v>
      </c>
      <c r="J170" s="10">
        <v>0</v>
      </c>
      <c r="K170" s="10">
        <v>0</v>
      </c>
      <c r="L170" s="9">
        <v>600</v>
      </c>
      <c r="M170" s="9">
        <v>170</v>
      </c>
      <c r="N170" s="21">
        <f t="shared" ref="N170:N210" si="44">L170*I170</f>
        <v>1157400</v>
      </c>
      <c r="O170" s="10">
        <f t="shared" ref="O170:O210" si="45">M170*I170</f>
        <v>327930</v>
      </c>
      <c r="P170" s="21">
        <f t="shared" ref="P170:P210" si="46">L170*J170</f>
        <v>0</v>
      </c>
      <c r="Q170" s="10">
        <f t="shared" ref="Q170:Q210" si="47">M170*J170</f>
        <v>0</v>
      </c>
      <c r="R170" s="21">
        <f t="shared" ref="R170:R210" si="48">L170*K170</f>
        <v>0</v>
      </c>
      <c r="S170" s="10">
        <f t="shared" ref="S170:S210" si="49">M170*K170</f>
        <v>0</v>
      </c>
    </row>
    <row r="171" spans="5:19" x14ac:dyDescent="0.35">
      <c r="E171" s="8">
        <v>3</v>
      </c>
      <c r="F171" s="9"/>
      <c r="G171" s="9" t="s">
        <v>8</v>
      </c>
      <c r="H171" s="15" t="s">
        <v>9</v>
      </c>
      <c r="I171" s="10">
        <v>1</v>
      </c>
      <c r="J171" s="10">
        <v>1</v>
      </c>
      <c r="K171" s="10">
        <v>0</v>
      </c>
      <c r="L171" s="9">
        <v>1150</v>
      </c>
      <c r="M171" s="9">
        <v>670</v>
      </c>
      <c r="N171" s="21">
        <f t="shared" si="44"/>
        <v>1150</v>
      </c>
      <c r="O171" s="10">
        <f t="shared" si="45"/>
        <v>670</v>
      </c>
      <c r="P171" s="21">
        <f t="shared" si="46"/>
        <v>1150</v>
      </c>
      <c r="Q171" s="10">
        <f t="shared" si="47"/>
        <v>670</v>
      </c>
      <c r="R171" s="21">
        <f t="shared" si="48"/>
        <v>0</v>
      </c>
      <c r="S171" s="10">
        <f t="shared" si="49"/>
        <v>0</v>
      </c>
    </row>
    <row r="172" spans="5:19" x14ac:dyDescent="0.35">
      <c r="E172" s="8">
        <v>4</v>
      </c>
      <c r="F172" s="9"/>
      <c r="G172" s="9" t="s">
        <v>10</v>
      </c>
      <c r="H172" s="15" t="s">
        <v>11</v>
      </c>
      <c r="I172" s="10">
        <f>3*6*7*0.125</f>
        <v>15.75</v>
      </c>
      <c r="J172" s="10">
        <f>1*6*7*0.125</f>
        <v>5.25</v>
      </c>
      <c r="K172" s="10">
        <v>0</v>
      </c>
      <c r="L172" s="9">
        <v>95000</v>
      </c>
      <c r="M172" s="9">
        <v>14000</v>
      </c>
      <c r="N172" s="21">
        <f t="shared" si="44"/>
        <v>1496250</v>
      </c>
      <c r="O172" s="10">
        <f t="shared" si="45"/>
        <v>220500</v>
      </c>
      <c r="P172" s="21">
        <f t="shared" si="46"/>
        <v>498750</v>
      </c>
      <c r="Q172" s="10">
        <f t="shared" si="47"/>
        <v>73500</v>
      </c>
      <c r="R172" s="21">
        <f t="shared" si="48"/>
        <v>0</v>
      </c>
      <c r="S172" s="10">
        <f t="shared" si="49"/>
        <v>0</v>
      </c>
    </row>
    <row r="173" spans="5:19" x14ac:dyDescent="0.35">
      <c r="E173" s="8">
        <v>5</v>
      </c>
      <c r="F173" s="9"/>
      <c r="G173" s="9" t="s">
        <v>12</v>
      </c>
      <c r="H173" s="15" t="s">
        <v>9</v>
      </c>
      <c r="I173" s="10">
        <v>7</v>
      </c>
      <c r="J173" s="10">
        <v>7</v>
      </c>
      <c r="K173" s="10">
        <v>1</v>
      </c>
      <c r="L173" s="9">
        <v>1830</v>
      </c>
      <c r="M173" s="9">
        <v>1250</v>
      </c>
      <c r="N173" s="21">
        <f t="shared" si="44"/>
        <v>12810</v>
      </c>
      <c r="O173" s="10">
        <f t="shared" si="45"/>
        <v>8750</v>
      </c>
      <c r="P173" s="21">
        <f t="shared" si="46"/>
        <v>12810</v>
      </c>
      <c r="Q173" s="10">
        <f t="shared" si="47"/>
        <v>8750</v>
      </c>
      <c r="R173" s="21">
        <f t="shared" si="48"/>
        <v>1830</v>
      </c>
      <c r="S173" s="10">
        <f t="shared" si="49"/>
        <v>1250</v>
      </c>
    </row>
    <row r="174" spans="5:19" x14ac:dyDescent="0.35">
      <c r="E174" s="8">
        <v>6</v>
      </c>
      <c r="F174" s="9"/>
      <c r="G174" s="9" t="s">
        <v>13</v>
      </c>
      <c r="H174" s="15" t="s">
        <v>9</v>
      </c>
      <c r="I174" s="10">
        <v>4</v>
      </c>
      <c r="J174" s="10">
        <v>3</v>
      </c>
      <c r="K174" s="10">
        <v>0</v>
      </c>
      <c r="L174" s="9">
        <v>1200</v>
      </c>
      <c r="M174" s="9">
        <v>790</v>
      </c>
      <c r="N174" s="21">
        <f t="shared" si="44"/>
        <v>4800</v>
      </c>
      <c r="O174" s="10">
        <f t="shared" si="45"/>
        <v>3160</v>
      </c>
      <c r="P174" s="21">
        <f t="shared" si="46"/>
        <v>3600</v>
      </c>
      <c r="Q174" s="10">
        <f t="shared" si="47"/>
        <v>2370</v>
      </c>
      <c r="R174" s="21">
        <f t="shared" si="48"/>
        <v>0</v>
      </c>
      <c r="S174" s="10">
        <f t="shared" si="49"/>
        <v>0</v>
      </c>
    </row>
    <row r="175" spans="5:19" x14ac:dyDescent="0.35">
      <c r="E175" s="8">
        <v>7</v>
      </c>
      <c r="F175" s="9"/>
      <c r="G175" s="9" t="s">
        <v>14</v>
      </c>
      <c r="H175" s="15" t="s">
        <v>9</v>
      </c>
      <c r="I175" s="10">
        <v>17</v>
      </c>
      <c r="J175" s="10">
        <v>16</v>
      </c>
      <c r="K175" s="10">
        <f>K173</f>
        <v>1</v>
      </c>
      <c r="L175" s="9">
        <v>3170</v>
      </c>
      <c r="M175" s="9">
        <v>1900</v>
      </c>
      <c r="N175" s="21">
        <f t="shared" si="44"/>
        <v>53890</v>
      </c>
      <c r="O175" s="10">
        <f t="shared" si="45"/>
        <v>32300</v>
      </c>
      <c r="P175" s="21">
        <f t="shared" si="46"/>
        <v>50720</v>
      </c>
      <c r="Q175" s="10">
        <f t="shared" si="47"/>
        <v>30400</v>
      </c>
      <c r="R175" s="21">
        <f t="shared" si="48"/>
        <v>3170</v>
      </c>
      <c r="S175" s="10">
        <f t="shared" si="49"/>
        <v>1900</v>
      </c>
    </row>
    <row r="176" spans="5:19" x14ac:dyDescent="0.35">
      <c r="E176" s="8">
        <v>8</v>
      </c>
      <c r="F176" s="9"/>
      <c r="G176" s="9" t="s">
        <v>15</v>
      </c>
      <c r="H176" s="15" t="s">
        <v>9</v>
      </c>
      <c r="I176" s="10">
        <v>1</v>
      </c>
      <c r="J176" s="10">
        <v>1</v>
      </c>
      <c r="K176" s="10">
        <v>0</v>
      </c>
      <c r="L176" s="9">
        <v>9120</v>
      </c>
      <c r="M176" s="9">
        <v>1500</v>
      </c>
      <c r="N176" s="21">
        <f t="shared" si="44"/>
        <v>9120</v>
      </c>
      <c r="O176" s="10">
        <f t="shared" si="45"/>
        <v>1500</v>
      </c>
      <c r="P176" s="21">
        <f t="shared" si="46"/>
        <v>9120</v>
      </c>
      <c r="Q176" s="10">
        <f t="shared" si="47"/>
        <v>1500</v>
      </c>
      <c r="R176" s="21">
        <f t="shared" si="48"/>
        <v>0</v>
      </c>
      <c r="S176" s="10">
        <f t="shared" si="49"/>
        <v>0</v>
      </c>
    </row>
    <row r="177" spans="5:19" x14ac:dyDescent="0.35">
      <c r="E177" s="8">
        <v>9</v>
      </c>
      <c r="F177" s="9"/>
      <c r="G177" s="9" t="s">
        <v>16</v>
      </c>
      <c r="H177" s="15" t="s">
        <v>9</v>
      </c>
      <c r="I177" s="10">
        <v>17</v>
      </c>
      <c r="J177" s="10">
        <f>J175</f>
        <v>16</v>
      </c>
      <c r="K177" s="10">
        <f>K175</f>
        <v>1</v>
      </c>
      <c r="L177" s="9">
        <v>1240</v>
      </c>
      <c r="M177" s="9">
        <v>720</v>
      </c>
      <c r="N177" s="21">
        <f t="shared" si="44"/>
        <v>21080</v>
      </c>
      <c r="O177" s="10">
        <f t="shared" si="45"/>
        <v>12240</v>
      </c>
      <c r="P177" s="21">
        <f t="shared" si="46"/>
        <v>19840</v>
      </c>
      <c r="Q177" s="10">
        <f t="shared" si="47"/>
        <v>11520</v>
      </c>
      <c r="R177" s="21">
        <f t="shared" si="48"/>
        <v>1240</v>
      </c>
      <c r="S177" s="10">
        <f t="shared" si="49"/>
        <v>720</v>
      </c>
    </row>
    <row r="178" spans="5:19" x14ac:dyDescent="0.35">
      <c r="E178" s="8">
        <v>10</v>
      </c>
      <c r="F178" s="9"/>
      <c r="G178" s="9" t="s">
        <v>17</v>
      </c>
      <c r="H178" s="15" t="s">
        <v>9</v>
      </c>
      <c r="I178" s="10">
        <v>17</v>
      </c>
      <c r="J178" s="10">
        <f>J177</f>
        <v>16</v>
      </c>
      <c r="K178" s="10">
        <f>K177</f>
        <v>1</v>
      </c>
      <c r="L178" s="9">
        <v>1360</v>
      </c>
      <c r="M178" s="9">
        <v>960</v>
      </c>
      <c r="N178" s="21">
        <f t="shared" si="44"/>
        <v>23120</v>
      </c>
      <c r="O178" s="10">
        <f t="shared" si="45"/>
        <v>16320</v>
      </c>
      <c r="P178" s="21">
        <f t="shared" si="46"/>
        <v>21760</v>
      </c>
      <c r="Q178" s="10">
        <f t="shared" si="47"/>
        <v>15360</v>
      </c>
      <c r="R178" s="21">
        <f t="shared" si="48"/>
        <v>1360</v>
      </c>
      <c r="S178" s="10">
        <f t="shared" si="49"/>
        <v>960</v>
      </c>
    </row>
    <row r="179" spans="5:19" x14ac:dyDescent="0.35">
      <c r="E179" s="8">
        <v>11</v>
      </c>
      <c r="F179" s="9"/>
      <c r="G179" s="9" t="s">
        <v>18</v>
      </c>
      <c r="H179" s="15" t="s">
        <v>11</v>
      </c>
      <c r="I179" s="10">
        <f>7*3*7*0.125</f>
        <v>18.375</v>
      </c>
      <c r="J179" s="10">
        <f>8*3*7*0.125</f>
        <v>21</v>
      </c>
      <c r="K179" s="10">
        <f>1*3*7*0.125</f>
        <v>2.625</v>
      </c>
      <c r="L179" s="9">
        <v>95000</v>
      </c>
      <c r="M179" s="9">
        <v>14000</v>
      </c>
      <c r="N179" s="21">
        <f t="shared" si="44"/>
        <v>1745625</v>
      </c>
      <c r="O179" s="10">
        <f t="shared" si="45"/>
        <v>257250</v>
      </c>
      <c r="P179" s="21">
        <f t="shared" si="46"/>
        <v>1995000</v>
      </c>
      <c r="Q179" s="10">
        <f t="shared" si="47"/>
        <v>294000</v>
      </c>
      <c r="R179" s="21">
        <f t="shared" si="48"/>
        <v>249375</v>
      </c>
      <c r="S179" s="10">
        <f t="shared" si="49"/>
        <v>36750</v>
      </c>
    </row>
    <row r="180" spans="5:19" x14ac:dyDescent="0.35">
      <c r="E180" s="8">
        <v>12</v>
      </c>
      <c r="F180" s="9"/>
      <c r="G180" s="9" t="s">
        <v>19</v>
      </c>
      <c r="H180" s="15" t="s">
        <v>6</v>
      </c>
      <c r="I180" s="10">
        <v>198</v>
      </c>
      <c r="J180" s="10">
        <v>234</v>
      </c>
      <c r="K180" s="10">
        <v>48</v>
      </c>
      <c r="L180" s="9">
        <v>1900</v>
      </c>
      <c r="M180" s="9">
        <v>900</v>
      </c>
      <c r="N180" s="21">
        <f t="shared" si="44"/>
        <v>376200</v>
      </c>
      <c r="O180" s="10">
        <f t="shared" si="45"/>
        <v>178200</v>
      </c>
      <c r="P180" s="21">
        <f t="shared" si="46"/>
        <v>444600</v>
      </c>
      <c r="Q180" s="10">
        <f t="shared" si="47"/>
        <v>210600</v>
      </c>
      <c r="R180" s="21">
        <f t="shared" si="48"/>
        <v>91200</v>
      </c>
      <c r="S180" s="10">
        <f t="shared" si="49"/>
        <v>43200</v>
      </c>
    </row>
    <row r="181" spans="5:19" ht="15" thickBot="1" x14ac:dyDescent="0.4">
      <c r="E181" s="8">
        <v>13</v>
      </c>
      <c r="F181" s="9"/>
      <c r="G181" s="9" t="s">
        <v>20</v>
      </c>
      <c r="H181" s="15" t="s">
        <v>9</v>
      </c>
      <c r="I181" s="10">
        <v>2</v>
      </c>
      <c r="J181" s="10">
        <v>2</v>
      </c>
      <c r="K181" s="10">
        <v>0</v>
      </c>
      <c r="L181" s="9">
        <v>103500</v>
      </c>
      <c r="M181" s="12">
        <v>33000</v>
      </c>
      <c r="N181" s="21">
        <f t="shared" si="44"/>
        <v>207000</v>
      </c>
      <c r="O181" s="10">
        <f t="shared" si="45"/>
        <v>66000</v>
      </c>
      <c r="P181" s="21">
        <f t="shared" si="46"/>
        <v>207000</v>
      </c>
      <c r="Q181" s="10">
        <f t="shared" si="47"/>
        <v>66000</v>
      </c>
      <c r="R181" s="21">
        <f t="shared" si="48"/>
        <v>0</v>
      </c>
      <c r="S181" s="10">
        <f t="shared" si="49"/>
        <v>0</v>
      </c>
    </row>
    <row r="182" spans="5:19" x14ac:dyDescent="0.35">
      <c r="E182" s="8">
        <v>14</v>
      </c>
      <c r="F182" s="9"/>
      <c r="G182" s="9" t="s">
        <v>21</v>
      </c>
      <c r="H182" s="15" t="s">
        <v>9</v>
      </c>
      <c r="I182" s="10">
        <f>I173</f>
        <v>7</v>
      </c>
      <c r="J182" s="10">
        <f>J173</f>
        <v>7</v>
      </c>
      <c r="K182" s="10">
        <f>K173</f>
        <v>1</v>
      </c>
      <c r="L182" s="9">
        <v>14300</v>
      </c>
      <c r="M182" s="9">
        <v>8300</v>
      </c>
      <c r="N182" s="21">
        <f t="shared" si="44"/>
        <v>100100</v>
      </c>
      <c r="O182" s="10">
        <f t="shared" si="45"/>
        <v>58100</v>
      </c>
      <c r="P182" s="21">
        <f t="shared" si="46"/>
        <v>100100</v>
      </c>
      <c r="Q182" s="10">
        <f t="shared" si="47"/>
        <v>58100</v>
      </c>
      <c r="R182" s="21">
        <f t="shared" si="48"/>
        <v>14300</v>
      </c>
      <c r="S182" s="10">
        <f t="shared" si="49"/>
        <v>8300</v>
      </c>
    </row>
    <row r="183" spans="5:19" x14ac:dyDescent="0.35">
      <c r="E183" s="8">
        <v>15</v>
      </c>
      <c r="F183" s="9"/>
      <c r="G183" s="9" t="s">
        <v>22</v>
      </c>
      <c r="H183" s="15" t="s">
        <v>9</v>
      </c>
      <c r="I183" s="10">
        <v>179</v>
      </c>
      <c r="J183" s="10">
        <v>168</v>
      </c>
      <c r="K183" s="10">
        <v>18</v>
      </c>
      <c r="L183" s="9">
        <v>1270</v>
      </c>
      <c r="M183" s="9">
        <v>320</v>
      </c>
      <c r="N183" s="21">
        <f t="shared" si="44"/>
        <v>227330</v>
      </c>
      <c r="O183" s="10">
        <f t="shared" si="45"/>
        <v>57280</v>
      </c>
      <c r="P183" s="21">
        <f t="shared" si="46"/>
        <v>213360</v>
      </c>
      <c r="Q183" s="10">
        <f t="shared" si="47"/>
        <v>53760</v>
      </c>
      <c r="R183" s="21">
        <f t="shared" si="48"/>
        <v>22860</v>
      </c>
      <c r="S183" s="10">
        <f t="shared" si="49"/>
        <v>5760</v>
      </c>
    </row>
    <row r="184" spans="5:19" x14ac:dyDescent="0.35">
      <c r="E184" s="8">
        <v>16</v>
      </c>
      <c r="F184" s="9"/>
      <c r="G184" s="9" t="s">
        <v>23</v>
      </c>
      <c r="H184" s="15" t="s">
        <v>24</v>
      </c>
      <c r="I184" s="10">
        <v>6</v>
      </c>
      <c r="J184" s="10">
        <v>5</v>
      </c>
      <c r="K184" s="10">
        <v>2</v>
      </c>
      <c r="L184" s="9">
        <v>5000</v>
      </c>
      <c r="M184" s="9">
        <v>2800</v>
      </c>
      <c r="N184" s="21">
        <f t="shared" si="44"/>
        <v>30000</v>
      </c>
      <c r="O184" s="10">
        <f t="shared" si="45"/>
        <v>16800</v>
      </c>
      <c r="P184" s="21">
        <f t="shared" si="46"/>
        <v>25000</v>
      </c>
      <c r="Q184" s="10">
        <f t="shared" si="47"/>
        <v>14000</v>
      </c>
      <c r="R184" s="21">
        <f t="shared" si="48"/>
        <v>10000</v>
      </c>
      <c r="S184" s="10">
        <f t="shared" si="49"/>
        <v>5600</v>
      </c>
    </row>
    <row r="185" spans="5:19" x14ac:dyDescent="0.35">
      <c r="E185" s="8">
        <v>17</v>
      </c>
      <c r="F185" s="9"/>
      <c r="G185" s="9" t="s">
        <v>50</v>
      </c>
      <c r="H185" s="15" t="s">
        <v>11</v>
      </c>
      <c r="I185" s="10">
        <f>3*2.5*7*0.125</f>
        <v>6.5625</v>
      </c>
      <c r="J185" s="10">
        <f>3*2.5*7*0.125</f>
        <v>6.5625</v>
      </c>
      <c r="K185" s="10">
        <f>0*2.5*7*0.125</f>
        <v>0</v>
      </c>
      <c r="L185" s="9">
        <v>95000</v>
      </c>
      <c r="M185" s="9">
        <v>14000</v>
      </c>
      <c r="N185" s="21">
        <f t="shared" si="44"/>
        <v>623437.5</v>
      </c>
      <c r="O185" s="10">
        <f t="shared" si="45"/>
        <v>91875</v>
      </c>
      <c r="P185" s="21">
        <f t="shared" si="46"/>
        <v>623437.5</v>
      </c>
      <c r="Q185" s="10">
        <f t="shared" si="47"/>
        <v>91875</v>
      </c>
      <c r="R185" s="21">
        <f t="shared" si="48"/>
        <v>0</v>
      </c>
      <c r="S185" s="10">
        <f t="shared" si="49"/>
        <v>0</v>
      </c>
    </row>
    <row r="186" spans="5:19" x14ac:dyDescent="0.35">
      <c r="E186" s="8">
        <v>18</v>
      </c>
      <c r="F186" s="9"/>
      <c r="G186" s="9" t="s">
        <v>25</v>
      </c>
      <c r="H186" s="15" t="s">
        <v>9</v>
      </c>
      <c r="I186" s="10">
        <v>3</v>
      </c>
      <c r="J186" s="10">
        <v>3</v>
      </c>
      <c r="K186" s="10">
        <v>0</v>
      </c>
      <c r="L186" s="9">
        <v>5370</v>
      </c>
      <c r="M186" s="9">
        <v>2990</v>
      </c>
      <c r="N186" s="21">
        <f t="shared" si="44"/>
        <v>16110</v>
      </c>
      <c r="O186" s="10">
        <f t="shared" si="45"/>
        <v>8970</v>
      </c>
      <c r="P186" s="21">
        <f t="shared" si="46"/>
        <v>16110</v>
      </c>
      <c r="Q186" s="10">
        <f t="shared" si="47"/>
        <v>8970</v>
      </c>
      <c r="R186" s="21">
        <f t="shared" si="48"/>
        <v>0</v>
      </c>
      <c r="S186" s="10">
        <f t="shared" si="49"/>
        <v>0</v>
      </c>
    </row>
    <row r="187" spans="5:19" s="43" customFormat="1" x14ac:dyDescent="0.35">
      <c r="E187" s="42">
        <v>19</v>
      </c>
      <c r="G187" s="9" t="s">
        <v>53</v>
      </c>
      <c r="H187" s="44" t="s">
        <v>26</v>
      </c>
      <c r="I187" s="45">
        <v>24</v>
      </c>
      <c r="J187" s="45">
        <v>24</v>
      </c>
      <c r="K187" s="45">
        <v>0</v>
      </c>
      <c r="L187" s="43">
        <v>1200</v>
      </c>
      <c r="M187" s="43">
        <v>350</v>
      </c>
      <c r="N187" s="42">
        <f t="shared" si="44"/>
        <v>28800</v>
      </c>
      <c r="O187" s="45">
        <f t="shared" si="45"/>
        <v>8400</v>
      </c>
      <c r="P187" s="42">
        <f t="shared" si="46"/>
        <v>28800</v>
      </c>
      <c r="Q187" s="45">
        <f t="shared" si="47"/>
        <v>8400</v>
      </c>
      <c r="R187" s="42">
        <f t="shared" si="48"/>
        <v>0</v>
      </c>
      <c r="S187" s="45">
        <f t="shared" si="49"/>
        <v>0</v>
      </c>
    </row>
    <row r="188" spans="5:19" s="43" customFormat="1" x14ac:dyDescent="0.35">
      <c r="E188" s="42">
        <v>20</v>
      </c>
      <c r="G188" s="43" t="s">
        <v>27</v>
      </c>
      <c r="H188" s="44" t="s">
        <v>26</v>
      </c>
      <c r="I188" s="45">
        <v>254</v>
      </c>
      <c r="J188" s="45">
        <v>254</v>
      </c>
      <c r="K188" s="45">
        <v>0</v>
      </c>
      <c r="L188" s="43">
        <v>950</v>
      </c>
      <c r="M188" s="43">
        <v>300</v>
      </c>
      <c r="N188" s="42">
        <f t="shared" si="44"/>
        <v>241300</v>
      </c>
      <c r="O188" s="45">
        <f t="shared" si="45"/>
        <v>76200</v>
      </c>
      <c r="P188" s="42">
        <f t="shared" si="46"/>
        <v>241300</v>
      </c>
      <c r="Q188" s="45">
        <f t="shared" si="47"/>
        <v>76200</v>
      </c>
      <c r="R188" s="42">
        <f t="shared" si="48"/>
        <v>0</v>
      </c>
      <c r="S188" s="45">
        <f t="shared" si="49"/>
        <v>0</v>
      </c>
    </row>
    <row r="189" spans="5:19" x14ac:dyDescent="0.35">
      <c r="E189" s="8">
        <v>21</v>
      </c>
      <c r="F189" s="9"/>
      <c r="G189" s="43" t="s">
        <v>28</v>
      </c>
      <c r="H189" s="15" t="s">
        <v>26</v>
      </c>
      <c r="I189" s="10">
        <v>642</v>
      </c>
      <c r="J189" s="10">
        <v>642</v>
      </c>
      <c r="K189" s="10">
        <v>0</v>
      </c>
      <c r="L189" s="9">
        <v>950</v>
      </c>
      <c r="M189" s="9">
        <v>300</v>
      </c>
      <c r="N189" s="21">
        <f t="shared" si="44"/>
        <v>609900</v>
      </c>
      <c r="O189" s="10">
        <f t="shared" si="45"/>
        <v>192600</v>
      </c>
      <c r="P189" s="21">
        <f t="shared" si="46"/>
        <v>609900</v>
      </c>
      <c r="Q189" s="10">
        <f t="shared" si="47"/>
        <v>192600</v>
      </c>
      <c r="R189" s="21">
        <f t="shared" si="48"/>
        <v>0</v>
      </c>
      <c r="S189" s="10">
        <f t="shared" si="49"/>
        <v>0</v>
      </c>
    </row>
    <row r="190" spans="5:19" x14ac:dyDescent="0.35">
      <c r="E190" s="8">
        <v>22</v>
      </c>
      <c r="F190" s="9"/>
      <c r="G190" s="9" t="s">
        <v>29</v>
      </c>
      <c r="H190" s="15" t="s">
        <v>9</v>
      </c>
      <c r="I190" s="10">
        <f>I186</f>
        <v>3</v>
      </c>
      <c r="J190" s="10">
        <f>J186</f>
        <v>3</v>
      </c>
      <c r="K190" s="10">
        <f>K186</f>
        <v>0</v>
      </c>
      <c r="L190" s="9">
        <f>1270*20</f>
        <v>25400</v>
      </c>
      <c r="M190" s="9">
        <f>1270*9</f>
        <v>11430</v>
      </c>
      <c r="N190" s="21">
        <f t="shared" si="44"/>
        <v>76200</v>
      </c>
      <c r="O190" s="10">
        <f t="shared" si="45"/>
        <v>34290</v>
      </c>
      <c r="P190" s="21">
        <f t="shared" si="46"/>
        <v>76200</v>
      </c>
      <c r="Q190" s="10">
        <f t="shared" si="47"/>
        <v>34290</v>
      </c>
      <c r="R190" s="21">
        <f t="shared" si="48"/>
        <v>0</v>
      </c>
      <c r="S190" s="10">
        <f t="shared" si="49"/>
        <v>0</v>
      </c>
    </row>
    <row r="191" spans="5:19" x14ac:dyDescent="0.35">
      <c r="E191" s="8">
        <v>23</v>
      </c>
      <c r="F191" s="9"/>
      <c r="G191" s="9" t="s">
        <v>30</v>
      </c>
      <c r="H191" s="15" t="s">
        <v>9</v>
      </c>
      <c r="I191" s="10">
        <v>3</v>
      </c>
      <c r="J191" s="10">
        <f t="shared" ref="J191:K191" si="50">J190</f>
        <v>3</v>
      </c>
      <c r="K191" s="10">
        <f t="shared" si="50"/>
        <v>0</v>
      </c>
      <c r="L191" s="9">
        <v>17500</v>
      </c>
      <c r="M191" s="9">
        <v>2780</v>
      </c>
      <c r="N191" s="21">
        <f t="shared" si="44"/>
        <v>52500</v>
      </c>
      <c r="O191" s="10">
        <f t="shared" si="45"/>
        <v>8340</v>
      </c>
      <c r="P191" s="21">
        <f t="shared" si="46"/>
        <v>52500</v>
      </c>
      <c r="Q191" s="10">
        <f t="shared" si="47"/>
        <v>8340</v>
      </c>
      <c r="R191" s="21">
        <f t="shared" si="48"/>
        <v>0</v>
      </c>
      <c r="S191" s="10">
        <f t="shared" si="49"/>
        <v>0</v>
      </c>
    </row>
    <row r="192" spans="5:19" x14ac:dyDescent="0.35">
      <c r="E192" s="8">
        <v>24</v>
      </c>
      <c r="F192" s="9"/>
      <c r="G192" s="9" t="s">
        <v>31</v>
      </c>
      <c r="H192" s="15" t="s">
        <v>9</v>
      </c>
      <c r="I192" s="10">
        <v>3</v>
      </c>
      <c r="J192" s="10">
        <f t="shared" ref="J192:K192" si="51">J191</f>
        <v>3</v>
      </c>
      <c r="K192" s="10">
        <f t="shared" si="51"/>
        <v>0</v>
      </c>
      <c r="L192" s="9">
        <v>3050</v>
      </c>
      <c r="M192" s="9">
        <v>1650</v>
      </c>
      <c r="N192" s="21">
        <f t="shared" si="44"/>
        <v>9150</v>
      </c>
      <c r="O192" s="10">
        <f t="shared" si="45"/>
        <v>4950</v>
      </c>
      <c r="P192" s="21">
        <f t="shared" si="46"/>
        <v>9150</v>
      </c>
      <c r="Q192" s="10">
        <f t="shared" si="47"/>
        <v>4950</v>
      </c>
      <c r="R192" s="21">
        <f t="shared" si="48"/>
        <v>0</v>
      </c>
      <c r="S192" s="10">
        <f t="shared" si="49"/>
        <v>0</v>
      </c>
    </row>
    <row r="193" spans="5:19" x14ac:dyDescent="0.35">
      <c r="E193" s="8">
        <v>25</v>
      </c>
      <c r="F193" s="9"/>
      <c r="G193" s="9" t="s">
        <v>32</v>
      </c>
      <c r="H193" s="15" t="s">
        <v>9</v>
      </c>
      <c r="I193" s="10">
        <f>I192</f>
        <v>3</v>
      </c>
      <c r="J193" s="10">
        <f t="shared" ref="J193:K193" si="52">J192</f>
        <v>3</v>
      </c>
      <c r="K193" s="10">
        <f t="shared" si="52"/>
        <v>0</v>
      </c>
      <c r="L193" s="9">
        <v>45000</v>
      </c>
      <c r="M193" s="9">
        <v>16000</v>
      </c>
      <c r="N193" s="21">
        <f t="shared" si="44"/>
        <v>135000</v>
      </c>
      <c r="O193" s="10">
        <f t="shared" si="45"/>
        <v>48000</v>
      </c>
      <c r="P193" s="21">
        <f t="shared" si="46"/>
        <v>135000</v>
      </c>
      <c r="Q193" s="10">
        <f t="shared" si="47"/>
        <v>48000</v>
      </c>
      <c r="R193" s="21">
        <f t="shared" si="48"/>
        <v>0</v>
      </c>
      <c r="S193" s="10">
        <f t="shared" si="49"/>
        <v>0</v>
      </c>
    </row>
    <row r="194" spans="5:19" x14ac:dyDescent="0.35">
      <c r="E194" s="8">
        <v>26</v>
      </c>
      <c r="F194" s="9"/>
      <c r="G194" s="9" t="s">
        <v>33</v>
      </c>
      <c r="H194" s="15" t="s">
        <v>9</v>
      </c>
      <c r="I194" s="10">
        <f>I192</f>
        <v>3</v>
      </c>
      <c r="J194" s="10">
        <f>J192</f>
        <v>3</v>
      </c>
      <c r="K194" s="10">
        <f>K192</f>
        <v>0</v>
      </c>
      <c r="L194" s="9">
        <v>26600</v>
      </c>
      <c r="M194" s="9">
        <v>11660</v>
      </c>
      <c r="N194" s="21">
        <f t="shared" si="44"/>
        <v>79800</v>
      </c>
      <c r="O194" s="10">
        <f t="shared" si="45"/>
        <v>34980</v>
      </c>
      <c r="P194" s="21">
        <f t="shared" si="46"/>
        <v>79800</v>
      </c>
      <c r="Q194" s="10">
        <f t="shared" si="47"/>
        <v>34980</v>
      </c>
      <c r="R194" s="21">
        <f t="shared" si="48"/>
        <v>0</v>
      </c>
      <c r="S194" s="10">
        <f t="shared" si="49"/>
        <v>0</v>
      </c>
    </row>
    <row r="195" spans="5:19" x14ac:dyDescent="0.35">
      <c r="E195" s="8">
        <v>27</v>
      </c>
      <c r="F195" s="9"/>
      <c r="G195" s="9" t="s">
        <v>34</v>
      </c>
      <c r="H195" s="15" t="s">
        <v>9</v>
      </c>
      <c r="I195" s="10">
        <f>I192</f>
        <v>3</v>
      </c>
      <c r="J195" s="10">
        <f>J192</f>
        <v>3</v>
      </c>
      <c r="K195" s="10">
        <f>K192</f>
        <v>0</v>
      </c>
      <c r="L195" s="9">
        <v>35000</v>
      </c>
      <c r="M195" s="9">
        <v>11000</v>
      </c>
      <c r="N195" s="21">
        <f t="shared" si="44"/>
        <v>105000</v>
      </c>
      <c r="O195" s="10">
        <f t="shared" si="45"/>
        <v>33000</v>
      </c>
      <c r="P195" s="21">
        <f t="shared" si="46"/>
        <v>105000</v>
      </c>
      <c r="Q195" s="10">
        <f t="shared" si="47"/>
        <v>33000</v>
      </c>
      <c r="R195" s="21">
        <f t="shared" si="48"/>
        <v>0</v>
      </c>
      <c r="S195" s="10">
        <f t="shared" si="49"/>
        <v>0</v>
      </c>
    </row>
    <row r="196" spans="5:19" x14ac:dyDescent="0.35">
      <c r="E196" s="8">
        <v>28</v>
      </c>
      <c r="F196" s="9"/>
      <c r="G196" s="9" t="s">
        <v>35</v>
      </c>
      <c r="H196" s="15" t="s">
        <v>36</v>
      </c>
      <c r="I196" s="10">
        <v>52</v>
      </c>
      <c r="J196" s="10">
        <v>52</v>
      </c>
      <c r="K196" s="10">
        <v>0</v>
      </c>
      <c r="L196" s="9">
        <v>12000</v>
      </c>
      <c r="M196" s="9">
        <v>4500</v>
      </c>
      <c r="N196" s="21">
        <f t="shared" si="44"/>
        <v>624000</v>
      </c>
      <c r="O196" s="10">
        <f t="shared" si="45"/>
        <v>234000</v>
      </c>
      <c r="P196" s="21">
        <f t="shared" si="46"/>
        <v>624000</v>
      </c>
      <c r="Q196" s="10">
        <f t="shared" si="47"/>
        <v>234000</v>
      </c>
      <c r="R196" s="21">
        <f t="shared" si="48"/>
        <v>0</v>
      </c>
      <c r="S196" s="10">
        <f t="shared" si="49"/>
        <v>0</v>
      </c>
    </row>
    <row r="197" spans="5:19" x14ac:dyDescent="0.35">
      <c r="E197" s="8">
        <v>29</v>
      </c>
      <c r="F197" s="9"/>
      <c r="G197" s="9" t="s">
        <v>37</v>
      </c>
      <c r="H197" s="15" t="s">
        <v>9</v>
      </c>
      <c r="I197" s="10">
        <v>1</v>
      </c>
      <c r="J197" s="10">
        <v>1</v>
      </c>
      <c r="K197" s="10">
        <v>0</v>
      </c>
      <c r="L197" s="9">
        <v>11400</v>
      </c>
      <c r="M197" s="9">
        <v>2990</v>
      </c>
      <c r="N197" s="21">
        <f t="shared" si="44"/>
        <v>11400</v>
      </c>
      <c r="O197" s="10">
        <f t="shared" si="45"/>
        <v>2990</v>
      </c>
      <c r="P197" s="21">
        <f t="shared" si="46"/>
        <v>11400</v>
      </c>
      <c r="Q197" s="10">
        <f t="shared" si="47"/>
        <v>2990</v>
      </c>
      <c r="R197" s="21">
        <f t="shared" si="48"/>
        <v>0</v>
      </c>
      <c r="S197" s="10">
        <f t="shared" si="49"/>
        <v>0</v>
      </c>
    </row>
    <row r="198" spans="5:19" x14ac:dyDescent="0.35">
      <c r="E198" s="8">
        <v>30</v>
      </c>
      <c r="F198" s="9"/>
      <c r="G198" s="9" t="s">
        <v>38</v>
      </c>
      <c r="H198" s="15" t="s">
        <v>9</v>
      </c>
      <c r="I198" s="10">
        <v>1</v>
      </c>
      <c r="J198" s="10">
        <f>J197</f>
        <v>1</v>
      </c>
      <c r="K198" s="10">
        <f>K197</f>
        <v>0</v>
      </c>
      <c r="L198" s="9">
        <v>64800</v>
      </c>
      <c r="M198" s="9">
        <v>31250</v>
      </c>
      <c r="N198" s="21">
        <f t="shared" si="44"/>
        <v>64800</v>
      </c>
      <c r="O198" s="10">
        <f t="shared" si="45"/>
        <v>31250</v>
      </c>
      <c r="P198" s="21">
        <f t="shared" si="46"/>
        <v>64800</v>
      </c>
      <c r="Q198" s="10">
        <f t="shared" si="47"/>
        <v>31250</v>
      </c>
      <c r="R198" s="21">
        <f t="shared" si="48"/>
        <v>0</v>
      </c>
      <c r="S198" s="10">
        <f t="shared" si="49"/>
        <v>0</v>
      </c>
    </row>
    <row r="199" spans="5:19" x14ac:dyDescent="0.35">
      <c r="E199" s="8">
        <v>31</v>
      </c>
      <c r="F199" s="9"/>
      <c r="G199" s="9" t="s">
        <v>39</v>
      </c>
      <c r="H199" s="15" t="s">
        <v>26</v>
      </c>
      <c r="I199" s="10">
        <v>52</v>
      </c>
      <c r="J199" s="10">
        <v>52</v>
      </c>
      <c r="K199" s="10">
        <v>0</v>
      </c>
      <c r="L199" s="9">
        <v>3000</v>
      </c>
      <c r="M199" s="9">
        <v>350</v>
      </c>
      <c r="N199" s="21">
        <f t="shared" si="44"/>
        <v>156000</v>
      </c>
      <c r="O199" s="10">
        <f t="shared" si="45"/>
        <v>18200</v>
      </c>
      <c r="P199" s="21">
        <f t="shared" si="46"/>
        <v>156000</v>
      </c>
      <c r="Q199" s="10">
        <f t="shared" si="47"/>
        <v>18200</v>
      </c>
      <c r="R199" s="21">
        <f t="shared" si="48"/>
        <v>0</v>
      </c>
      <c r="S199" s="10">
        <f t="shared" si="49"/>
        <v>0</v>
      </c>
    </row>
    <row r="200" spans="5:19" s="43" customFormat="1" x14ac:dyDescent="0.35">
      <c r="E200" s="42">
        <v>32</v>
      </c>
      <c r="G200" s="9" t="s">
        <v>40</v>
      </c>
      <c r="H200" s="44" t="s">
        <v>9</v>
      </c>
      <c r="I200" s="45">
        <v>1</v>
      </c>
      <c r="J200" s="45">
        <v>1</v>
      </c>
      <c r="K200" s="45">
        <v>0</v>
      </c>
      <c r="L200" s="43">
        <v>81400</v>
      </c>
      <c r="M200" s="43">
        <v>17100</v>
      </c>
      <c r="N200" s="42">
        <f t="shared" si="44"/>
        <v>81400</v>
      </c>
      <c r="O200" s="45">
        <f t="shared" si="45"/>
        <v>17100</v>
      </c>
      <c r="P200" s="42">
        <f t="shared" si="46"/>
        <v>81400</v>
      </c>
      <c r="Q200" s="45">
        <f t="shared" si="47"/>
        <v>17100</v>
      </c>
      <c r="R200" s="42">
        <f t="shared" si="48"/>
        <v>0</v>
      </c>
      <c r="S200" s="45">
        <f t="shared" si="49"/>
        <v>0</v>
      </c>
    </row>
    <row r="201" spans="5:19" x14ac:dyDescent="0.35">
      <c r="E201" s="8">
        <v>33</v>
      </c>
      <c r="F201" s="9"/>
      <c r="G201" s="43" t="s">
        <v>52</v>
      </c>
      <c r="H201" s="15" t="s">
        <v>26</v>
      </c>
      <c r="I201" s="10">
        <v>330</v>
      </c>
      <c r="J201" s="10">
        <v>330</v>
      </c>
      <c r="K201" s="10">
        <v>0</v>
      </c>
      <c r="L201" s="9">
        <v>1400</v>
      </c>
      <c r="M201" s="9">
        <v>500</v>
      </c>
      <c r="N201" s="21">
        <f t="shared" si="44"/>
        <v>462000</v>
      </c>
      <c r="O201" s="10">
        <f t="shared" si="45"/>
        <v>165000</v>
      </c>
      <c r="P201" s="21">
        <f t="shared" si="46"/>
        <v>462000</v>
      </c>
      <c r="Q201" s="10">
        <f t="shared" si="47"/>
        <v>165000</v>
      </c>
      <c r="R201" s="21">
        <f t="shared" si="48"/>
        <v>0</v>
      </c>
      <c r="S201" s="10">
        <f t="shared" si="49"/>
        <v>0</v>
      </c>
    </row>
    <row r="202" spans="5:19" x14ac:dyDescent="0.35">
      <c r="E202" s="8">
        <v>34</v>
      </c>
      <c r="F202" s="9"/>
      <c r="G202" s="9" t="s">
        <v>41</v>
      </c>
      <c r="H202" s="15" t="s">
        <v>9</v>
      </c>
      <c r="I202" s="10">
        <v>1</v>
      </c>
      <c r="J202" s="10">
        <v>1</v>
      </c>
      <c r="K202" s="10">
        <v>0</v>
      </c>
      <c r="L202" s="9">
        <v>33120</v>
      </c>
      <c r="M202" s="9">
        <v>16000</v>
      </c>
      <c r="N202" s="21">
        <f t="shared" si="44"/>
        <v>33120</v>
      </c>
      <c r="O202" s="10">
        <f t="shared" si="45"/>
        <v>16000</v>
      </c>
      <c r="P202" s="21">
        <f t="shared" si="46"/>
        <v>33120</v>
      </c>
      <c r="Q202" s="10">
        <f t="shared" si="47"/>
        <v>16000</v>
      </c>
      <c r="R202" s="21">
        <f t="shared" si="48"/>
        <v>0</v>
      </c>
      <c r="S202" s="10">
        <f t="shared" si="49"/>
        <v>0</v>
      </c>
    </row>
    <row r="203" spans="5:19" s="43" customFormat="1" x14ac:dyDescent="0.35">
      <c r="E203" s="42">
        <v>35</v>
      </c>
      <c r="G203" s="9" t="s">
        <v>42</v>
      </c>
      <c r="H203" s="44" t="s">
        <v>6</v>
      </c>
      <c r="I203" s="45">
        <v>48</v>
      </c>
      <c r="J203" s="45">
        <v>48</v>
      </c>
      <c r="K203" s="45">
        <v>0</v>
      </c>
      <c r="L203" s="43">
        <v>1900</v>
      </c>
      <c r="M203" s="43">
        <v>900</v>
      </c>
      <c r="N203" s="42">
        <f t="shared" si="44"/>
        <v>91200</v>
      </c>
      <c r="O203" s="45">
        <f t="shared" si="45"/>
        <v>43200</v>
      </c>
      <c r="P203" s="42">
        <f t="shared" si="46"/>
        <v>91200</v>
      </c>
      <c r="Q203" s="45">
        <f t="shared" si="47"/>
        <v>43200</v>
      </c>
      <c r="R203" s="42">
        <f t="shared" si="48"/>
        <v>0</v>
      </c>
      <c r="S203" s="45">
        <f t="shared" si="49"/>
        <v>0</v>
      </c>
    </row>
    <row r="204" spans="5:19" x14ac:dyDescent="0.35">
      <c r="E204" s="8">
        <v>36</v>
      </c>
      <c r="F204" s="9"/>
      <c r="G204" s="43" t="s">
        <v>43</v>
      </c>
      <c r="H204" s="15" t="s">
        <v>26</v>
      </c>
      <c r="I204" s="10">
        <v>1835</v>
      </c>
      <c r="J204" s="10">
        <v>2110</v>
      </c>
      <c r="K204" s="10">
        <v>169</v>
      </c>
      <c r="L204" s="9">
        <v>1300</v>
      </c>
      <c r="M204" s="9">
        <v>300</v>
      </c>
      <c r="N204" s="21">
        <f t="shared" si="44"/>
        <v>2385500</v>
      </c>
      <c r="O204" s="10">
        <f t="shared" si="45"/>
        <v>550500</v>
      </c>
      <c r="P204" s="21">
        <f t="shared" si="46"/>
        <v>2743000</v>
      </c>
      <c r="Q204" s="10">
        <f t="shared" si="47"/>
        <v>633000</v>
      </c>
      <c r="R204" s="21">
        <f t="shared" si="48"/>
        <v>219700</v>
      </c>
      <c r="S204" s="10">
        <f t="shared" si="49"/>
        <v>50700</v>
      </c>
    </row>
    <row r="205" spans="5:19" s="43" customFormat="1" x14ac:dyDescent="0.35">
      <c r="E205" s="42">
        <v>37</v>
      </c>
      <c r="G205" s="9" t="s">
        <v>44</v>
      </c>
      <c r="H205" s="44" t="s">
        <v>51</v>
      </c>
      <c r="I205" s="45">
        <v>14</v>
      </c>
      <c r="J205" s="45">
        <v>14</v>
      </c>
      <c r="K205" s="45">
        <v>0</v>
      </c>
      <c r="L205" s="43">
        <v>3000</v>
      </c>
      <c r="M205" s="43">
        <v>1200</v>
      </c>
      <c r="N205" s="42">
        <f t="shared" si="44"/>
        <v>42000</v>
      </c>
      <c r="O205" s="45">
        <f t="shared" si="45"/>
        <v>16800</v>
      </c>
      <c r="P205" s="42">
        <f t="shared" si="46"/>
        <v>42000</v>
      </c>
      <c r="Q205" s="45">
        <f t="shared" si="47"/>
        <v>16800</v>
      </c>
      <c r="R205" s="42">
        <f t="shared" si="48"/>
        <v>0</v>
      </c>
      <c r="S205" s="45">
        <f t="shared" si="49"/>
        <v>0</v>
      </c>
    </row>
    <row r="206" spans="5:19" x14ac:dyDescent="0.35">
      <c r="E206" s="8">
        <v>38</v>
      </c>
      <c r="F206" s="9"/>
      <c r="G206" s="43" t="s">
        <v>45</v>
      </c>
      <c r="H206" s="15" t="s">
        <v>6</v>
      </c>
      <c r="I206" s="10">
        <v>140</v>
      </c>
      <c r="J206" s="10">
        <v>140</v>
      </c>
      <c r="K206" s="10">
        <v>0</v>
      </c>
      <c r="L206" s="9">
        <v>800</v>
      </c>
      <c r="M206" s="9">
        <v>150</v>
      </c>
      <c r="N206" s="21">
        <f t="shared" si="44"/>
        <v>112000</v>
      </c>
      <c r="O206" s="10">
        <f t="shared" si="45"/>
        <v>21000</v>
      </c>
      <c r="P206" s="21">
        <f t="shared" si="46"/>
        <v>112000</v>
      </c>
      <c r="Q206" s="10">
        <f t="shared" si="47"/>
        <v>21000</v>
      </c>
      <c r="R206" s="21">
        <f t="shared" si="48"/>
        <v>0</v>
      </c>
      <c r="S206" s="10">
        <f t="shared" si="49"/>
        <v>0</v>
      </c>
    </row>
    <row r="207" spans="5:19" x14ac:dyDescent="0.35">
      <c r="E207" s="8">
        <v>39</v>
      </c>
      <c r="F207" s="9"/>
      <c r="G207" s="9" t="s">
        <v>46</v>
      </c>
      <c r="H207" s="15" t="s">
        <v>9</v>
      </c>
      <c r="I207" s="10">
        <v>1</v>
      </c>
      <c r="J207" s="10">
        <v>1</v>
      </c>
      <c r="K207" s="10">
        <v>0</v>
      </c>
      <c r="L207" s="9">
        <v>560000</v>
      </c>
      <c r="M207" s="9">
        <v>0</v>
      </c>
      <c r="N207" s="21">
        <f t="shared" si="44"/>
        <v>560000</v>
      </c>
      <c r="O207" s="10">
        <f t="shared" si="45"/>
        <v>0</v>
      </c>
      <c r="P207" s="21">
        <f t="shared" si="46"/>
        <v>560000</v>
      </c>
      <c r="Q207" s="10">
        <f t="shared" si="47"/>
        <v>0</v>
      </c>
      <c r="R207" s="21">
        <f t="shared" si="48"/>
        <v>0</v>
      </c>
      <c r="S207" s="10">
        <f t="shared" si="49"/>
        <v>0</v>
      </c>
    </row>
    <row r="208" spans="5:19" x14ac:dyDescent="0.35">
      <c r="E208" s="8">
        <v>40</v>
      </c>
      <c r="F208" s="9"/>
      <c r="G208" s="9" t="s">
        <v>47</v>
      </c>
      <c r="H208" s="15" t="s">
        <v>6</v>
      </c>
      <c r="I208" s="10">
        <v>1835</v>
      </c>
      <c r="J208" s="10">
        <v>2110</v>
      </c>
      <c r="K208" s="10">
        <v>169</v>
      </c>
      <c r="L208" s="9">
        <v>150</v>
      </c>
      <c r="M208" s="9">
        <v>100</v>
      </c>
      <c r="N208" s="21">
        <f t="shared" si="44"/>
        <v>275250</v>
      </c>
      <c r="O208" s="10">
        <f t="shared" si="45"/>
        <v>183500</v>
      </c>
      <c r="P208" s="21">
        <f t="shared" si="46"/>
        <v>316500</v>
      </c>
      <c r="Q208" s="10">
        <f t="shared" si="47"/>
        <v>211000</v>
      </c>
      <c r="R208" s="21">
        <f t="shared" si="48"/>
        <v>25350</v>
      </c>
      <c r="S208" s="10">
        <f t="shared" si="49"/>
        <v>16900</v>
      </c>
    </row>
    <row r="209" spans="5:19" x14ac:dyDescent="0.35">
      <c r="E209" s="8">
        <v>41</v>
      </c>
      <c r="F209" s="9"/>
      <c r="G209" s="9" t="s">
        <v>48</v>
      </c>
      <c r="H209" s="15" t="s">
        <v>6</v>
      </c>
      <c r="I209" s="10">
        <v>378</v>
      </c>
      <c r="J209" s="10">
        <v>275</v>
      </c>
      <c r="K209" s="10">
        <v>139</v>
      </c>
      <c r="L209" s="9">
        <v>2500</v>
      </c>
      <c r="M209" s="9">
        <v>1000</v>
      </c>
      <c r="N209" s="21">
        <f t="shared" si="44"/>
        <v>945000</v>
      </c>
      <c r="O209" s="10">
        <f t="shared" si="45"/>
        <v>378000</v>
      </c>
      <c r="P209" s="21">
        <f t="shared" si="46"/>
        <v>687500</v>
      </c>
      <c r="Q209" s="10">
        <f t="shared" si="47"/>
        <v>275000</v>
      </c>
      <c r="R209" s="21">
        <f t="shared" si="48"/>
        <v>347500</v>
      </c>
      <c r="S209" s="10">
        <f t="shared" si="49"/>
        <v>139000</v>
      </c>
    </row>
    <row r="210" spans="5:19" ht="15" thickBot="1" x14ac:dyDescent="0.4">
      <c r="E210" s="11">
        <v>42</v>
      </c>
      <c r="F210" s="12"/>
      <c r="G210" s="12" t="s">
        <v>49</v>
      </c>
      <c r="H210" s="16" t="s">
        <v>9</v>
      </c>
      <c r="I210" s="13">
        <v>1</v>
      </c>
      <c r="J210" s="13">
        <v>0</v>
      </c>
      <c r="K210" s="13">
        <v>0</v>
      </c>
      <c r="L210" s="9">
        <v>55500</v>
      </c>
      <c r="M210" s="9">
        <v>41250</v>
      </c>
      <c r="N210" s="21">
        <f t="shared" si="44"/>
        <v>55500</v>
      </c>
      <c r="O210" s="10">
        <f t="shared" si="45"/>
        <v>41250</v>
      </c>
      <c r="P210" s="21">
        <f t="shared" si="46"/>
        <v>0</v>
      </c>
      <c r="Q210" s="10">
        <f t="shared" si="47"/>
        <v>0</v>
      </c>
      <c r="R210" s="21">
        <f t="shared" si="48"/>
        <v>0</v>
      </c>
      <c r="S210" s="10">
        <f t="shared" si="49"/>
        <v>0</v>
      </c>
    </row>
    <row r="211" spans="5:19" x14ac:dyDescent="0.35">
      <c r="N211" s="24">
        <f>SUM(N169:N210)</f>
        <v>15082242.5</v>
      </c>
      <c r="O211" s="24">
        <f>SUM(O169:O210)</f>
        <v>4081395</v>
      </c>
      <c r="P211" s="24">
        <f>SUM(P169:P210)</f>
        <v>11564927.5</v>
      </c>
      <c r="Q211" s="24">
        <f>SUM(Q169:Q210)</f>
        <v>3066675</v>
      </c>
      <c r="R211" s="25">
        <f t="shared" ref="R211" si="53">SUM(R169:R210)</f>
        <v>987885</v>
      </c>
      <c r="S211" s="24">
        <f>SUM(S169:S210)</f>
        <v>311040</v>
      </c>
    </row>
    <row r="213" spans="5:19" x14ac:dyDescent="0.35">
      <c r="N213" s="29" t="s">
        <v>131</v>
      </c>
      <c r="O213" s="17" t="s">
        <v>130</v>
      </c>
    </row>
    <row r="214" spans="5:19" x14ac:dyDescent="0.35">
      <c r="M214" t="s">
        <v>126</v>
      </c>
      <c r="N214" s="28">
        <f>O211+S211</f>
        <v>4392435</v>
      </c>
      <c r="O214" s="28">
        <f>N211+R211</f>
        <v>16070127.5</v>
      </c>
    </row>
    <row r="215" spans="5:19" x14ac:dyDescent="0.35">
      <c r="N215" s="28"/>
      <c r="O215" s="28"/>
    </row>
    <row r="216" spans="5:19" x14ac:dyDescent="0.35">
      <c r="M216" t="s">
        <v>128</v>
      </c>
      <c r="N216" s="28">
        <f>O211+Q211+S211</f>
        <v>7459110</v>
      </c>
      <c r="O216" s="28">
        <f>N211+P211+R211</f>
        <v>27635055</v>
      </c>
    </row>
  </sheetData>
  <mergeCells count="14">
    <mergeCell ref="O3:P3"/>
    <mergeCell ref="Q3:R3"/>
    <mergeCell ref="S3:T3"/>
    <mergeCell ref="U3:V3"/>
    <mergeCell ref="O58:P58"/>
    <mergeCell ref="Q58:R58"/>
    <mergeCell ref="S58:T58"/>
    <mergeCell ref="U58:V58"/>
    <mergeCell ref="N113:O113"/>
    <mergeCell ref="P113:Q113"/>
    <mergeCell ref="R113:S113"/>
    <mergeCell ref="N167:O167"/>
    <mergeCell ref="P167:Q167"/>
    <mergeCell ref="R167:S1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325C-FA92-4407-893A-5C12F3C80589}">
  <dimension ref="B1:N46"/>
  <sheetViews>
    <sheetView topLeftCell="C26" zoomScale="97" workbookViewId="0">
      <selection activeCell="K36" sqref="K36"/>
    </sheetView>
  </sheetViews>
  <sheetFormatPr defaultRowHeight="14.5" x14ac:dyDescent="0.35"/>
  <cols>
    <col min="2" max="2" width="2.81640625" bestFit="1" customWidth="1"/>
    <col min="4" max="4" width="37" bestFit="1" customWidth="1"/>
    <col min="5" max="5" width="10.08984375" bestFit="1" customWidth="1"/>
    <col min="6" max="9" width="10.26953125" customWidth="1"/>
    <col min="10" max="10" width="20.7265625" customWidth="1"/>
    <col min="11" max="11" width="15.7265625" customWidth="1"/>
    <col min="12" max="12" width="11.6328125" style="67" customWidth="1"/>
    <col min="14" max="14" width="13.81640625" bestFit="1" customWidth="1"/>
  </cols>
  <sheetData>
    <row r="1" spans="2:14" x14ac:dyDescent="0.35">
      <c r="F1" s="77">
        <v>1</v>
      </c>
      <c r="G1" s="14">
        <v>2</v>
      </c>
      <c r="H1" s="14">
        <v>3</v>
      </c>
      <c r="I1" s="14">
        <v>4</v>
      </c>
      <c r="J1" t="s">
        <v>186</v>
      </c>
    </row>
    <row r="2" spans="2:14" ht="29.5" thickBot="1" x14ac:dyDescent="0.4">
      <c r="D2" s="76" t="s">
        <v>179</v>
      </c>
      <c r="F2" s="78" t="s">
        <v>182</v>
      </c>
      <c r="G2" s="16" t="s">
        <v>183</v>
      </c>
      <c r="H2" s="16" t="s">
        <v>184</v>
      </c>
      <c r="I2" s="16" t="s">
        <v>173</v>
      </c>
      <c r="J2" s="79" t="s">
        <v>185</v>
      </c>
      <c r="L2" s="67" t="s">
        <v>180</v>
      </c>
    </row>
    <row r="3" spans="2:14" x14ac:dyDescent="0.35">
      <c r="J3" s="58" t="s">
        <v>177</v>
      </c>
      <c r="M3" s="71" t="s">
        <v>181</v>
      </c>
    </row>
    <row r="4" spans="2:14" x14ac:dyDescent="0.35">
      <c r="B4" s="61" t="s">
        <v>1</v>
      </c>
      <c r="C4" s="62"/>
      <c r="D4" s="63" t="s">
        <v>2</v>
      </c>
      <c r="E4" s="63" t="s">
        <v>3</v>
      </c>
      <c r="F4" s="64" t="s">
        <v>123</v>
      </c>
      <c r="G4" s="64" t="s">
        <v>170</v>
      </c>
      <c r="H4" s="64" t="s">
        <v>171</v>
      </c>
      <c r="I4" s="64" t="s">
        <v>124</v>
      </c>
      <c r="J4" s="20" t="s">
        <v>172</v>
      </c>
      <c r="K4" s="65" t="s">
        <v>174</v>
      </c>
      <c r="L4"/>
    </row>
    <row r="5" spans="2:14" x14ac:dyDescent="0.35">
      <c r="B5" s="8">
        <v>1</v>
      </c>
      <c r="C5" s="60"/>
      <c r="D5" s="60" t="s">
        <v>5</v>
      </c>
      <c r="E5" s="15" t="s">
        <v>6</v>
      </c>
      <c r="F5" s="9">
        <v>14500</v>
      </c>
      <c r="G5" s="9">
        <v>9000</v>
      </c>
      <c r="H5" s="9">
        <v>6000</v>
      </c>
      <c r="I5" s="9">
        <v>4700</v>
      </c>
      <c r="J5" s="33">
        <v>60</v>
      </c>
      <c r="K5" s="66">
        <f t="shared" ref="K5:K46" si="0">IF(L5=1, F5*J5, IF(L5=2, G5*J5, IF(L5=3, H5*J5, IF(L5=4, I5*J5, "-"))))</f>
        <v>870000</v>
      </c>
      <c r="L5" s="68">
        <v>1</v>
      </c>
      <c r="M5" s="33"/>
      <c r="N5" s="69">
        <f>SUM($K$5:$K$46)</f>
        <v>8303350</v>
      </c>
    </row>
    <row r="6" spans="2:14" x14ac:dyDescent="0.35">
      <c r="B6" s="8">
        <v>2</v>
      </c>
      <c r="C6" s="9"/>
      <c r="D6" s="9" t="s">
        <v>7</v>
      </c>
      <c r="E6" s="15" t="s">
        <v>6</v>
      </c>
      <c r="F6" s="9">
        <v>600</v>
      </c>
      <c r="G6" s="9">
        <v>350</v>
      </c>
      <c r="H6" s="9">
        <v>250</v>
      </c>
      <c r="I6" s="9">
        <v>170</v>
      </c>
      <c r="J6" s="33">
        <v>279</v>
      </c>
      <c r="K6" s="66">
        <f t="shared" si="0"/>
        <v>167400</v>
      </c>
      <c r="L6" s="68">
        <v>1</v>
      </c>
      <c r="M6" s="33"/>
      <c r="N6" s="69">
        <f t="shared" ref="N6:N45" si="1">SUM($K$5:$K$46)</f>
        <v>8303350</v>
      </c>
    </row>
    <row r="7" spans="2:14" x14ac:dyDescent="0.35">
      <c r="B7" s="8">
        <v>3</v>
      </c>
      <c r="C7" s="9"/>
      <c r="D7" s="9" t="s">
        <v>8</v>
      </c>
      <c r="E7" s="15" t="s">
        <v>9</v>
      </c>
      <c r="F7" s="9">
        <v>1150</v>
      </c>
      <c r="G7" s="9">
        <v>910</v>
      </c>
      <c r="H7" s="9">
        <v>730</v>
      </c>
      <c r="I7" s="9">
        <v>670</v>
      </c>
      <c r="J7" s="33">
        <v>2</v>
      </c>
      <c r="K7" s="66">
        <f t="shared" si="0"/>
        <v>1820</v>
      </c>
      <c r="L7" s="68">
        <v>2</v>
      </c>
      <c r="M7" s="33"/>
      <c r="N7" s="69">
        <f t="shared" si="1"/>
        <v>8303350</v>
      </c>
    </row>
    <row r="8" spans="2:14" x14ac:dyDescent="0.35">
      <c r="B8" s="8">
        <v>4</v>
      </c>
      <c r="C8" s="9"/>
      <c r="D8" s="9" t="s">
        <v>10</v>
      </c>
      <c r="E8" s="15" t="s">
        <v>11</v>
      </c>
      <c r="F8" s="9">
        <v>95000</v>
      </c>
      <c r="G8" s="9">
        <v>46000</v>
      </c>
      <c r="H8" s="9">
        <v>28000</v>
      </c>
      <c r="I8" s="9">
        <v>14000</v>
      </c>
      <c r="J8" s="33">
        <v>3.5</v>
      </c>
      <c r="K8" s="66">
        <f t="shared" si="0"/>
        <v>161000</v>
      </c>
      <c r="L8" s="68">
        <v>2</v>
      </c>
      <c r="M8" s="33"/>
      <c r="N8" s="69">
        <f t="shared" si="1"/>
        <v>8303350</v>
      </c>
    </row>
    <row r="9" spans="2:14" x14ac:dyDescent="0.35">
      <c r="B9" s="8">
        <v>5</v>
      </c>
      <c r="C9" s="9"/>
      <c r="D9" s="9" t="s">
        <v>12</v>
      </c>
      <c r="E9" s="15" t="s">
        <v>9</v>
      </c>
      <c r="F9" s="9">
        <v>1830</v>
      </c>
      <c r="G9" s="9">
        <v>1500</v>
      </c>
      <c r="H9" s="9">
        <v>1360</v>
      </c>
      <c r="I9" s="9">
        <v>1250</v>
      </c>
      <c r="J9" s="33">
        <v>13</v>
      </c>
      <c r="K9" s="66">
        <f t="shared" si="0"/>
        <v>19500</v>
      </c>
      <c r="L9" s="68">
        <v>2</v>
      </c>
      <c r="M9" s="33"/>
      <c r="N9" s="69">
        <f t="shared" si="1"/>
        <v>8303350</v>
      </c>
    </row>
    <row r="10" spans="2:14" x14ac:dyDescent="0.35">
      <c r="B10" s="8">
        <v>6</v>
      </c>
      <c r="C10" s="9"/>
      <c r="D10" s="9" t="s">
        <v>13</v>
      </c>
      <c r="E10" s="15" t="s">
        <v>9</v>
      </c>
      <c r="F10" s="9">
        <v>1200</v>
      </c>
      <c r="G10" s="9">
        <v>1010</v>
      </c>
      <c r="H10" s="9">
        <v>980</v>
      </c>
      <c r="I10" s="9">
        <v>790</v>
      </c>
      <c r="J10" s="33">
        <v>6</v>
      </c>
      <c r="K10" s="66">
        <f t="shared" si="0"/>
        <v>6060</v>
      </c>
      <c r="L10" s="68">
        <v>2</v>
      </c>
      <c r="M10" s="33"/>
      <c r="N10" s="69">
        <f t="shared" si="1"/>
        <v>8303350</v>
      </c>
    </row>
    <row r="11" spans="2:14" x14ac:dyDescent="0.35">
      <c r="B11" s="8">
        <v>7</v>
      </c>
      <c r="C11" s="9"/>
      <c r="D11" s="9" t="s">
        <v>14</v>
      </c>
      <c r="E11" s="15" t="s">
        <v>9</v>
      </c>
      <c r="F11" s="9">
        <v>3170</v>
      </c>
      <c r="G11" s="9">
        <v>2700</v>
      </c>
      <c r="H11" s="9">
        <v>2360</v>
      </c>
      <c r="I11" s="9">
        <v>1900</v>
      </c>
      <c r="J11" s="33">
        <v>16</v>
      </c>
      <c r="K11" s="66">
        <f t="shared" si="0"/>
        <v>43200</v>
      </c>
      <c r="L11" s="68">
        <v>2</v>
      </c>
      <c r="M11" s="33"/>
      <c r="N11" s="69">
        <f t="shared" si="1"/>
        <v>8303350</v>
      </c>
    </row>
    <row r="12" spans="2:14" x14ac:dyDescent="0.35">
      <c r="B12" s="8">
        <v>8</v>
      </c>
      <c r="C12" s="9"/>
      <c r="D12" s="9" t="s">
        <v>15</v>
      </c>
      <c r="E12" s="15" t="s">
        <v>9</v>
      </c>
      <c r="F12" s="9">
        <v>9120</v>
      </c>
      <c r="G12" s="9">
        <v>6700</v>
      </c>
      <c r="H12" s="9">
        <v>3720</v>
      </c>
      <c r="I12" s="9">
        <v>1500</v>
      </c>
      <c r="J12" s="33">
        <v>2</v>
      </c>
      <c r="K12" s="66">
        <f t="shared" si="0"/>
        <v>13400</v>
      </c>
      <c r="L12" s="68">
        <v>2</v>
      </c>
      <c r="M12" s="33"/>
      <c r="N12" s="69">
        <f t="shared" si="1"/>
        <v>8303350</v>
      </c>
    </row>
    <row r="13" spans="2:14" x14ac:dyDescent="0.35">
      <c r="B13" s="8">
        <v>9</v>
      </c>
      <c r="C13" s="9"/>
      <c r="D13" s="9" t="s">
        <v>16</v>
      </c>
      <c r="E13" s="15" t="s">
        <v>9</v>
      </c>
      <c r="F13" s="9">
        <v>1240</v>
      </c>
      <c r="G13" s="9">
        <v>1160</v>
      </c>
      <c r="H13" s="9">
        <v>870</v>
      </c>
      <c r="I13" s="9">
        <v>720</v>
      </c>
      <c r="J13" s="33">
        <v>16</v>
      </c>
      <c r="K13" s="66">
        <f t="shared" si="0"/>
        <v>18560</v>
      </c>
      <c r="L13" s="68">
        <v>2</v>
      </c>
      <c r="M13" s="33"/>
      <c r="N13" s="69">
        <f t="shared" si="1"/>
        <v>8303350</v>
      </c>
    </row>
    <row r="14" spans="2:14" x14ac:dyDescent="0.35">
      <c r="B14" s="8">
        <v>10</v>
      </c>
      <c r="C14" s="9"/>
      <c r="D14" s="9" t="s">
        <v>17</v>
      </c>
      <c r="E14" s="15" t="s">
        <v>9</v>
      </c>
      <c r="F14" s="9">
        <v>1360</v>
      </c>
      <c r="G14" s="9">
        <v>1240</v>
      </c>
      <c r="H14" s="9">
        <v>1180</v>
      </c>
      <c r="I14" s="9">
        <v>960</v>
      </c>
      <c r="J14" s="33">
        <v>17</v>
      </c>
      <c r="K14" s="66">
        <f t="shared" si="0"/>
        <v>21080</v>
      </c>
      <c r="L14" s="68">
        <v>2</v>
      </c>
      <c r="M14" s="33"/>
      <c r="N14" s="69">
        <f t="shared" si="1"/>
        <v>8303350</v>
      </c>
    </row>
    <row r="15" spans="2:14" x14ac:dyDescent="0.35">
      <c r="B15" s="8">
        <v>11</v>
      </c>
      <c r="C15" s="9"/>
      <c r="D15" s="9" t="s">
        <v>18</v>
      </c>
      <c r="E15" s="15" t="s">
        <v>11</v>
      </c>
      <c r="F15" s="9">
        <v>95000</v>
      </c>
      <c r="G15" s="9">
        <v>46000</v>
      </c>
      <c r="H15" s="9">
        <v>28000</v>
      </c>
      <c r="I15" s="9">
        <v>14000</v>
      </c>
      <c r="J15" s="33">
        <v>21.875</v>
      </c>
      <c r="K15" s="66">
        <f t="shared" si="0"/>
        <v>1006250</v>
      </c>
      <c r="L15" s="68">
        <v>2</v>
      </c>
      <c r="M15" s="33"/>
      <c r="N15" s="69">
        <f t="shared" si="1"/>
        <v>8303350</v>
      </c>
    </row>
    <row r="16" spans="2:14" x14ac:dyDescent="0.35">
      <c r="B16" s="8">
        <v>12</v>
      </c>
      <c r="C16" s="9"/>
      <c r="D16" s="9" t="s">
        <v>19</v>
      </c>
      <c r="E16" s="15" t="s">
        <v>6</v>
      </c>
      <c r="F16" s="9">
        <v>1900</v>
      </c>
      <c r="G16" s="9">
        <v>1200</v>
      </c>
      <c r="H16" s="9">
        <v>900</v>
      </c>
      <c r="I16" s="9">
        <v>900</v>
      </c>
      <c r="J16" s="33">
        <v>216</v>
      </c>
      <c r="K16" s="66">
        <f t="shared" si="0"/>
        <v>259200</v>
      </c>
      <c r="L16" s="68">
        <v>2</v>
      </c>
      <c r="M16" s="33"/>
      <c r="N16" s="69">
        <f t="shared" si="1"/>
        <v>8303350</v>
      </c>
    </row>
    <row r="17" spans="2:14" ht="15" thickBot="1" x14ac:dyDescent="0.4">
      <c r="B17" s="8">
        <v>13</v>
      </c>
      <c r="C17" s="9"/>
      <c r="D17" s="9" t="s">
        <v>20</v>
      </c>
      <c r="E17" s="15" t="s">
        <v>9</v>
      </c>
      <c r="F17" s="9">
        <v>103500</v>
      </c>
      <c r="G17" s="9">
        <v>78000</v>
      </c>
      <c r="H17" s="9">
        <v>54000</v>
      </c>
      <c r="I17" s="12">
        <v>33000</v>
      </c>
      <c r="J17" s="33">
        <v>3</v>
      </c>
      <c r="K17" s="66">
        <f t="shared" si="0"/>
        <v>234000</v>
      </c>
      <c r="L17" s="68">
        <v>2</v>
      </c>
      <c r="M17" s="33"/>
      <c r="N17" s="69">
        <f t="shared" si="1"/>
        <v>8303350</v>
      </c>
    </row>
    <row r="18" spans="2:14" x14ac:dyDescent="0.35">
      <c r="B18" s="8">
        <v>14</v>
      </c>
      <c r="C18" s="9"/>
      <c r="D18" s="9" t="s">
        <v>21</v>
      </c>
      <c r="E18" s="15" t="s">
        <v>9</v>
      </c>
      <c r="F18" s="9">
        <v>14300</v>
      </c>
      <c r="G18" s="9">
        <v>11070</v>
      </c>
      <c r="H18" s="9">
        <v>9500</v>
      </c>
      <c r="I18" s="9">
        <v>8300</v>
      </c>
      <c r="J18" s="33">
        <v>13</v>
      </c>
      <c r="K18" s="66">
        <f t="shared" si="0"/>
        <v>143910</v>
      </c>
      <c r="L18" s="68">
        <v>2</v>
      </c>
      <c r="M18" s="33"/>
      <c r="N18" s="69">
        <f t="shared" si="1"/>
        <v>8303350</v>
      </c>
    </row>
    <row r="19" spans="2:14" x14ac:dyDescent="0.35">
      <c r="B19" s="8">
        <v>15</v>
      </c>
      <c r="C19" s="9"/>
      <c r="D19" s="9" t="s">
        <v>22</v>
      </c>
      <c r="E19" s="15" t="s">
        <v>9</v>
      </c>
      <c r="F19" s="9">
        <v>1270</v>
      </c>
      <c r="G19" s="9">
        <v>1100</v>
      </c>
      <c r="H19" s="9">
        <v>500</v>
      </c>
      <c r="I19" s="9">
        <v>320</v>
      </c>
      <c r="J19" s="33">
        <v>203</v>
      </c>
      <c r="K19" s="66">
        <f t="shared" si="0"/>
        <v>223300</v>
      </c>
      <c r="L19" s="68">
        <v>2</v>
      </c>
      <c r="M19" s="33"/>
      <c r="N19" s="69">
        <f t="shared" si="1"/>
        <v>8303350</v>
      </c>
    </row>
    <row r="20" spans="2:14" x14ac:dyDescent="0.35">
      <c r="B20" s="8">
        <v>16</v>
      </c>
      <c r="C20" s="9"/>
      <c r="D20" s="9" t="s">
        <v>23</v>
      </c>
      <c r="E20" s="15" t="s">
        <v>24</v>
      </c>
      <c r="F20" s="9">
        <v>5000</v>
      </c>
      <c r="G20" s="9">
        <v>4700</v>
      </c>
      <c r="H20" s="9">
        <v>4500</v>
      </c>
      <c r="I20" s="9">
        <v>2800</v>
      </c>
      <c r="J20" s="33">
        <v>18</v>
      </c>
      <c r="K20" s="66">
        <f t="shared" si="0"/>
        <v>84600</v>
      </c>
      <c r="L20" s="68">
        <v>2</v>
      </c>
      <c r="M20" s="33"/>
      <c r="N20" s="69">
        <f t="shared" si="1"/>
        <v>8303350</v>
      </c>
    </row>
    <row r="21" spans="2:14" x14ac:dyDescent="0.35">
      <c r="B21" s="8">
        <v>17</v>
      </c>
      <c r="C21" s="9"/>
      <c r="D21" s="9" t="s">
        <v>50</v>
      </c>
      <c r="E21" s="15" t="s">
        <v>11</v>
      </c>
      <c r="F21" s="9">
        <v>95000</v>
      </c>
      <c r="G21" s="9">
        <v>46000</v>
      </c>
      <c r="H21" s="9">
        <v>28000</v>
      </c>
      <c r="I21" s="9">
        <v>14000</v>
      </c>
      <c r="J21" s="33">
        <v>4.375</v>
      </c>
      <c r="K21" s="66">
        <f t="shared" si="0"/>
        <v>201250</v>
      </c>
      <c r="L21" s="68">
        <v>2</v>
      </c>
      <c r="M21" s="33"/>
      <c r="N21" s="69">
        <f t="shared" si="1"/>
        <v>8303350</v>
      </c>
    </row>
    <row r="22" spans="2:14" x14ac:dyDescent="0.35">
      <c r="B22" s="8">
        <v>18</v>
      </c>
      <c r="C22" s="9"/>
      <c r="D22" s="9" t="s">
        <v>25</v>
      </c>
      <c r="E22" s="15" t="s">
        <v>9</v>
      </c>
      <c r="F22" s="9">
        <v>5370</v>
      </c>
      <c r="G22" s="9">
        <v>4590</v>
      </c>
      <c r="H22" s="9">
        <v>3790</v>
      </c>
      <c r="I22" s="9">
        <v>2990</v>
      </c>
      <c r="J22" s="33">
        <v>3</v>
      </c>
      <c r="K22" s="66">
        <f t="shared" si="0"/>
        <v>13770</v>
      </c>
      <c r="L22" s="68">
        <v>2</v>
      </c>
      <c r="M22" s="33"/>
      <c r="N22" s="69">
        <f t="shared" si="1"/>
        <v>8303350</v>
      </c>
    </row>
    <row r="23" spans="2:14" x14ac:dyDescent="0.35">
      <c r="B23" s="8">
        <v>19</v>
      </c>
      <c r="C23" s="9"/>
      <c r="D23" s="9" t="s">
        <v>53</v>
      </c>
      <c r="E23" s="15" t="s">
        <v>26</v>
      </c>
      <c r="F23" s="9">
        <v>1200</v>
      </c>
      <c r="G23" s="9">
        <v>800</v>
      </c>
      <c r="H23" s="9">
        <v>600</v>
      </c>
      <c r="I23" s="9">
        <v>350</v>
      </c>
      <c r="J23" s="33">
        <v>12</v>
      </c>
      <c r="K23" s="66">
        <f t="shared" si="0"/>
        <v>9600</v>
      </c>
      <c r="L23" s="68">
        <v>2</v>
      </c>
      <c r="M23" s="33"/>
      <c r="N23" s="69">
        <f t="shared" si="1"/>
        <v>8303350</v>
      </c>
    </row>
    <row r="24" spans="2:14" x14ac:dyDescent="0.35">
      <c r="B24" s="8">
        <v>20</v>
      </c>
      <c r="C24" s="9"/>
      <c r="D24" s="9" t="s">
        <v>27</v>
      </c>
      <c r="E24" s="15" t="s">
        <v>26</v>
      </c>
      <c r="F24" s="9">
        <v>950</v>
      </c>
      <c r="G24" s="9">
        <v>600</v>
      </c>
      <c r="H24" s="9">
        <v>400</v>
      </c>
      <c r="I24" s="9">
        <v>300</v>
      </c>
      <c r="J24" s="33">
        <v>139</v>
      </c>
      <c r="K24" s="66">
        <f t="shared" si="0"/>
        <v>83400</v>
      </c>
      <c r="L24" s="68">
        <v>2</v>
      </c>
      <c r="M24" s="33"/>
      <c r="N24" s="69">
        <f t="shared" si="1"/>
        <v>8303350</v>
      </c>
    </row>
    <row r="25" spans="2:14" x14ac:dyDescent="0.35">
      <c r="B25" s="8">
        <v>21</v>
      </c>
      <c r="C25" s="9"/>
      <c r="D25" s="9" t="s">
        <v>28</v>
      </c>
      <c r="E25" s="15" t="s">
        <v>26</v>
      </c>
      <c r="F25" s="9">
        <v>950</v>
      </c>
      <c r="G25" s="9">
        <v>600</v>
      </c>
      <c r="H25" s="9">
        <v>400</v>
      </c>
      <c r="I25" s="9">
        <v>300</v>
      </c>
      <c r="J25" s="33">
        <v>465</v>
      </c>
      <c r="K25" s="66">
        <f t="shared" si="0"/>
        <v>279000</v>
      </c>
      <c r="L25" s="68">
        <v>2</v>
      </c>
      <c r="M25" s="33"/>
      <c r="N25" s="69">
        <f t="shared" si="1"/>
        <v>8303350</v>
      </c>
    </row>
    <row r="26" spans="2:14" x14ac:dyDescent="0.35">
      <c r="B26" s="8">
        <v>22</v>
      </c>
      <c r="C26" s="9"/>
      <c r="D26" s="9" t="s">
        <v>29</v>
      </c>
      <c r="E26" s="15" t="s">
        <v>9</v>
      </c>
      <c r="F26" s="9">
        <f>1270*20</f>
        <v>25400</v>
      </c>
      <c r="G26" s="9">
        <f>1270*16</f>
        <v>20320</v>
      </c>
      <c r="H26" s="9">
        <f>1270*12</f>
        <v>15240</v>
      </c>
      <c r="I26" s="9">
        <f>1270*9</f>
        <v>11430</v>
      </c>
      <c r="J26" s="33">
        <v>3</v>
      </c>
      <c r="K26" s="66">
        <f t="shared" si="0"/>
        <v>60960</v>
      </c>
      <c r="L26" s="68">
        <v>2</v>
      </c>
      <c r="M26" s="33"/>
      <c r="N26" s="69">
        <f t="shared" si="1"/>
        <v>8303350</v>
      </c>
    </row>
    <row r="27" spans="2:14" x14ac:dyDescent="0.35">
      <c r="B27" s="8">
        <v>23</v>
      </c>
      <c r="C27" s="9"/>
      <c r="D27" s="9" t="s">
        <v>30</v>
      </c>
      <c r="E27" s="15" t="s">
        <v>9</v>
      </c>
      <c r="F27" s="9">
        <v>17500</v>
      </c>
      <c r="G27" s="9">
        <v>13500</v>
      </c>
      <c r="H27" s="9">
        <v>8500</v>
      </c>
      <c r="I27" s="9">
        <v>2780</v>
      </c>
      <c r="J27" s="33">
        <v>3</v>
      </c>
      <c r="K27" s="66">
        <f t="shared" si="0"/>
        <v>40500</v>
      </c>
      <c r="L27" s="68">
        <v>2</v>
      </c>
      <c r="M27" s="33"/>
      <c r="N27" s="69">
        <f t="shared" si="1"/>
        <v>8303350</v>
      </c>
    </row>
    <row r="28" spans="2:14" x14ac:dyDescent="0.35">
      <c r="B28" s="8">
        <v>24</v>
      </c>
      <c r="C28" s="9"/>
      <c r="D28" s="9" t="s">
        <v>31</v>
      </c>
      <c r="E28" s="15" t="s">
        <v>9</v>
      </c>
      <c r="F28" s="9">
        <v>3050</v>
      </c>
      <c r="G28" s="9">
        <v>2710</v>
      </c>
      <c r="H28" s="9">
        <v>1950</v>
      </c>
      <c r="I28" s="9">
        <v>1650</v>
      </c>
      <c r="J28" s="33">
        <v>3</v>
      </c>
      <c r="K28" s="66">
        <f t="shared" si="0"/>
        <v>8130</v>
      </c>
      <c r="L28" s="68">
        <v>2</v>
      </c>
      <c r="M28" s="33"/>
      <c r="N28" s="69">
        <f t="shared" si="1"/>
        <v>8303350</v>
      </c>
    </row>
    <row r="29" spans="2:14" x14ac:dyDescent="0.35">
      <c r="B29" s="8">
        <v>25</v>
      </c>
      <c r="C29" s="9"/>
      <c r="D29" s="9" t="s">
        <v>32</v>
      </c>
      <c r="E29" s="15" t="s">
        <v>9</v>
      </c>
      <c r="F29" s="9">
        <v>45000</v>
      </c>
      <c r="G29" s="9">
        <v>28000</v>
      </c>
      <c r="H29" s="9">
        <v>18000</v>
      </c>
      <c r="I29" s="9">
        <v>16000</v>
      </c>
      <c r="J29" s="33">
        <v>3</v>
      </c>
      <c r="K29" s="66">
        <f t="shared" si="0"/>
        <v>84000</v>
      </c>
      <c r="L29" s="68">
        <v>2</v>
      </c>
      <c r="M29" s="33"/>
      <c r="N29" s="69">
        <f t="shared" si="1"/>
        <v>8303350</v>
      </c>
    </row>
    <row r="30" spans="2:14" x14ac:dyDescent="0.35">
      <c r="B30" s="8">
        <v>26</v>
      </c>
      <c r="C30" s="9"/>
      <c r="D30" s="9" t="s">
        <v>33</v>
      </c>
      <c r="E30" s="15" t="s">
        <v>9</v>
      </c>
      <c r="F30" s="9">
        <v>26600</v>
      </c>
      <c r="G30" s="9">
        <v>18400</v>
      </c>
      <c r="H30" s="9">
        <v>15600</v>
      </c>
      <c r="I30" s="9">
        <v>11660</v>
      </c>
      <c r="J30" s="33">
        <v>3</v>
      </c>
      <c r="K30" s="66">
        <f t="shared" si="0"/>
        <v>55200</v>
      </c>
      <c r="L30" s="68">
        <v>2</v>
      </c>
      <c r="M30" s="33"/>
      <c r="N30" s="69">
        <f t="shared" si="1"/>
        <v>8303350</v>
      </c>
    </row>
    <row r="31" spans="2:14" x14ac:dyDescent="0.35">
      <c r="B31" s="8">
        <v>27</v>
      </c>
      <c r="C31" s="9"/>
      <c r="D31" s="9" t="s">
        <v>34</v>
      </c>
      <c r="E31" s="15" t="s">
        <v>9</v>
      </c>
      <c r="F31" s="9">
        <v>35000</v>
      </c>
      <c r="G31" s="9">
        <v>19000</v>
      </c>
      <c r="H31" s="9">
        <v>15000</v>
      </c>
      <c r="I31" s="9">
        <v>11000</v>
      </c>
      <c r="J31" s="33">
        <v>3</v>
      </c>
      <c r="K31" s="66">
        <f t="shared" si="0"/>
        <v>57000</v>
      </c>
      <c r="L31" s="68">
        <v>2</v>
      </c>
      <c r="M31" s="33"/>
      <c r="N31" s="69">
        <f t="shared" si="1"/>
        <v>8303350</v>
      </c>
    </row>
    <row r="32" spans="2:14" x14ac:dyDescent="0.35">
      <c r="B32" s="8">
        <v>28</v>
      </c>
      <c r="C32" s="9"/>
      <c r="D32" s="9" t="s">
        <v>35</v>
      </c>
      <c r="E32" s="15" t="s">
        <v>36</v>
      </c>
      <c r="F32" s="9">
        <v>12000</v>
      </c>
      <c r="G32" s="9">
        <v>10000</v>
      </c>
      <c r="H32" s="9">
        <v>8000</v>
      </c>
      <c r="I32" s="9">
        <v>4500</v>
      </c>
      <c r="J32" s="33">
        <v>70</v>
      </c>
      <c r="K32" s="66">
        <f t="shared" si="0"/>
        <v>700000</v>
      </c>
      <c r="L32" s="68">
        <v>2</v>
      </c>
      <c r="M32" s="33"/>
      <c r="N32" s="69">
        <f t="shared" si="1"/>
        <v>8303350</v>
      </c>
    </row>
    <row r="33" spans="2:14" x14ac:dyDescent="0.35">
      <c r="B33" s="8">
        <v>29</v>
      </c>
      <c r="C33" s="9"/>
      <c r="D33" s="9" t="s">
        <v>37</v>
      </c>
      <c r="E33" s="15" t="s">
        <v>9</v>
      </c>
      <c r="F33" s="9">
        <v>11400</v>
      </c>
      <c r="G33" s="9">
        <v>5510</v>
      </c>
      <c r="H33" s="9">
        <v>4390</v>
      </c>
      <c r="I33" s="9">
        <v>2990</v>
      </c>
      <c r="J33" s="33">
        <v>1</v>
      </c>
      <c r="K33" s="66">
        <f t="shared" si="0"/>
        <v>5510</v>
      </c>
      <c r="L33" s="68">
        <v>2</v>
      </c>
      <c r="M33" s="33"/>
      <c r="N33" s="69">
        <f t="shared" si="1"/>
        <v>8303350</v>
      </c>
    </row>
    <row r="34" spans="2:14" x14ac:dyDescent="0.35">
      <c r="B34" s="8">
        <v>30</v>
      </c>
      <c r="C34" s="9"/>
      <c r="D34" s="9" t="s">
        <v>38</v>
      </c>
      <c r="E34" s="15" t="s">
        <v>9</v>
      </c>
      <c r="F34" s="9">
        <v>64800</v>
      </c>
      <c r="G34" s="9">
        <v>56000</v>
      </c>
      <c r="H34" s="9">
        <v>33000</v>
      </c>
      <c r="I34" s="9">
        <v>31250</v>
      </c>
      <c r="J34" s="33">
        <v>1</v>
      </c>
      <c r="K34" s="66">
        <f t="shared" si="0"/>
        <v>56000</v>
      </c>
      <c r="L34" s="68">
        <v>2</v>
      </c>
      <c r="M34" s="33"/>
      <c r="N34" s="69">
        <f t="shared" si="1"/>
        <v>8303350</v>
      </c>
    </row>
    <row r="35" spans="2:14" x14ac:dyDescent="0.35">
      <c r="B35" s="8">
        <v>31</v>
      </c>
      <c r="C35" s="9"/>
      <c r="D35" s="9" t="s">
        <v>39</v>
      </c>
      <c r="E35" s="15" t="s">
        <v>26</v>
      </c>
      <c r="F35" s="9">
        <v>3000</v>
      </c>
      <c r="G35" s="9">
        <v>1200</v>
      </c>
      <c r="H35" s="9">
        <v>800</v>
      </c>
      <c r="I35" s="9">
        <v>350</v>
      </c>
      <c r="J35" s="33">
        <v>53</v>
      </c>
      <c r="K35" s="66">
        <f t="shared" si="0"/>
        <v>63600</v>
      </c>
      <c r="L35" s="68">
        <v>2</v>
      </c>
      <c r="M35" s="33"/>
      <c r="N35" s="69">
        <f t="shared" si="1"/>
        <v>8303350</v>
      </c>
    </row>
    <row r="36" spans="2:14" x14ac:dyDescent="0.35">
      <c r="B36" s="8">
        <v>32</v>
      </c>
      <c r="C36" s="9"/>
      <c r="D36" s="9" t="s">
        <v>40</v>
      </c>
      <c r="E36" s="15" t="s">
        <v>9</v>
      </c>
      <c r="F36" s="9">
        <v>81400</v>
      </c>
      <c r="G36" s="9">
        <v>76200</v>
      </c>
      <c r="H36" s="9">
        <v>24000</v>
      </c>
      <c r="I36" s="9">
        <v>17100</v>
      </c>
      <c r="J36" s="33">
        <v>1</v>
      </c>
      <c r="K36" s="66">
        <f t="shared" si="0"/>
        <v>76200</v>
      </c>
      <c r="L36" s="68">
        <v>2</v>
      </c>
      <c r="M36" s="33"/>
      <c r="N36" s="69">
        <f t="shared" si="1"/>
        <v>8303350</v>
      </c>
    </row>
    <row r="37" spans="2:14" x14ac:dyDescent="0.35">
      <c r="B37" s="8">
        <v>33</v>
      </c>
      <c r="C37" s="9"/>
      <c r="D37" s="9" t="s">
        <v>52</v>
      </c>
      <c r="E37" s="15" t="s">
        <v>26</v>
      </c>
      <c r="F37" s="9">
        <v>1400</v>
      </c>
      <c r="G37" s="9">
        <v>1050</v>
      </c>
      <c r="H37" s="9">
        <v>800</v>
      </c>
      <c r="I37" s="9">
        <v>500</v>
      </c>
      <c r="J37" s="33">
        <v>228</v>
      </c>
      <c r="K37" s="66">
        <f t="shared" si="0"/>
        <v>239400</v>
      </c>
      <c r="L37" s="68">
        <v>2</v>
      </c>
      <c r="M37" s="33"/>
      <c r="N37" s="69">
        <f t="shared" si="1"/>
        <v>8303350</v>
      </c>
    </row>
    <row r="38" spans="2:14" x14ac:dyDescent="0.35">
      <c r="B38" s="8">
        <v>34</v>
      </c>
      <c r="C38" s="9"/>
      <c r="D38" s="9" t="s">
        <v>41</v>
      </c>
      <c r="E38" s="15" t="s">
        <v>9</v>
      </c>
      <c r="F38" s="9">
        <v>33120</v>
      </c>
      <c r="G38" s="9">
        <v>23500</v>
      </c>
      <c r="H38" s="9">
        <v>22250</v>
      </c>
      <c r="I38" s="9">
        <v>16000</v>
      </c>
      <c r="J38" s="33">
        <v>1</v>
      </c>
      <c r="K38" s="66">
        <f t="shared" si="0"/>
        <v>23500</v>
      </c>
      <c r="L38" s="68">
        <v>2</v>
      </c>
      <c r="M38" s="33"/>
      <c r="N38" s="69">
        <f t="shared" si="1"/>
        <v>8303350</v>
      </c>
    </row>
    <row r="39" spans="2:14" x14ac:dyDescent="0.35">
      <c r="B39" s="8">
        <v>35</v>
      </c>
      <c r="C39" s="9"/>
      <c r="D39" s="9" t="s">
        <v>42</v>
      </c>
      <c r="E39" s="15" t="s">
        <v>6</v>
      </c>
      <c r="F39" s="9">
        <v>1900</v>
      </c>
      <c r="G39" s="9">
        <v>1200</v>
      </c>
      <c r="H39" s="9">
        <v>900</v>
      </c>
      <c r="I39" s="9">
        <v>900</v>
      </c>
      <c r="J39" s="33">
        <v>24</v>
      </c>
      <c r="K39" s="66">
        <f t="shared" si="0"/>
        <v>28800</v>
      </c>
      <c r="L39" s="68">
        <v>2</v>
      </c>
      <c r="M39" s="33"/>
      <c r="N39" s="69">
        <f t="shared" si="1"/>
        <v>8303350</v>
      </c>
    </row>
    <row r="40" spans="2:14" x14ac:dyDescent="0.35">
      <c r="B40" s="8">
        <v>36</v>
      </c>
      <c r="C40" s="9"/>
      <c r="D40" s="9" t="s">
        <v>43</v>
      </c>
      <c r="E40" s="15" t="s">
        <v>26</v>
      </c>
      <c r="F40" s="9">
        <v>1300</v>
      </c>
      <c r="G40" s="9">
        <v>700</v>
      </c>
      <c r="H40" s="9">
        <v>550</v>
      </c>
      <c r="I40" s="9">
        <v>300</v>
      </c>
      <c r="J40" s="33">
        <v>2603</v>
      </c>
      <c r="K40" s="66">
        <f t="shared" si="0"/>
        <v>1431650</v>
      </c>
      <c r="L40" s="68">
        <v>3</v>
      </c>
      <c r="M40" s="33"/>
      <c r="N40" s="69">
        <f t="shared" si="1"/>
        <v>8303350</v>
      </c>
    </row>
    <row r="41" spans="2:14" x14ac:dyDescent="0.35">
      <c r="B41" s="8">
        <v>37</v>
      </c>
      <c r="C41" s="9"/>
      <c r="D41" s="9" t="s">
        <v>44</v>
      </c>
      <c r="E41" s="15" t="s">
        <v>51</v>
      </c>
      <c r="F41" s="9">
        <v>3000</v>
      </c>
      <c r="G41" s="9">
        <v>2500</v>
      </c>
      <c r="H41" s="9">
        <v>1500</v>
      </c>
      <c r="I41" s="9">
        <v>1200</v>
      </c>
      <c r="J41" s="33">
        <v>45</v>
      </c>
      <c r="K41" s="66">
        <f t="shared" si="0"/>
        <v>112500</v>
      </c>
      <c r="L41" s="68">
        <v>2</v>
      </c>
      <c r="M41" s="33"/>
      <c r="N41" s="69">
        <f t="shared" si="1"/>
        <v>8303350</v>
      </c>
    </row>
    <row r="42" spans="2:14" x14ac:dyDescent="0.35">
      <c r="B42" s="8">
        <v>38</v>
      </c>
      <c r="C42" s="9"/>
      <c r="D42" s="9" t="s">
        <v>45</v>
      </c>
      <c r="E42" s="15" t="s">
        <v>6</v>
      </c>
      <c r="F42" s="9">
        <v>800</v>
      </c>
      <c r="G42" s="9">
        <v>550</v>
      </c>
      <c r="H42" s="9">
        <v>350</v>
      </c>
      <c r="I42" s="9">
        <v>150</v>
      </c>
      <c r="J42" s="33">
        <v>270</v>
      </c>
      <c r="K42" s="66">
        <f t="shared" si="0"/>
        <v>148500</v>
      </c>
      <c r="L42" s="68">
        <v>2</v>
      </c>
      <c r="M42" s="33"/>
      <c r="N42" s="69">
        <f t="shared" si="1"/>
        <v>8303350</v>
      </c>
    </row>
    <row r="43" spans="2:14" x14ac:dyDescent="0.35">
      <c r="B43" s="8">
        <v>39</v>
      </c>
      <c r="C43" s="9"/>
      <c r="D43" s="9" t="s">
        <v>46</v>
      </c>
      <c r="E43" s="15" t="s">
        <v>9</v>
      </c>
      <c r="F43" s="9">
        <v>560000</v>
      </c>
      <c r="G43" s="9">
        <v>280000</v>
      </c>
      <c r="H43" s="9">
        <v>0</v>
      </c>
      <c r="I43" s="9">
        <v>0</v>
      </c>
      <c r="J43" s="33">
        <v>3</v>
      </c>
      <c r="K43" s="66">
        <f t="shared" si="0"/>
        <v>0</v>
      </c>
      <c r="L43" s="68">
        <v>3</v>
      </c>
      <c r="M43" s="33"/>
      <c r="N43" s="69">
        <f t="shared" si="1"/>
        <v>8303350</v>
      </c>
    </row>
    <row r="44" spans="2:14" x14ac:dyDescent="0.35">
      <c r="B44" s="8">
        <v>40</v>
      </c>
      <c r="C44" s="9"/>
      <c r="D44" s="9" t="s">
        <v>47</v>
      </c>
      <c r="E44" s="15" t="s">
        <v>6</v>
      </c>
      <c r="F44" s="9">
        <v>150</v>
      </c>
      <c r="G44" s="9">
        <v>120</v>
      </c>
      <c r="H44" s="9">
        <v>100</v>
      </c>
      <c r="I44" s="9">
        <v>100</v>
      </c>
      <c r="J44" s="33">
        <v>3130</v>
      </c>
      <c r="K44" s="66">
        <f t="shared" si="0"/>
        <v>375600</v>
      </c>
      <c r="L44" s="68">
        <v>2</v>
      </c>
      <c r="M44" s="33"/>
      <c r="N44" s="69">
        <f t="shared" si="1"/>
        <v>8303350</v>
      </c>
    </row>
    <row r="45" spans="2:14" x14ac:dyDescent="0.35">
      <c r="B45" s="8">
        <v>41</v>
      </c>
      <c r="C45" s="9"/>
      <c r="D45" s="9" t="s">
        <v>48</v>
      </c>
      <c r="E45" s="15" t="s">
        <v>6</v>
      </c>
      <c r="F45" s="9">
        <v>2500</v>
      </c>
      <c r="G45" s="9">
        <v>1800</v>
      </c>
      <c r="H45" s="9">
        <v>1500</v>
      </c>
      <c r="I45" s="9">
        <v>1000</v>
      </c>
      <c r="J45" s="33">
        <v>459</v>
      </c>
      <c r="K45" s="66">
        <f t="shared" si="0"/>
        <v>826200</v>
      </c>
      <c r="L45" s="68">
        <v>2</v>
      </c>
      <c r="M45" s="33"/>
      <c r="N45" s="69">
        <f t="shared" si="1"/>
        <v>8303350</v>
      </c>
    </row>
    <row r="46" spans="2:14" ht="15" thickBot="1" x14ac:dyDescent="0.4">
      <c r="B46" s="11">
        <v>42</v>
      </c>
      <c r="C46" s="12"/>
      <c r="D46" s="12" t="s">
        <v>49</v>
      </c>
      <c r="E46" s="16" t="s">
        <v>9</v>
      </c>
      <c r="F46" s="9">
        <v>55500</v>
      </c>
      <c r="G46" s="9">
        <v>49800</v>
      </c>
      <c r="H46" s="9">
        <v>49800</v>
      </c>
      <c r="I46" s="9">
        <v>41250</v>
      </c>
      <c r="J46" s="33">
        <v>1</v>
      </c>
      <c r="K46" s="66">
        <f t="shared" si="0"/>
        <v>49800</v>
      </c>
      <c r="L46" s="68">
        <v>2</v>
      </c>
      <c r="M46" s="33"/>
      <c r="N46" s="69">
        <f>SUM($K$5:$K$46)</f>
        <v>8303350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DCE5-2337-4084-B97D-329359F4A73C}">
  <dimension ref="A3:W41"/>
  <sheetViews>
    <sheetView topLeftCell="J21" workbookViewId="0">
      <selection activeCell="U26" sqref="U26"/>
    </sheetView>
  </sheetViews>
  <sheetFormatPr defaultRowHeight="14.5" x14ac:dyDescent="0.35"/>
  <cols>
    <col min="1" max="1" width="13.6328125" bestFit="1" customWidth="1"/>
    <col min="5" max="5" width="15.54296875" style="81" customWidth="1"/>
    <col min="7" max="7" width="13.6328125" bestFit="1" customWidth="1"/>
    <col min="10" max="10" width="7.81640625" bestFit="1" customWidth="1"/>
    <col min="11" max="11" width="13.81640625" style="81" bestFit="1" customWidth="1"/>
    <col min="13" max="14" width="16.08984375" bestFit="1" customWidth="1"/>
    <col min="17" max="17" width="13.81640625" style="81" bestFit="1" customWidth="1"/>
    <col min="19" max="19" width="13.6328125" bestFit="1" customWidth="1"/>
    <col min="23" max="23" width="13.81640625" style="81" bestFit="1" customWidth="1"/>
  </cols>
  <sheetData>
    <row r="3" spans="1:23" x14ac:dyDescent="0.35">
      <c r="E3" s="80" t="s">
        <v>187</v>
      </c>
    </row>
    <row r="4" spans="1:23" x14ac:dyDescent="0.35">
      <c r="E4" s="81" t="s">
        <v>177</v>
      </c>
      <c r="K4" s="81" t="s">
        <v>175</v>
      </c>
      <c r="Q4" s="81" t="s">
        <v>173</v>
      </c>
      <c r="W4" s="81" t="s">
        <v>176</v>
      </c>
    </row>
    <row r="5" spans="1:23" x14ac:dyDescent="0.35">
      <c r="A5" s="82">
        <f>E5+B5</f>
        <v>8683428</v>
      </c>
      <c r="B5">
        <v>6000000</v>
      </c>
      <c r="C5">
        <v>1689643</v>
      </c>
      <c r="D5">
        <v>993785</v>
      </c>
      <c r="E5" s="81">
        <f>D5+C5</f>
        <v>2683428</v>
      </c>
      <c r="G5" s="82">
        <f>K5+H5</f>
        <v>10731101</v>
      </c>
      <c r="H5">
        <v>7000000</v>
      </c>
      <c r="I5">
        <v>2771561</v>
      </c>
      <c r="J5">
        <v>959540</v>
      </c>
      <c r="K5" s="81">
        <f>J5+I5</f>
        <v>3731101</v>
      </c>
      <c r="M5" s="82">
        <f>Q5+N5</f>
        <v>13131132</v>
      </c>
      <c r="N5">
        <v>9500000</v>
      </c>
      <c r="O5">
        <v>2637347</v>
      </c>
      <c r="P5">
        <v>993785</v>
      </c>
      <c r="Q5" s="81">
        <f>P5+O5</f>
        <v>3631132</v>
      </c>
      <c r="S5" s="82">
        <f>W5+T5</f>
        <v>15636085</v>
      </c>
      <c r="T5">
        <v>10500000</v>
      </c>
      <c r="U5">
        <v>3719265</v>
      </c>
      <c r="V5">
        <v>1416820</v>
      </c>
      <c r="W5" s="81">
        <f>V5+U5</f>
        <v>5136085</v>
      </c>
    </row>
    <row r="6" spans="1:23" x14ac:dyDescent="0.35">
      <c r="A6" s="82">
        <f t="shared" ref="A6:A8" si="0">E6+B6</f>
        <v>8625290</v>
      </c>
      <c r="B6">
        <v>6000000</v>
      </c>
      <c r="C6">
        <v>1644655</v>
      </c>
      <c r="D6">
        <v>980635</v>
      </c>
      <c r="E6" s="81">
        <f t="shared" ref="E6:E8" si="1">D6+C6</f>
        <v>2625290</v>
      </c>
      <c r="G6" s="82">
        <f t="shared" ref="G6:G8" si="2">K6+H6</f>
        <v>10454103</v>
      </c>
      <c r="H6">
        <v>7000000</v>
      </c>
      <c r="I6">
        <v>2550388</v>
      </c>
      <c r="J6">
        <v>903715</v>
      </c>
      <c r="K6" s="81">
        <f t="shared" ref="K6:K8" si="3">J6+I6</f>
        <v>3454103</v>
      </c>
      <c r="M6" s="82">
        <f t="shared" ref="M6:M8" si="4">Q6+N6</f>
        <v>13041388</v>
      </c>
      <c r="N6">
        <v>9500000</v>
      </c>
      <c r="O6">
        <v>2560753</v>
      </c>
      <c r="P6">
        <v>980635</v>
      </c>
      <c r="Q6" s="81">
        <f t="shared" ref="Q6:Q8" si="5">P6+O6</f>
        <v>3541388</v>
      </c>
      <c r="S6" s="82">
        <f t="shared" ref="S6:S8" si="6">W6+T6</f>
        <v>15325957</v>
      </c>
      <c r="T6">
        <v>10500000</v>
      </c>
      <c r="U6">
        <v>3466487</v>
      </c>
      <c r="V6">
        <v>1359470</v>
      </c>
      <c r="W6" s="81">
        <f t="shared" ref="W6:W8" si="7">V6+U6</f>
        <v>4825957</v>
      </c>
    </row>
    <row r="7" spans="1:23" x14ac:dyDescent="0.35">
      <c r="A7" s="82">
        <f t="shared" si="0"/>
        <v>8644756</v>
      </c>
      <c r="B7">
        <v>6000000</v>
      </c>
      <c r="C7">
        <v>1685376</v>
      </c>
      <c r="D7">
        <v>959380</v>
      </c>
      <c r="E7" s="81">
        <f t="shared" si="1"/>
        <v>2644756</v>
      </c>
      <c r="G7" s="82">
        <f t="shared" si="2"/>
        <v>10639581</v>
      </c>
      <c r="H7">
        <v>7000000</v>
      </c>
      <c r="I7">
        <v>2771561</v>
      </c>
      <c r="J7">
        <v>868020</v>
      </c>
      <c r="K7" s="81">
        <f t="shared" si="3"/>
        <v>3639581</v>
      </c>
      <c r="M7" s="82">
        <f t="shared" si="4"/>
        <v>13095497</v>
      </c>
      <c r="N7">
        <v>9500000</v>
      </c>
      <c r="O7">
        <v>2636117</v>
      </c>
      <c r="P7">
        <v>959380</v>
      </c>
      <c r="Q7" s="81">
        <f t="shared" si="5"/>
        <v>3595497</v>
      </c>
      <c r="S7" s="82">
        <f t="shared" si="6"/>
        <v>15636085</v>
      </c>
      <c r="T7">
        <v>10500000</v>
      </c>
      <c r="U7">
        <v>3719265</v>
      </c>
      <c r="V7">
        <v>1416820</v>
      </c>
      <c r="W7" s="81">
        <f t="shared" si="7"/>
        <v>5136085</v>
      </c>
    </row>
    <row r="8" spans="1:23" x14ac:dyDescent="0.35">
      <c r="A8" s="82">
        <f t="shared" si="0"/>
        <v>8717265</v>
      </c>
      <c r="B8">
        <v>6000000</v>
      </c>
      <c r="C8">
        <v>1737260</v>
      </c>
      <c r="D8">
        <v>980005</v>
      </c>
      <c r="E8" s="81">
        <f t="shared" si="1"/>
        <v>2717265</v>
      </c>
      <c r="G8" s="82">
        <f t="shared" si="2"/>
        <v>10454103</v>
      </c>
      <c r="H8">
        <v>7000000</v>
      </c>
      <c r="I8">
        <v>2550388</v>
      </c>
      <c r="J8">
        <v>903715</v>
      </c>
      <c r="K8" s="81">
        <f t="shared" si="3"/>
        <v>3454103</v>
      </c>
      <c r="M8" s="82">
        <f t="shared" si="4"/>
        <v>13207499</v>
      </c>
      <c r="N8">
        <v>9500000</v>
      </c>
      <c r="O8">
        <v>2727494</v>
      </c>
      <c r="P8">
        <v>980005</v>
      </c>
      <c r="Q8" s="81">
        <f t="shared" si="5"/>
        <v>3707499</v>
      </c>
      <c r="S8" s="82">
        <f t="shared" si="6"/>
        <v>15325957</v>
      </c>
      <c r="T8">
        <v>10500000</v>
      </c>
      <c r="U8">
        <v>3466487</v>
      </c>
      <c r="V8">
        <v>1359470</v>
      </c>
      <c r="W8" s="81">
        <f t="shared" si="7"/>
        <v>4825957</v>
      </c>
    </row>
    <row r="11" spans="1:23" x14ac:dyDescent="0.35">
      <c r="E11" s="80" t="s">
        <v>188</v>
      </c>
    </row>
    <row r="12" spans="1:23" x14ac:dyDescent="0.35">
      <c r="E12" s="81" t="s">
        <v>177</v>
      </c>
      <c r="K12" s="81" t="s">
        <v>175</v>
      </c>
      <c r="Q12" s="81" t="s">
        <v>173</v>
      </c>
      <c r="W12" s="81" t="s">
        <v>176</v>
      </c>
    </row>
    <row r="13" spans="1:23" x14ac:dyDescent="0.35">
      <c r="A13" s="82">
        <f>E13+B13</f>
        <v>11715548</v>
      </c>
      <c r="B13">
        <v>7800000</v>
      </c>
      <c r="C13">
        <v>2496038</v>
      </c>
      <c r="D13">
        <v>1419510</v>
      </c>
      <c r="E13" s="81">
        <f>D13+C13</f>
        <v>3915548</v>
      </c>
      <c r="G13" s="82">
        <f>K13+H13</f>
        <v>15142760</v>
      </c>
      <c r="H13">
        <v>10000000</v>
      </c>
      <c r="I13">
        <v>3803355</v>
      </c>
      <c r="J13">
        <v>1339405</v>
      </c>
      <c r="K13" s="81">
        <f>J13+I13</f>
        <v>5142760</v>
      </c>
      <c r="M13" s="82">
        <f>Q13+N13</f>
        <v>18039397</v>
      </c>
      <c r="N13">
        <v>12500000</v>
      </c>
      <c r="O13">
        <v>4119887</v>
      </c>
      <c r="P13">
        <v>1419510</v>
      </c>
      <c r="Q13" s="81">
        <f>P13+O13</f>
        <v>5539397</v>
      </c>
      <c r="S13" s="82">
        <f>W13+T13</f>
        <v>20439049</v>
      </c>
      <c r="T13">
        <v>13000000</v>
      </c>
      <c r="U13">
        <v>5427204</v>
      </c>
      <c r="V13">
        <v>2011845</v>
      </c>
      <c r="W13" s="81">
        <f>V13+U13</f>
        <v>7439049</v>
      </c>
    </row>
    <row r="14" spans="1:23" x14ac:dyDescent="0.35">
      <c r="A14" s="82">
        <f t="shared" ref="A14:A16" si="8">E14+B14</f>
        <v>11764480</v>
      </c>
      <c r="B14">
        <v>7800000</v>
      </c>
      <c r="C14">
        <v>2533088</v>
      </c>
      <c r="D14">
        <v>1431392</v>
      </c>
      <c r="E14" s="81">
        <f t="shared" ref="E14:E16" si="9">D14+C14</f>
        <v>3964480</v>
      </c>
      <c r="G14" s="82">
        <f t="shared" ref="G14:G16" si="10">K14+H14</f>
        <v>15355711</v>
      </c>
      <c r="H14">
        <v>10000000</v>
      </c>
      <c r="I14">
        <v>3954554</v>
      </c>
      <c r="J14">
        <v>1401157</v>
      </c>
      <c r="K14" s="81">
        <f t="shared" ref="K14:K16" si="11">J14+I14</f>
        <v>5355711</v>
      </c>
      <c r="M14" s="82">
        <f t="shared" ref="M14:M16" si="12">Q14+N14</f>
        <v>18102567</v>
      </c>
      <c r="N14">
        <v>12500000</v>
      </c>
      <c r="O14">
        <v>4171175</v>
      </c>
      <c r="P14">
        <v>1431392</v>
      </c>
      <c r="Q14" s="81">
        <f t="shared" ref="Q14:Q16" si="13">P14+O14</f>
        <v>5602567</v>
      </c>
      <c r="S14" s="82">
        <f t="shared" ref="S14:S16" si="14">W14+T14</f>
        <v>20666819</v>
      </c>
      <c r="T14">
        <v>13000000</v>
      </c>
      <c r="U14">
        <v>5592642</v>
      </c>
      <c r="V14">
        <v>2074177</v>
      </c>
      <c r="W14" s="81">
        <f t="shared" ref="W14:W16" si="15">V14+U14</f>
        <v>7666819</v>
      </c>
    </row>
    <row r="15" spans="1:23" x14ac:dyDescent="0.35">
      <c r="A15" s="82">
        <f t="shared" si="8"/>
        <v>11702021</v>
      </c>
      <c r="B15">
        <v>7800000</v>
      </c>
      <c r="C15">
        <v>2479530</v>
      </c>
      <c r="D15">
        <v>1422491</v>
      </c>
      <c r="E15" s="81">
        <f t="shared" si="9"/>
        <v>3902021</v>
      </c>
      <c r="G15" s="82">
        <f t="shared" si="10"/>
        <v>15142760</v>
      </c>
      <c r="H15">
        <v>10000000</v>
      </c>
      <c r="I15">
        <v>3803355</v>
      </c>
      <c r="J15">
        <v>1339405</v>
      </c>
      <c r="K15" s="81">
        <f t="shared" si="11"/>
        <v>5142760</v>
      </c>
      <c r="M15" s="82">
        <f t="shared" si="12"/>
        <v>18024051</v>
      </c>
      <c r="N15">
        <v>12500000</v>
      </c>
      <c r="O15">
        <v>4101560</v>
      </c>
      <c r="P15">
        <v>1422491</v>
      </c>
      <c r="Q15" s="81">
        <f t="shared" si="13"/>
        <v>5524051</v>
      </c>
      <c r="S15" s="82">
        <f t="shared" si="14"/>
        <v>20439049</v>
      </c>
      <c r="T15">
        <v>13000000</v>
      </c>
      <c r="U15">
        <v>5427204</v>
      </c>
      <c r="V15">
        <v>2011845</v>
      </c>
      <c r="W15" s="81">
        <f t="shared" si="15"/>
        <v>7439049</v>
      </c>
    </row>
    <row r="16" spans="1:23" x14ac:dyDescent="0.35">
      <c r="A16" s="82">
        <f t="shared" si="8"/>
        <v>11695600</v>
      </c>
      <c r="B16">
        <v>7800000</v>
      </c>
      <c r="C16">
        <v>2486213</v>
      </c>
      <c r="D16">
        <v>1409387</v>
      </c>
      <c r="E16" s="81">
        <f t="shared" si="9"/>
        <v>3895600</v>
      </c>
      <c r="G16" s="82">
        <f t="shared" si="10"/>
        <v>15355711</v>
      </c>
      <c r="H16">
        <v>10000000</v>
      </c>
      <c r="I16">
        <v>3954554</v>
      </c>
      <c r="J16">
        <v>1401157</v>
      </c>
      <c r="K16" s="81">
        <f t="shared" si="11"/>
        <v>5355711</v>
      </c>
      <c r="M16" s="82">
        <f t="shared" si="12"/>
        <v>17986635</v>
      </c>
      <c r="N16">
        <v>12500000</v>
      </c>
      <c r="O16">
        <v>4077248</v>
      </c>
      <c r="P16">
        <v>1409387</v>
      </c>
      <c r="Q16" s="81">
        <f t="shared" si="13"/>
        <v>5486635</v>
      </c>
      <c r="S16" s="82">
        <f t="shared" si="14"/>
        <v>20666819</v>
      </c>
      <c r="T16">
        <v>13000000</v>
      </c>
      <c r="U16">
        <v>5592642</v>
      </c>
      <c r="V16">
        <v>2074177</v>
      </c>
      <c r="W16" s="81">
        <f t="shared" si="15"/>
        <v>7666819</v>
      </c>
    </row>
    <row r="19" spans="1:23" x14ac:dyDescent="0.35">
      <c r="E19" s="80" t="s">
        <v>189</v>
      </c>
    </row>
    <row r="20" spans="1:23" x14ac:dyDescent="0.35">
      <c r="E20" s="81" t="s">
        <v>177</v>
      </c>
      <c r="K20" s="81" t="s">
        <v>175</v>
      </c>
      <c r="Q20" s="81" t="s">
        <v>173</v>
      </c>
      <c r="W20" s="81" t="s">
        <v>176</v>
      </c>
    </row>
    <row r="21" spans="1:23" x14ac:dyDescent="0.35">
      <c r="A21" s="82">
        <f>E21+B21</f>
        <v>13279871</v>
      </c>
      <c r="B21">
        <v>8000000</v>
      </c>
      <c r="C21">
        <v>3463451</v>
      </c>
      <c r="D21">
        <v>1816420</v>
      </c>
      <c r="E21" s="81">
        <f>D21+C21</f>
        <v>5279871</v>
      </c>
      <c r="G21" s="82">
        <f>K21+H21</f>
        <v>14343405</v>
      </c>
      <c r="H21">
        <v>8000000</v>
      </c>
      <c r="I21">
        <v>4735865</v>
      </c>
      <c r="J21">
        <v>1607540</v>
      </c>
      <c r="K21" s="81">
        <f>J21+I21</f>
        <v>6343405</v>
      </c>
      <c r="M21" s="82">
        <f>Q21+N21</f>
        <v>18175820</v>
      </c>
      <c r="N21" s="70">
        <v>11000000</v>
      </c>
      <c r="O21">
        <v>5359400</v>
      </c>
      <c r="P21">
        <v>1816420</v>
      </c>
      <c r="Q21" s="81">
        <f>P21+O21</f>
        <v>7175820</v>
      </c>
      <c r="S21" s="82">
        <f>W21+T21</f>
        <v>25070393</v>
      </c>
      <c r="T21">
        <v>16000000</v>
      </c>
      <c r="U21">
        <v>6631813</v>
      </c>
      <c r="V21">
        <v>2438580</v>
      </c>
      <c r="W21" s="81">
        <f>V21+U21</f>
        <v>9070393</v>
      </c>
    </row>
    <row r="22" spans="1:23" x14ac:dyDescent="0.35">
      <c r="A22" s="82">
        <f t="shared" ref="A22:A24" si="16">E22+B22</f>
        <v>13272714</v>
      </c>
      <c r="B22">
        <v>8000000</v>
      </c>
      <c r="C22">
        <v>3464624</v>
      </c>
      <c r="D22">
        <v>1808090</v>
      </c>
      <c r="E22" s="81">
        <f t="shared" ref="E22:E24" si="17">D22+C22</f>
        <v>5272714</v>
      </c>
      <c r="G22" s="82">
        <f t="shared" ref="G22" si="18">K22+H22</f>
        <v>14561480</v>
      </c>
      <c r="H22">
        <v>8000000</v>
      </c>
      <c r="I22">
        <v>4966625</v>
      </c>
      <c r="J22">
        <v>1594855</v>
      </c>
      <c r="K22" s="81">
        <f t="shared" ref="K22" si="19">J22+I22</f>
        <v>6561480</v>
      </c>
      <c r="M22" s="82">
        <f t="shared" ref="M22:M24" si="20">Q22+N22</f>
        <v>18218838</v>
      </c>
      <c r="N22" s="70">
        <v>11000000</v>
      </c>
      <c r="O22">
        <v>5410748</v>
      </c>
      <c r="P22">
        <v>1808090</v>
      </c>
      <c r="Q22" s="81">
        <f t="shared" ref="Q22:Q24" si="21">P22+O22</f>
        <v>7218838</v>
      </c>
      <c r="S22" s="82">
        <f t="shared" ref="S22" si="22">W22+T22</f>
        <v>25344059</v>
      </c>
      <c r="T22">
        <v>16000000</v>
      </c>
      <c r="U22">
        <v>6912749</v>
      </c>
      <c r="V22">
        <v>2431310</v>
      </c>
      <c r="W22" s="81">
        <f t="shared" ref="W22" si="23">V22+U22</f>
        <v>9344059</v>
      </c>
    </row>
    <row r="23" spans="1:23" x14ac:dyDescent="0.35">
      <c r="A23" s="82">
        <f t="shared" si="16"/>
        <v>13419026</v>
      </c>
      <c r="B23">
        <v>8000000</v>
      </c>
      <c r="C23">
        <v>3579121</v>
      </c>
      <c r="D23">
        <v>1839905</v>
      </c>
      <c r="E23" s="81">
        <f t="shared" si="17"/>
        <v>5419026</v>
      </c>
      <c r="G23" s="82"/>
      <c r="M23" s="82">
        <f t="shared" si="20"/>
        <v>18304670</v>
      </c>
      <c r="N23" s="70">
        <v>11000000</v>
      </c>
      <c r="O23">
        <v>5464765</v>
      </c>
      <c r="P23">
        <v>1839905</v>
      </c>
      <c r="Q23" s="81">
        <f t="shared" si="21"/>
        <v>7304670</v>
      </c>
      <c r="S23" s="82"/>
    </row>
    <row r="24" spans="1:23" x14ac:dyDescent="0.35">
      <c r="A24" s="82">
        <f t="shared" si="16"/>
        <v>13443036</v>
      </c>
      <c r="B24">
        <v>8000000</v>
      </c>
      <c r="C24">
        <v>3592081</v>
      </c>
      <c r="D24">
        <v>1850955</v>
      </c>
      <c r="E24" s="81">
        <f t="shared" si="17"/>
        <v>5443036</v>
      </c>
      <c r="G24" s="82"/>
      <c r="M24" s="82">
        <f t="shared" si="20"/>
        <v>18515350</v>
      </c>
      <c r="N24" s="70">
        <v>11000000</v>
      </c>
      <c r="O24">
        <v>5664395</v>
      </c>
      <c r="P24">
        <v>1850955</v>
      </c>
      <c r="Q24" s="81">
        <f t="shared" si="21"/>
        <v>7515350</v>
      </c>
      <c r="S24" s="82"/>
    </row>
    <row r="28" spans="1:23" x14ac:dyDescent="0.35">
      <c r="E28" s="80" t="s">
        <v>190</v>
      </c>
    </row>
    <row r="29" spans="1:23" x14ac:dyDescent="0.35">
      <c r="E29" s="81" t="s">
        <v>177</v>
      </c>
      <c r="K29" s="81" t="s">
        <v>175</v>
      </c>
      <c r="Q29" s="81" t="s">
        <v>173</v>
      </c>
      <c r="W29" s="81" t="s">
        <v>176</v>
      </c>
    </row>
    <row r="30" spans="1:23" x14ac:dyDescent="0.35">
      <c r="A30" s="82">
        <f>E30+B30</f>
        <v>17386842</v>
      </c>
      <c r="B30">
        <v>10500000</v>
      </c>
      <c r="C30">
        <v>4374277</v>
      </c>
      <c r="D30">
        <v>2512565</v>
      </c>
      <c r="E30" s="81">
        <f>D30+C30</f>
        <v>6886842</v>
      </c>
      <c r="G30" s="82">
        <f>K30+H30</f>
        <v>22059064</v>
      </c>
      <c r="H30">
        <v>14000000</v>
      </c>
      <c r="I30">
        <v>6071394</v>
      </c>
      <c r="J30">
        <v>1987670</v>
      </c>
      <c r="K30" s="81">
        <f>J30+I30</f>
        <v>8059064</v>
      </c>
      <c r="M30" s="82">
        <f>Q30+N30</f>
        <v>27400059</v>
      </c>
      <c r="N30" s="70">
        <v>18000000</v>
      </c>
      <c r="O30">
        <v>6887494</v>
      </c>
      <c r="P30">
        <v>2512565</v>
      </c>
      <c r="Q30" s="81">
        <f>P30+O30</f>
        <v>9400059</v>
      </c>
      <c r="S30" s="82">
        <f>W30+T30</f>
        <v>17756576</v>
      </c>
      <c r="T30">
        <v>6000000</v>
      </c>
      <c r="U30">
        <v>8584611</v>
      </c>
      <c r="V30">
        <v>3171965</v>
      </c>
      <c r="W30" s="81">
        <f>V30+U30</f>
        <v>11756576</v>
      </c>
    </row>
    <row r="31" spans="1:23" x14ac:dyDescent="0.35">
      <c r="A31" s="82">
        <f t="shared" ref="A31:A33" si="24">E31+B31</f>
        <v>17256597</v>
      </c>
      <c r="B31">
        <v>10500000</v>
      </c>
      <c r="C31">
        <v>4279777</v>
      </c>
      <c r="D31">
        <v>2476820</v>
      </c>
      <c r="E31" s="81">
        <f t="shared" ref="E31:E33" si="25">D31+C31</f>
        <v>6756597</v>
      </c>
      <c r="G31" s="82">
        <f t="shared" ref="G31" si="26">K31+H31</f>
        <v>22073807</v>
      </c>
      <c r="H31">
        <v>14000000</v>
      </c>
      <c r="I31">
        <v>6047202</v>
      </c>
      <c r="J31">
        <v>2026605</v>
      </c>
      <c r="K31" s="81">
        <f t="shared" ref="K31" si="27">J31+I31</f>
        <v>8073807</v>
      </c>
      <c r="M31" s="82">
        <f t="shared" ref="M31:M33" si="28">Q31+N31</f>
        <v>27225644</v>
      </c>
      <c r="N31" s="70">
        <v>18000000</v>
      </c>
      <c r="O31">
        <v>6748824</v>
      </c>
      <c r="P31">
        <v>2476820</v>
      </c>
      <c r="Q31" s="81">
        <f t="shared" ref="Q31:Q33" si="29">P31+O31</f>
        <v>9225644</v>
      </c>
      <c r="S31" s="82">
        <f t="shared" ref="S31" si="30">W31+T31</f>
        <v>17709259</v>
      </c>
      <c r="T31">
        <v>6000000</v>
      </c>
      <c r="U31">
        <v>8516249</v>
      </c>
      <c r="V31">
        <v>3193010</v>
      </c>
      <c r="W31" s="81">
        <f t="shared" ref="W31" si="31">V31+U31</f>
        <v>11709259</v>
      </c>
    </row>
    <row r="32" spans="1:23" x14ac:dyDescent="0.35">
      <c r="A32" s="82">
        <f t="shared" si="24"/>
        <v>17334097</v>
      </c>
      <c r="B32">
        <v>10500000</v>
      </c>
      <c r="C32">
        <v>4356732</v>
      </c>
      <c r="D32">
        <v>2477365</v>
      </c>
      <c r="E32" s="81">
        <f t="shared" si="25"/>
        <v>6834097</v>
      </c>
      <c r="G32" s="82"/>
      <c r="M32" s="82">
        <f t="shared" si="28"/>
        <v>27300894</v>
      </c>
      <c r="N32" s="70">
        <v>18000000</v>
      </c>
      <c r="O32">
        <v>6823529</v>
      </c>
      <c r="P32">
        <v>2477365</v>
      </c>
      <c r="Q32" s="81">
        <f t="shared" si="29"/>
        <v>9300894</v>
      </c>
      <c r="S32" s="82"/>
    </row>
    <row r="33" spans="1:23" x14ac:dyDescent="0.35">
      <c r="A33" s="82">
        <f t="shared" si="24"/>
        <v>17355457</v>
      </c>
      <c r="B33">
        <v>10500000</v>
      </c>
      <c r="C33">
        <v>4353102</v>
      </c>
      <c r="D33">
        <v>2502355</v>
      </c>
      <c r="E33" s="81">
        <f t="shared" si="25"/>
        <v>6855457</v>
      </c>
      <c r="G33" s="82"/>
      <c r="M33" s="82">
        <f t="shared" si="28"/>
        <v>27349816</v>
      </c>
      <c r="N33" s="70">
        <v>18000000</v>
      </c>
      <c r="O33">
        <v>6847461</v>
      </c>
      <c r="P33">
        <v>2502355</v>
      </c>
      <c r="Q33" s="81">
        <f t="shared" si="29"/>
        <v>9349816</v>
      </c>
      <c r="S33" s="82"/>
    </row>
    <row r="36" spans="1:23" x14ac:dyDescent="0.35">
      <c r="E36" s="80" t="s">
        <v>191</v>
      </c>
    </row>
    <row r="37" spans="1:23" x14ac:dyDescent="0.35">
      <c r="E37" s="81" t="s">
        <v>177</v>
      </c>
      <c r="K37" s="81" t="s">
        <v>175</v>
      </c>
      <c r="Q37" s="81" t="s">
        <v>173</v>
      </c>
      <c r="W37" s="81" t="s">
        <v>176</v>
      </c>
    </row>
    <row r="38" spans="1:23" x14ac:dyDescent="0.35">
      <c r="A38" s="82">
        <f>E38+B38</f>
        <v>30242728</v>
      </c>
      <c r="B38">
        <v>17500000</v>
      </c>
      <c r="C38">
        <v>8138538</v>
      </c>
      <c r="D38">
        <v>4604190</v>
      </c>
      <c r="E38" s="81">
        <f>D38+C38</f>
        <v>12742728</v>
      </c>
      <c r="G38" s="82">
        <f>K38+H38</f>
        <v>37183157</v>
      </c>
      <c r="H38">
        <v>22000000</v>
      </c>
      <c r="I38">
        <v>11629757</v>
      </c>
      <c r="J38">
        <v>3553400</v>
      </c>
      <c r="K38" s="81">
        <f>J38+I38</f>
        <v>15183157</v>
      </c>
      <c r="M38" s="82">
        <f>Q38+N38</f>
        <v>45018311</v>
      </c>
      <c r="N38" s="70">
        <v>27000000</v>
      </c>
      <c r="O38">
        <v>13414121</v>
      </c>
      <c r="P38">
        <v>4604190</v>
      </c>
      <c r="Q38" s="81">
        <f>P38+O38</f>
        <v>18018311</v>
      </c>
      <c r="S38" s="82">
        <f>W38+T38</f>
        <v>31614091</v>
      </c>
      <c r="T38">
        <v>9000000</v>
      </c>
      <c r="U38">
        <v>16905341</v>
      </c>
      <c r="V38">
        <v>5708750</v>
      </c>
      <c r="W38" s="81">
        <f>V38+U38</f>
        <v>22614091</v>
      </c>
    </row>
    <row r="39" spans="1:23" x14ac:dyDescent="0.35">
      <c r="A39" s="82">
        <f t="shared" ref="A39:A41" si="32">E39+B39</f>
        <v>29854546</v>
      </c>
      <c r="B39">
        <v>17500000</v>
      </c>
      <c r="C39">
        <v>8152876</v>
      </c>
      <c r="D39">
        <v>4201670</v>
      </c>
      <c r="E39" s="81">
        <f t="shared" ref="E39:E41" si="33">D39+C39</f>
        <v>12354546</v>
      </c>
      <c r="G39" s="82">
        <f>K39+H39</f>
        <v>37255471</v>
      </c>
      <c r="H39">
        <v>22000000</v>
      </c>
      <c r="I39">
        <v>12028641</v>
      </c>
      <c r="J39">
        <v>3226830</v>
      </c>
      <c r="K39" s="81">
        <f t="shared" ref="K39" si="34">J39+I39</f>
        <v>15255471</v>
      </c>
      <c r="M39" s="82">
        <f t="shared" ref="M39:M41" si="35">Q39+N39</f>
        <v>44595369</v>
      </c>
      <c r="N39" s="70">
        <v>27000000</v>
      </c>
      <c r="O39">
        <v>13393699</v>
      </c>
      <c r="P39">
        <v>4201670</v>
      </c>
      <c r="Q39" s="81">
        <f t="shared" ref="Q39:Q41" si="36">P39+O39</f>
        <v>17595369</v>
      </c>
      <c r="S39" s="82">
        <f t="shared" ref="S39" si="37">W39+T39</f>
        <v>31658793</v>
      </c>
      <c r="T39">
        <v>9000000</v>
      </c>
      <c r="U39">
        <v>17269463</v>
      </c>
      <c r="V39">
        <v>5389330</v>
      </c>
      <c r="W39" s="81">
        <f t="shared" ref="W39" si="38">V39+U39</f>
        <v>22658793</v>
      </c>
    </row>
    <row r="40" spans="1:23" x14ac:dyDescent="0.35">
      <c r="A40" s="82">
        <f t="shared" si="32"/>
        <v>30293092</v>
      </c>
      <c r="B40">
        <v>17500000</v>
      </c>
      <c r="C40">
        <v>8219032</v>
      </c>
      <c r="D40">
        <v>4574060</v>
      </c>
      <c r="E40" s="81">
        <f t="shared" si="33"/>
        <v>12793092</v>
      </c>
      <c r="G40" s="82"/>
      <c r="M40" s="82">
        <f t="shared" si="35"/>
        <v>45059096</v>
      </c>
      <c r="N40" s="70">
        <v>27000000</v>
      </c>
      <c r="O40">
        <v>13485036</v>
      </c>
      <c r="P40">
        <v>4574060</v>
      </c>
      <c r="Q40" s="81">
        <f t="shared" si="36"/>
        <v>18059096</v>
      </c>
      <c r="S40" s="82"/>
    </row>
    <row r="41" spans="1:23" x14ac:dyDescent="0.35">
      <c r="A41" s="82">
        <f t="shared" si="32"/>
        <v>30156099</v>
      </c>
      <c r="B41">
        <v>17500000</v>
      </c>
      <c r="C41">
        <v>8149462</v>
      </c>
      <c r="D41">
        <v>4506637</v>
      </c>
      <c r="E41" s="81">
        <f t="shared" si="33"/>
        <v>12656099</v>
      </c>
      <c r="G41" s="82"/>
      <c r="M41" s="82">
        <f t="shared" si="35"/>
        <v>44895833</v>
      </c>
      <c r="N41" s="70">
        <v>27000000</v>
      </c>
      <c r="O41">
        <v>13389196</v>
      </c>
      <c r="P41">
        <v>4506637</v>
      </c>
      <c r="Q41" s="81">
        <f t="shared" si="36"/>
        <v>17895833</v>
      </c>
      <c r="S41" s="8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CC5E-2D27-4D93-8E3D-235BD8E22E27}">
  <dimension ref="B2:W83"/>
  <sheetViews>
    <sheetView tabSelected="1" topLeftCell="M65" zoomScale="122" workbookViewId="0">
      <selection activeCell="U82" sqref="U82"/>
    </sheetView>
  </sheetViews>
  <sheetFormatPr defaultRowHeight="14.5" x14ac:dyDescent="0.35"/>
  <cols>
    <col min="3" max="3" width="14.26953125" bestFit="1" customWidth="1"/>
    <col min="6" max="6" width="15.26953125" bestFit="1" customWidth="1"/>
    <col min="16" max="16" width="12.453125" bestFit="1" customWidth="1"/>
    <col min="18" max="18" width="16.81640625" bestFit="1" customWidth="1"/>
  </cols>
  <sheetData>
    <row r="2" spans="2:23" x14ac:dyDescent="0.35">
      <c r="C2" s="17" t="s">
        <v>192</v>
      </c>
    </row>
    <row r="3" spans="2:23" x14ac:dyDescent="0.35">
      <c r="B3" t="s">
        <v>193</v>
      </c>
    </row>
    <row r="4" spans="2:23" x14ac:dyDescent="0.35">
      <c r="B4" s="85" t="s">
        <v>198</v>
      </c>
      <c r="C4">
        <v>1</v>
      </c>
      <c r="D4">
        <f>C4+1</f>
        <v>2</v>
      </c>
      <c r="E4">
        <f t="shared" ref="E4:J4" si="0">D4+1</f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O4" s="85" t="s">
        <v>200</v>
      </c>
      <c r="P4" s="86">
        <v>1</v>
      </c>
      <c r="Q4">
        <f>P4+1</f>
        <v>2</v>
      </c>
      <c r="R4">
        <f t="shared" ref="R4:W4" si="1">Q4+1</f>
        <v>3</v>
      </c>
      <c r="S4">
        <f t="shared" si="1"/>
        <v>4</v>
      </c>
      <c r="T4">
        <f t="shared" si="1"/>
        <v>5</v>
      </c>
      <c r="U4">
        <f t="shared" si="1"/>
        <v>6</v>
      </c>
      <c r="V4">
        <f t="shared" si="1"/>
        <v>7</v>
      </c>
      <c r="W4">
        <f t="shared" si="1"/>
        <v>8</v>
      </c>
    </row>
    <row r="5" spans="2:23" x14ac:dyDescent="0.35">
      <c r="B5" t="s">
        <v>194</v>
      </c>
      <c r="C5" s="84" t="s">
        <v>204</v>
      </c>
      <c r="D5" s="84" t="s">
        <v>204</v>
      </c>
      <c r="E5" s="84" t="s">
        <v>204</v>
      </c>
      <c r="O5" t="s">
        <v>194</v>
      </c>
      <c r="P5" t="s">
        <v>202</v>
      </c>
      <c r="Q5" t="s">
        <v>204</v>
      </c>
      <c r="R5" t="s">
        <v>204</v>
      </c>
      <c r="S5" t="s">
        <v>203</v>
      </c>
      <c r="T5" t="s">
        <v>203</v>
      </c>
      <c r="U5" t="s">
        <v>203</v>
      </c>
    </row>
    <row r="6" spans="2:23" x14ac:dyDescent="0.35">
      <c r="B6" t="s">
        <v>195</v>
      </c>
      <c r="C6" s="84" t="s">
        <v>204</v>
      </c>
      <c r="D6" s="84" t="s">
        <v>204</v>
      </c>
      <c r="E6" s="84" t="s">
        <v>204</v>
      </c>
      <c r="O6" t="s">
        <v>195</v>
      </c>
      <c r="P6" t="s">
        <v>202</v>
      </c>
      <c r="Q6" t="s">
        <v>204</v>
      </c>
      <c r="R6" t="s">
        <v>204</v>
      </c>
      <c r="S6" t="s">
        <v>203</v>
      </c>
      <c r="T6" t="s">
        <v>203</v>
      </c>
      <c r="U6" t="s">
        <v>203</v>
      </c>
    </row>
    <row r="7" spans="2:23" x14ac:dyDescent="0.35">
      <c r="B7" t="s">
        <v>196</v>
      </c>
      <c r="C7" s="84" t="s">
        <v>204</v>
      </c>
      <c r="D7" s="84" t="s">
        <v>204</v>
      </c>
      <c r="E7" s="84" t="s">
        <v>204</v>
      </c>
      <c r="O7" t="s">
        <v>196</v>
      </c>
      <c r="P7" t="s">
        <v>202</v>
      </c>
      <c r="Q7" t="s">
        <v>204</v>
      </c>
      <c r="R7" t="s">
        <v>204</v>
      </c>
      <c r="S7" t="s">
        <v>203</v>
      </c>
      <c r="T7" t="s">
        <v>203</v>
      </c>
      <c r="U7" t="s">
        <v>203</v>
      </c>
    </row>
    <row r="8" spans="2:23" x14ac:dyDescent="0.35">
      <c r="B8" t="s">
        <v>197</v>
      </c>
      <c r="C8" s="84" t="s">
        <v>202</v>
      </c>
      <c r="D8" s="84" t="s">
        <v>204</v>
      </c>
      <c r="E8" s="84" t="s">
        <v>204</v>
      </c>
      <c r="O8" t="s">
        <v>197</v>
      </c>
      <c r="P8" t="s">
        <v>208</v>
      </c>
      <c r="Q8" t="s">
        <v>204</v>
      </c>
      <c r="R8" t="s">
        <v>209</v>
      </c>
      <c r="S8" t="s">
        <v>203</v>
      </c>
      <c r="T8" t="s">
        <v>203</v>
      </c>
      <c r="U8" t="s">
        <v>203</v>
      </c>
    </row>
    <row r="12" spans="2:23" x14ac:dyDescent="0.35">
      <c r="B12" s="85" t="s">
        <v>199</v>
      </c>
      <c r="C12">
        <v>1</v>
      </c>
      <c r="D12">
        <f>C12+1</f>
        <v>2</v>
      </c>
      <c r="E12">
        <f t="shared" ref="E12:J12" si="2">D12+1</f>
        <v>3</v>
      </c>
      <c r="F12">
        <f t="shared" si="2"/>
        <v>4</v>
      </c>
      <c r="G12">
        <f t="shared" si="2"/>
        <v>5</v>
      </c>
      <c r="H12">
        <f t="shared" si="2"/>
        <v>6</v>
      </c>
      <c r="I12">
        <f t="shared" si="2"/>
        <v>7</v>
      </c>
      <c r="J12">
        <f t="shared" si="2"/>
        <v>8</v>
      </c>
      <c r="O12" s="85" t="s">
        <v>201</v>
      </c>
      <c r="P12" s="86">
        <v>1</v>
      </c>
      <c r="Q12">
        <f>P12+1</f>
        <v>2</v>
      </c>
      <c r="R12">
        <f t="shared" ref="R12:W12" si="3">Q12+1</f>
        <v>3</v>
      </c>
      <c r="S12">
        <f t="shared" si="3"/>
        <v>4</v>
      </c>
      <c r="T12">
        <f t="shared" si="3"/>
        <v>5</v>
      </c>
      <c r="U12">
        <f t="shared" si="3"/>
        <v>6</v>
      </c>
      <c r="V12">
        <f t="shared" si="3"/>
        <v>7</v>
      </c>
      <c r="W12">
        <f t="shared" si="3"/>
        <v>8</v>
      </c>
    </row>
    <row r="13" spans="2:23" x14ac:dyDescent="0.35">
      <c r="B13" t="s">
        <v>194</v>
      </c>
      <c r="C13" s="84" t="s">
        <v>205</v>
      </c>
      <c r="D13" s="84" t="s">
        <v>202</v>
      </c>
      <c r="E13" s="84" t="s">
        <v>204</v>
      </c>
      <c r="F13" s="84" t="s">
        <v>207</v>
      </c>
      <c r="G13" s="84"/>
      <c r="H13" s="84"/>
      <c r="I13" s="84"/>
      <c r="J13" s="84"/>
      <c r="O13" t="s">
        <v>194</v>
      </c>
      <c r="P13" t="s">
        <v>203</v>
      </c>
      <c r="Q13" t="s">
        <v>210</v>
      </c>
      <c r="R13" t="s">
        <v>204</v>
      </c>
      <c r="S13" t="s">
        <v>210</v>
      </c>
      <c r="T13" t="s">
        <v>203</v>
      </c>
      <c r="U13" t="s">
        <v>203</v>
      </c>
    </row>
    <row r="14" spans="2:23" x14ac:dyDescent="0.35">
      <c r="B14" t="s">
        <v>195</v>
      </c>
      <c r="C14" s="84" t="s">
        <v>202</v>
      </c>
      <c r="D14" s="84" t="s">
        <v>204</v>
      </c>
      <c r="E14" s="84" t="s">
        <v>204</v>
      </c>
      <c r="F14" s="84" t="s">
        <v>204</v>
      </c>
      <c r="G14" s="84"/>
      <c r="H14" s="84"/>
      <c r="I14" s="84"/>
      <c r="J14" s="84"/>
      <c r="O14" t="s">
        <v>195</v>
      </c>
      <c r="P14" t="s">
        <v>203</v>
      </c>
      <c r="Q14" t="s">
        <v>204</v>
      </c>
      <c r="R14" t="s">
        <v>204</v>
      </c>
      <c r="S14" t="s">
        <v>204</v>
      </c>
      <c r="T14" t="s">
        <v>203</v>
      </c>
      <c r="U14" t="s">
        <v>203</v>
      </c>
    </row>
    <row r="15" spans="2:23" x14ac:dyDescent="0.35">
      <c r="B15" t="s">
        <v>196</v>
      </c>
      <c r="C15" s="84" t="s">
        <v>206</v>
      </c>
      <c r="D15" s="84" t="s">
        <v>206</v>
      </c>
      <c r="E15" s="84" t="s">
        <v>206</v>
      </c>
      <c r="F15" s="84" t="s">
        <v>206</v>
      </c>
      <c r="G15" s="84"/>
      <c r="H15" s="84"/>
      <c r="I15" s="84"/>
      <c r="J15" s="84"/>
      <c r="O15" t="s">
        <v>196</v>
      </c>
    </row>
    <row r="16" spans="2:23" x14ac:dyDescent="0.35">
      <c r="B16" t="s">
        <v>197</v>
      </c>
      <c r="C16" s="84" t="s">
        <v>206</v>
      </c>
      <c r="D16" s="84" t="s">
        <v>206</v>
      </c>
      <c r="E16" s="84" t="s">
        <v>206</v>
      </c>
      <c r="F16" s="84" t="s">
        <v>206</v>
      </c>
      <c r="G16" s="84"/>
      <c r="H16" s="84"/>
      <c r="I16" s="84"/>
      <c r="J16" s="84"/>
      <c r="O16" t="s">
        <v>197</v>
      </c>
    </row>
    <row r="22" spans="2:23" x14ac:dyDescent="0.35">
      <c r="B22" t="s">
        <v>193</v>
      </c>
    </row>
    <row r="23" spans="2:23" x14ac:dyDescent="0.35">
      <c r="B23" s="85" t="s">
        <v>211</v>
      </c>
      <c r="C23">
        <v>1</v>
      </c>
      <c r="D23">
        <f>C23+1</f>
        <v>2</v>
      </c>
      <c r="E23">
        <f t="shared" ref="E23:J23" si="4">D23+1</f>
        <v>3</v>
      </c>
      <c r="F23">
        <f t="shared" si="4"/>
        <v>4</v>
      </c>
      <c r="G23" s="86">
        <f t="shared" si="4"/>
        <v>5</v>
      </c>
      <c r="H23">
        <f t="shared" si="4"/>
        <v>6</v>
      </c>
      <c r="I23">
        <f t="shared" si="4"/>
        <v>7</v>
      </c>
      <c r="J23">
        <f t="shared" si="4"/>
        <v>8</v>
      </c>
      <c r="O23" s="85" t="s">
        <v>213</v>
      </c>
      <c r="P23" s="86">
        <v>1</v>
      </c>
      <c r="Q23" s="86">
        <f>P23+1</f>
        <v>2</v>
      </c>
      <c r="R23">
        <f t="shared" ref="R23:W23" si="5">Q23+1</f>
        <v>3</v>
      </c>
      <c r="S23">
        <f t="shared" si="5"/>
        <v>4</v>
      </c>
      <c r="T23">
        <f t="shared" si="5"/>
        <v>5</v>
      </c>
      <c r="U23">
        <f t="shared" si="5"/>
        <v>6</v>
      </c>
      <c r="V23" s="86">
        <f t="shared" si="5"/>
        <v>7</v>
      </c>
      <c r="W23" s="86">
        <f t="shared" si="5"/>
        <v>8</v>
      </c>
    </row>
    <row r="24" spans="2:23" x14ac:dyDescent="0.35">
      <c r="B24" t="s">
        <v>194</v>
      </c>
      <c r="C24" s="84" t="s">
        <v>210</v>
      </c>
      <c r="D24" s="84" t="s">
        <v>204</v>
      </c>
      <c r="E24" s="84" t="s">
        <v>204</v>
      </c>
      <c r="F24" s="84" t="s">
        <v>210</v>
      </c>
      <c r="G24" s="84" t="s">
        <v>204</v>
      </c>
      <c r="O24" t="s">
        <v>194</v>
      </c>
      <c r="P24" t="s">
        <v>203</v>
      </c>
      <c r="Q24" t="s">
        <v>203</v>
      </c>
      <c r="R24" t="s">
        <v>204</v>
      </c>
      <c r="S24" t="s">
        <v>203</v>
      </c>
      <c r="T24" t="s">
        <v>204</v>
      </c>
      <c r="U24" t="s">
        <v>203</v>
      </c>
      <c r="V24" t="s">
        <v>203</v>
      </c>
      <c r="W24" t="s">
        <v>203</v>
      </c>
    </row>
    <row r="25" spans="2:23" x14ac:dyDescent="0.35">
      <c r="B25" t="s">
        <v>195</v>
      </c>
      <c r="C25" s="84" t="s">
        <v>210</v>
      </c>
      <c r="D25" s="84" t="s">
        <v>204</v>
      </c>
      <c r="E25" s="84" t="s">
        <v>204</v>
      </c>
      <c r="F25" s="84" t="s">
        <v>210</v>
      </c>
      <c r="G25" s="84" t="s">
        <v>203</v>
      </c>
      <c r="O25" t="s">
        <v>195</v>
      </c>
      <c r="P25" t="s">
        <v>203</v>
      </c>
      <c r="Q25" t="s">
        <v>203</v>
      </c>
      <c r="R25" t="s">
        <v>204</v>
      </c>
      <c r="S25" t="s">
        <v>203</v>
      </c>
      <c r="T25" t="s">
        <v>203</v>
      </c>
      <c r="U25" t="s">
        <v>203</v>
      </c>
      <c r="V25" t="s">
        <v>203</v>
      </c>
      <c r="W25" t="s">
        <v>203</v>
      </c>
    </row>
    <row r="26" spans="2:23" x14ac:dyDescent="0.35">
      <c r="B26" t="s">
        <v>196</v>
      </c>
      <c r="C26" s="84" t="s">
        <v>203</v>
      </c>
      <c r="D26" s="84" t="s">
        <v>204</v>
      </c>
      <c r="E26" s="84" t="s">
        <v>204</v>
      </c>
      <c r="F26" s="84" t="s">
        <v>210</v>
      </c>
      <c r="G26" s="84" t="s">
        <v>203</v>
      </c>
      <c r="O26" t="s">
        <v>196</v>
      </c>
      <c r="P26" t="s">
        <v>203</v>
      </c>
      <c r="Q26" t="s">
        <v>203</v>
      </c>
      <c r="R26" t="s">
        <v>204</v>
      </c>
      <c r="S26" t="s">
        <v>203</v>
      </c>
      <c r="T26" t="s">
        <v>203</v>
      </c>
      <c r="U26" t="s">
        <v>203</v>
      </c>
      <c r="V26" t="s">
        <v>203</v>
      </c>
      <c r="W26" t="s">
        <v>203</v>
      </c>
    </row>
    <row r="27" spans="2:23" x14ac:dyDescent="0.35">
      <c r="B27" t="s">
        <v>197</v>
      </c>
      <c r="C27" s="84" t="s">
        <v>203</v>
      </c>
      <c r="D27" s="84" t="s">
        <v>204</v>
      </c>
      <c r="E27" s="84" t="s">
        <v>204</v>
      </c>
      <c r="F27" s="84" t="s">
        <v>204</v>
      </c>
      <c r="G27" s="84" t="s">
        <v>203</v>
      </c>
      <c r="O27" t="s">
        <v>197</v>
      </c>
      <c r="P27" t="s">
        <v>203</v>
      </c>
      <c r="Q27" t="s">
        <v>203</v>
      </c>
      <c r="R27" t="s">
        <v>204</v>
      </c>
      <c r="S27" t="s">
        <v>203</v>
      </c>
      <c r="T27" t="s">
        <v>203</v>
      </c>
      <c r="U27" t="s">
        <v>203</v>
      </c>
      <c r="V27" t="s">
        <v>203</v>
      </c>
      <c r="W27" t="s">
        <v>203</v>
      </c>
    </row>
    <row r="31" spans="2:23" x14ac:dyDescent="0.35">
      <c r="B31" s="85" t="s">
        <v>212</v>
      </c>
      <c r="C31" s="86">
        <v>1</v>
      </c>
      <c r="D31">
        <f>C31+1</f>
        <v>2</v>
      </c>
      <c r="E31">
        <f t="shared" ref="E31:J31" si="6">D31+1</f>
        <v>3</v>
      </c>
      <c r="F31">
        <f t="shared" si="6"/>
        <v>4</v>
      </c>
      <c r="G31" s="86">
        <f t="shared" si="6"/>
        <v>5</v>
      </c>
      <c r="H31" s="86">
        <f t="shared" si="6"/>
        <v>6</v>
      </c>
      <c r="I31">
        <f t="shared" si="6"/>
        <v>7</v>
      </c>
      <c r="J31">
        <f t="shared" si="6"/>
        <v>8</v>
      </c>
      <c r="O31" s="85" t="s">
        <v>214</v>
      </c>
      <c r="P31" s="86">
        <v>1</v>
      </c>
      <c r="Q31">
        <f>P31+1</f>
        <v>2</v>
      </c>
      <c r="R31">
        <f t="shared" ref="R31:W31" si="7">Q31+1</f>
        <v>3</v>
      </c>
      <c r="S31">
        <f t="shared" si="7"/>
        <v>4</v>
      </c>
      <c r="T31">
        <f t="shared" si="7"/>
        <v>5</v>
      </c>
      <c r="U31">
        <f t="shared" si="7"/>
        <v>6</v>
      </c>
      <c r="V31">
        <f t="shared" si="7"/>
        <v>7</v>
      </c>
      <c r="W31">
        <f t="shared" si="7"/>
        <v>8</v>
      </c>
    </row>
    <row r="32" spans="2:23" x14ac:dyDescent="0.35">
      <c r="B32" t="s">
        <v>194</v>
      </c>
      <c r="C32" s="84" t="s">
        <v>203</v>
      </c>
      <c r="D32" s="84" t="s">
        <v>203</v>
      </c>
      <c r="E32" s="84" t="s">
        <v>204</v>
      </c>
      <c r="F32" s="84" t="s">
        <v>210</v>
      </c>
      <c r="G32" s="84" t="s">
        <v>204</v>
      </c>
      <c r="H32" s="84" t="s">
        <v>203</v>
      </c>
      <c r="I32" s="84"/>
      <c r="J32" s="84"/>
      <c r="O32" t="s">
        <v>194</v>
      </c>
      <c r="P32" t="s">
        <v>203</v>
      </c>
      <c r="Q32" t="s">
        <v>203</v>
      </c>
      <c r="R32" t="s">
        <v>204</v>
      </c>
      <c r="S32" t="s">
        <v>203</v>
      </c>
      <c r="T32" t="s">
        <v>203</v>
      </c>
      <c r="U32" t="s">
        <v>203</v>
      </c>
      <c r="V32" t="s">
        <v>203</v>
      </c>
      <c r="W32" t="s">
        <v>203</v>
      </c>
    </row>
    <row r="33" spans="2:23" x14ac:dyDescent="0.35">
      <c r="B33" t="s">
        <v>195</v>
      </c>
      <c r="C33" s="84" t="s">
        <v>203</v>
      </c>
      <c r="D33" s="84" t="s">
        <v>203</v>
      </c>
      <c r="E33" s="84" t="s">
        <v>204</v>
      </c>
      <c r="F33" s="84" t="s">
        <v>210</v>
      </c>
      <c r="G33" s="84" t="s">
        <v>203</v>
      </c>
      <c r="H33" s="84" t="s">
        <v>203</v>
      </c>
      <c r="I33" s="84"/>
      <c r="J33" s="84"/>
      <c r="O33" t="s">
        <v>195</v>
      </c>
      <c r="P33" t="s">
        <v>203</v>
      </c>
      <c r="Q33" t="s">
        <v>203</v>
      </c>
      <c r="R33" t="s">
        <v>204</v>
      </c>
      <c r="S33" t="s">
        <v>203</v>
      </c>
      <c r="T33" t="s">
        <v>203</v>
      </c>
      <c r="U33" t="s">
        <v>203</v>
      </c>
      <c r="V33" t="s">
        <v>203</v>
      </c>
      <c r="W33" t="s">
        <v>203</v>
      </c>
    </row>
    <row r="34" spans="2:23" x14ac:dyDescent="0.35">
      <c r="B34" t="s">
        <v>196</v>
      </c>
      <c r="C34" s="84" t="s">
        <v>206</v>
      </c>
      <c r="D34" s="84" t="s">
        <v>206</v>
      </c>
      <c r="E34" s="84" t="s">
        <v>206</v>
      </c>
      <c r="F34" s="84" t="s">
        <v>206</v>
      </c>
      <c r="G34" s="84"/>
      <c r="H34" s="84"/>
      <c r="I34" s="84"/>
      <c r="J34" s="84"/>
      <c r="O34" t="s">
        <v>196</v>
      </c>
      <c r="P34" t="s">
        <v>206</v>
      </c>
      <c r="Q34" t="s">
        <v>206</v>
      </c>
      <c r="R34" t="s">
        <v>206</v>
      </c>
      <c r="S34" t="s">
        <v>206</v>
      </c>
      <c r="T34" t="s">
        <v>206</v>
      </c>
      <c r="U34" t="s">
        <v>206</v>
      </c>
      <c r="V34" t="s">
        <v>206</v>
      </c>
      <c r="W34" t="s">
        <v>206</v>
      </c>
    </row>
    <row r="35" spans="2:23" x14ac:dyDescent="0.35">
      <c r="B35" t="s">
        <v>197</v>
      </c>
      <c r="C35" s="84" t="s">
        <v>206</v>
      </c>
      <c r="D35" s="84" t="s">
        <v>206</v>
      </c>
      <c r="E35" s="84" t="s">
        <v>206</v>
      </c>
      <c r="F35" s="84" t="s">
        <v>206</v>
      </c>
      <c r="G35" s="84"/>
      <c r="H35" s="84"/>
      <c r="I35" s="84"/>
      <c r="J35" s="84"/>
      <c r="O35" t="s">
        <v>197</v>
      </c>
      <c r="P35" t="s">
        <v>206</v>
      </c>
      <c r="Q35" t="s">
        <v>206</v>
      </c>
      <c r="R35" t="s">
        <v>206</v>
      </c>
      <c r="S35" t="s">
        <v>206</v>
      </c>
      <c r="T35" t="s">
        <v>206</v>
      </c>
      <c r="U35" t="s">
        <v>206</v>
      </c>
      <c r="V35" t="s">
        <v>206</v>
      </c>
      <c r="W35" t="s">
        <v>206</v>
      </c>
    </row>
    <row r="38" spans="2:23" x14ac:dyDescent="0.35">
      <c r="B38" t="s">
        <v>193</v>
      </c>
    </row>
    <row r="39" spans="2:23" s="87" customFormat="1" x14ac:dyDescent="0.35">
      <c r="B39" s="85" t="s">
        <v>215</v>
      </c>
      <c r="C39" s="87">
        <v>1</v>
      </c>
      <c r="D39" s="87">
        <f>C39+1</f>
        <v>2</v>
      </c>
      <c r="E39" s="87">
        <f t="shared" ref="E39:J39" si="8">D39+1</f>
        <v>3</v>
      </c>
      <c r="F39" s="87">
        <f t="shared" si="8"/>
        <v>4</v>
      </c>
      <c r="G39" s="87">
        <f t="shared" si="8"/>
        <v>5</v>
      </c>
      <c r="H39" s="87">
        <f t="shared" si="8"/>
        <v>6</v>
      </c>
      <c r="I39" s="87">
        <f t="shared" si="8"/>
        <v>7</v>
      </c>
      <c r="J39" s="87">
        <f t="shared" si="8"/>
        <v>8</v>
      </c>
      <c r="O39" s="85" t="s">
        <v>217</v>
      </c>
      <c r="P39" s="88">
        <v>1</v>
      </c>
      <c r="Q39" s="88">
        <f>P39+1</f>
        <v>2</v>
      </c>
      <c r="R39" s="88">
        <f t="shared" ref="R39:W39" si="9">Q39+1</f>
        <v>3</v>
      </c>
      <c r="S39" s="87">
        <f t="shared" si="9"/>
        <v>4</v>
      </c>
      <c r="T39" s="87">
        <f t="shared" si="9"/>
        <v>5</v>
      </c>
      <c r="U39" s="87">
        <f t="shared" si="9"/>
        <v>6</v>
      </c>
      <c r="V39" s="87">
        <f t="shared" si="9"/>
        <v>7</v>
      </c>
      <c r="W39" s="87">
        <f t="shared" si="9"/>
        <v>8</v>
      </c>
    </row>
    <row r="40" spans="2:23" x14ac:dyDescent="0.35">
      <c r="B40" t="s">
        <v>194</v>
      </c>
      <c r="C40" s="84" t="s">
        <v>204</v>
      </c>
      <c r="D40" s="84" t="s">
        <v>204</v>
      </c>
      <c r="E40" s="84" t="s">
        <v>204</v>
      </c>
      <c r="F40" s="84" t="s">
        <v>204</v>
      </c>
      <c r="G40" s="84" t="s">
        <v>204</v>
      </c>
      <c r="O40" t="s">
        <v>194</v>
      </c>
      <c r="P40" t="s">
        <v>203</v>
      </c>
      <c r="Q40" t="s">
        <v>203</v>
      </c>
      <c r="R40" t="s">
        <v>204</v>
      </c>
      <c r="S40" t="s">
        <v>204</v>
      </c>
      <c r="T40" t="s">
        <v>204</v>
      </c>
      <c r="U40" t="s">
        <v>204</v>
      </c>
      <c r="V40" t="s">
        <v>204</v>
      </c>
    </row>
    <row r="41" spans="2:23" x14ac:dyDescent="0.35">
      <c r="B41" t="s">
        <v>195</v>
      </c>
      <c r="C41" s="84" t="s">
        <v>204</v>
      </c>
      <c r="D41" s="84" t="s">
        <v>204</v>
      </c>
      <c r="E41" s="84" t="s">
        <v>204</v>
      </c>
      <c r="F41" s="84" t="s">
        <v>204</v>
      </c>
      <c r="G41" s="84" t="s">
        <v>204</v>
      </c>
      <c r="O41" t="s">
        <v>195</v>
      </c>
      <c r="P41" t="s">
        <v>203</v>
      </c>
      <c r="Q41" t="s">
        <v>203</v>
      </c>
      <c r="R41" t="s">
        <v>204</v>
      </c>
      <c r="S41" t="s">
        <v>204</v>
      </c>
      <c r="T41" t="s">
        <v>204</v>
      </c>
      <c r="U41" t="s">
        <v>204</v>
      </c>
      <c r="V41" t="s">
        <v>204</v>
      </c>
    </row>
    <row r="42" spans="2:23" x14ac:dyDescent="0.35">
      <c r="B42" t="s">
        <v>196</v>
      </c>
      <c r="C42" s="84" t="s">
        <v>204</v>
      </c>
      <c r="D42" s="84" t="s">
        <v>204</v>
      </c>
      <c r="E42" s="84" t="s">
        <v>204</v>
      </c>
      <c r="F42" s="84" t="s">
        <v>204</v>
      </c>
      <c r="G42" s="84" t="s">
        <v>204</v>
      </c>
      <c r="O42" t="s">
        <v>196</v>
      </c>
      <c r="P42" t="s">
        <v>203</v>
      </c>
      <c r="Q42" t="s">
        <v>203</v>
      </c>
      <c r="R42" t="s">
        <v>203</v>
      </c>
      <c r="S42" t="s">
        <v>204</v>
      </c>
      <c r="T42" t="s">
        <v>204</v>
      </c>
      <c r="U42" t="s">
        <v>204</v>
      </c>
      <c r="V42" t="s">
        <v>204</v>
      </c>
    </row>
    <row r="43" spans="2:23" x14ac:dyDescent="0.35">
      <c r="B43" t="s">
        <v>197</v>
      </c>
      <c r="C43" s="84" t="s">
        <v>204</v>
      </c>
      <c r="D43" s="84" t="s">
        <v>204</v>
      </c>
      <c r="E43" s="84" t="s">
        <v>204</v>
      </c>
      <c r="F43" s="84" t="s">
        <v>204</v>
      </c>
      <c r="G43" s="84" t="s">
        <v>204</v>
      </c>
      <c r="O43" t="s">
        <v>197</v>
      </c>
      <c r="P43" t="s">
        <v>203</v>
      </c>
      <c r="Q43" t="s">
        <v>203</v>
      </c>
      <c r="R43" t="s">
        <v>203</v>
      </c>
      <c r="S43" t="s">
        <v>204</v>
      </c>
      <c r="T43" t="s">
        <v>204</v>
      </c>
      <c r="U43" t="s">
        <v>204</v>
      </c>
      <c r="V43" t="s">
        <v>204</v>
      </c>
    </row>
    <row r="47" spans="2:23" s="87" customFormat="1" x14ac:dyDescent="0.35">
      <c r="B47" s="85" t="s">
        <v>216</v>
      </c>
      <c r="C47" s="88">
        <v>1</v>
      </c>
      <c r="D47" s="87">
        <f>C47+1</f>
        <v>2</v>
      </c>
      <c r="E47" s="87">
        <f t="shared" ref="E47:J47" si="10">D47+1</f>
        <v>3</v>
      </c>
      <c r="F47" s="87">
        <f t="shared" si="10"/>
        <v>4</v>
      </c>
      <c r="G47" s="87">
        <f t="shared" si="10"/>
        <v>5</v>
      </c>
      <c r="H47" s="87">
        <f t="shared" si="10"/>
        <v>6</v>
      </c>
      <c r="I47" s="87">
        <f t="shared" si="10"/>
        <v>7</v>
      </c>
      <c r="J47" s="87">
        <f t="shared" si="10"/>
        <v>8</v>
      </c>
      <c r="O47" s="85" t="s">
        <v>218</v>
      </c>
      <c r="P47" s="88">
        <v>1</v>
      </c>
      <c r="Q47" s="88">
        <f>P47+1</f>
        <v>2</v>
      </c>
      <c r="R47" s="88">
        <f t="shared" ref="R47:W47" si="11">Q47+1</f>
        <v>3</v>
      </c>
      <c r="S47" s="87">
        <f t="shared" si="11"/>
        <v>4</v>
      </c>
      <c r="T47" s="87">
        <f t="shared" si="11"/>
        <v>5</v>
      </c>
      <c r="U47" s="87">
        <f t="shared" si="11"/>
        <v>6</v>
      </c>
      <c r="V47" s="87">
        <f t="shared" si="11"/>
        <v>7</v>
      </c>
      <c r="W47" s="87">
        <f t="shared" si="11"/>
        <v>8</v>
      </c>
    </row>
    <row r="48" spans="2:23" x14ac:dyDescent="0.35">
      <c r="B48" t="s">
        <v>194</v>
      </c>
      <c r="C48" s="84" t="s">
        <v>203</v>
      </c>
      <c r="D48" s="84" t="s">
        <v>204</v>
      </c>
      <c r="E48" s="84" t="s">
        <v>204</v>
      </c>
      <c r="F48" s="84" t="s">
        <v>204</v>
      </c>
      <c r="G48" s="84" t="s">
        <v>204</v>
      </c>
      <c r="H48" s="84"/>
      <c r="I48" s="84"/>
      <c r="J48" s="84"/>
      <c r="O48" t="s">
        <v>194</v>
      </c>
      <c r="P48" t="s">
        <v>210</v>
      </c>
      <c r="Q48" t="s">
        <v>210</v>
      </c>
      <c r="R48" t="s">
        <v>204</v>
      </c>
      <c r="S48" t="s">
        <v>204</v>
      </c>
      <c r="T48" t="s">
        <v>204</v>
      </c>
      <c r="U48" t="s">
        <v>204</v>
      </c>
      <c r="V48" t="s">
        <v>204</v>
      </c>
    </row>
    <row r="49" spans="2:23" x14ac:dyDescent="0.35">
      <c r="B49" t="s">
        <v>195</v>
      </c>
      <c r="C49" s="84" t="s">
        <v>203</v>
      </c>
      <c r="D49" s="84" t="s">
        <v>204</v>
      </c>
      <c r="E49" s="84" t="s">
        <v>204</v>
      </c>
      <c r="F49" s="84" t="s">
        <v>204</v>
      </c>
      <c r="G49" s="84" t="s">
        <v>210</v>
      </c>
      <c r="H49" s="84"/>
      <c r="I49" s="84"/>
      <c r="J49" s="84"/>
      <c r="O49" t="s">
        <v>195</v>
      </c>
      <c r="P49" t="s">
        <v>210</v>
      </c>
      <c r="Q49" t="s">
        <v>204</v>
      </c>
      <c r="R49" t="s">
        <v>210</v>
      </c>
      <c r="S49" t="s">
        <v>204</v>
      </c>
      <c r="T49" t="s">
        <v>204</v>
      </c>
      <c r="U49" t="s">
        <v>204</v>
      </c>
      <c r="V49" t="s">
        <v>204</v>
      </c>
    </row>
    <row r="50" spans="2:23" x14ac:dyDescent="0.35">
      <c r="B50" t="s">
        <v>196</v>
      </c>
      <c r="C50" s="84" t="s">
        <v>206</v>
      </c>
      <c r="D50" s="84" t="s">
        <v>206</v>
      </c>
      <c r="E50" s="84" t="s">
        <v>206</v>
      </c>
      <c r="F50" s="84" t="s">
        <v>206</v>
      </c>
      <c r="G50" s="84"/>
      <c r="H50" s="84"/>
      <c r="I50" s="84"/>
      <c r="J50" s="84"/>
      <c r="O50" t="s">
        <v>196</v>
      </c>
      <c r="P50" t="s">
        <v>206</v>
      </c>
      <c r="Q50" t="s">
        <v>206</v>
      </c>
      <c r="R50" t="s">
        <v>206</v>
      </c>
      <c r="S50" t="s">
        <v>206</v>
      </c>
      <c r="T50" t="s">
        <v>206</v>
      </c>
      <c r="U50" t="s">
        <v>206</v>
      </c>
      <c r="V50" t="s">
        <v>206</v>
      </c>
      <c r="W50" t="s">
        <v>206</v>
      </c>
    </row>
    <row r="51" spans="2:23" x14ac:dyDescent="0.35">
      <c r="B51" t="s">
        <v>197</v>
      </c>
      <c r="C51" s="84" t="s">
        <v>206</v>
      </c>
      <c r="D51" s="84" t="s">
        <v>206</v>
      </c>
      <c r="E51" s="84" t="s">
        <v>206</v>
      </c>
      <c r="F51" s="84" t="s">
        <v>206</v>
      </c>
      <c r="G51" s="84"/>
      <c r="H51" s="84"/>
      <c r="I51" s="84"/>
      <c r="J51" s="84"/>
      <c r="O51" t="s">
        <v>197</v>
      </c>
      <c r="P51" t="s">
        <v>206</v>
      </c>
      <c r="Q51" t="s">
        <v>206</v>
      </c>
      <c r="R51" t="s">
        <v>206</v>
      </c>
      <c r="S51" t="s">
        <v>206</v>
      </c>
      <c r="T51" t="s">
        <v>206</v>
      </c>
      <c r="U51" t="s">
        <v>206</v>
      </c>
      <c r="V51" t="s">
        <v>206</v>
      </c>
      <c r="W51" t="s">
        <v>206</v>
      </c>
    </row>
    <row r="54" spans="2:23" x14ac:dyDescent="0.35">
      <c r="B54" t="s">
        <v>193</v>
      </c>
    </row>
    <row r="55" spans="2:23" x14ac:dyDescent="0.35">
      <c r="B55" s="85" t="s">
        <v>219</v>
      </c>
      <c r="C55" s="86">
        <v>1</v>
      </c>
      <c r="D55" s="86">
        <f>C55+1</f>
        <v>2</v>
      </c>
      <c r="E55" s="87">
        <f t="shared" ref="E55" si="12">D55+1</f>
        <v>3</v>
      </c>
      <c r="F55" s="87">
        <f t="shared" ref="F55" si="13">E55+1</f>
        <v>4</v>
      </c>
      <c r="G55" s="87">
        <f t="shared" ref="G55" si="14">F55+1</f>
        <v>5</v>
      </c>
      <c r="H55" s="87">
        <f t="shared" ref="H55" si="15">G55+1</f>
        <v>6</v>
      </c>
      <c r="I55" s="87">
        <f t="shared" ref="I55" si="16">H55+1</f>
        <v>7</v>
      </c>
      <c r="J55" s="87">
        <f t="shared" ref="J55" si="17">I55+1</f>
        <v>8</v>
      </c>
      <c r="K55" s="87"/>
      <c r="L55" s="87"/>
      <c r="M55" s="87"/>
      <c r="N55" s="87"/>
      <c r="O55" s="85" t="s">
        <v>221</v>
      </c>
      <c r="P55" s="88">
        <v>1</v>
      </c>
      <c r="Q55" s="88">
        <f>P55+1</f>
        <v>2</v>
      </c>
      <c r="R55" s="87">
        <f t="shared" ref="R55" si="18">Q55+1</f>
        <v>3</v>
      </c>
      <c r="S55" s="87">
        <f t="shared" ref="S55" si="19">R55+1</f>
        <v>4</v>
      </c>
      <c r="T55" s="87">
        <f t="shared" ref="T55" si="20">S55+1</f>
        <v>5</v>
      </c>
      <c r="U55" s="87">
        <f t="shared" ref="U55" si="21">T55+1</f>
        <v>6</v>
      </c>
      <c r="V55" s="87">
        <f t="shared" ref="V55" si="22">U55+1</f>
        <v>7</v>
      </c>
      <c r="W55" s="87">
        <f t="shared" ref="W55" si="23">V55+1</f>
        <v>8</v>
      </c>
    </row>
    <row r="56" spans="2:23" x14ac:dyDescent="0.35">
      <c r="B56" t="s">
        <v>194</v>
      </c>
      <c r="C56" s="84" t="s">
        <v>203</v>
      </c>
      <c r="D56" s="84" t="s">
        <v>203</v>
      </c>
      <c r="E56" s="84" t="s">
        <v>204</v>
      </c>
      <c r="F56" s="84" t="s">
        <v>204</v>
      </c>
      <c r="G56" s="84" t="s">
        <v>204</v>
      </c>
      <c r="H56" s="84" t="s">
        <v>204</v>
      </c>
      <c r="O56" t="s">
        <v>194</v>
      </c>
      <c r="P56" t="s">
        <v>203</v>
      </c>
      <c r="Q56" t="s">
        <v>203</v>
      </c>
      <c r="R56" t="s">
        <v>204</v>
      </c>
      <c r="S56" t="s">
        <v>204</v>
      </c>
      <c r="T56" t="s">
        <v>204</v>
      </c>
      <c r="U56" t="s">
        <v>204</v>
      </c>
    </row>
    <row r="57" spans="2:23" x14ac:dyDescent="0.35">
      <c r="B57" t="s">
        <v>195</v>
      </c>
      <c r="C57" s="84" t="s">
        <v>203</v>
      </c>
      <c r="D57" s="84" t="s">
        <v>203</v>
      </c>
      <c r="E57" s="84" t="s">
        <v>204</v>
      </c>
      <c r="F57" s="84" t="s">
        <v>204</v>
      </c>
      <c r="G57" s="84" t="s">
        <v>204</v>
      </c>
      <c r="H57" s="84" t="s">
        <v>204</v>
      </c>
      <c r="O57" t="s">
        <v>195</v>
      </c>
      <c r="P57" t="s">
        <v>203</v>
      </c>
      <c r="Q57" t="s">
        <v>203</v>
      </c>
      <c r="R57" t="s">
        <v>204</v>
      </c>
      <c r="S57" t="s">
        <v>210</v>
      </c>
      <c r="T57" t="s">
        <v>204</v>
      </c>
      <c r="U57" t="s">
        <v>204</v>
      </c>
    </row>
    <row r="58" spans="2:23" x14ac:dyDescent="0.35">
      <c r="B58" t="s">
        <v>196</v>
      </c>
      <c r="C58" s="84" t="s">
        <v>203</v>
      </c>
      <c r="D58" s="84" t="s">
        <v>203</v>
      </c>
      <c r="E58" s="84" t="s">
        <v>204</v>
      </c>
      <c r="F58" s="84" t="s">
        <v>204</v>
      </c>
      <c r="G58" s="84" t="s">
        <v>204</v>
      </c>
      <c r="H58" s="84" t="s">
        <v>204</v>
      </c>
      <c r="O58" t="s">
        <v>196</v>
      </c>
      <c r="P58" t="s">
        <v>203</v>
      </c>
      <c r="Q58" t="s">
        <v>203</v>
      </c>
      <c r="R58" t="s">
        <v>204</v>
      </c>
      <c r="S58" t="s">
        <v>204</v>
      </c>
      <c r="T58" t="s">
        <v>204</v>
      </c>
      <c r="U58" t="s">
        <v>204</v>
      </c>
    </row>
    <row r="59" spans="2:23" x14ac:dyDescent="0.35">
      <c r="B59" t="s">
        <v>197</v>
      </c>
      <c r="C59" s="84" t="s">
        <v>203</v>
      </c>
      <c r="D59" s="84" t="s">
        <v>203</v>
      </c>
      <c r="E59" s="84" t="s">
        <v>204</v>
      </c>
      <c r="F59" s="84" t="s">
        <v>204</v>
      </c>
      <c r="G59" s="84" t="s">
        <v>204</v>
      </c>
      <c r="H59" s="84" t="s">
        <v>204</v>
      </c>
      <c r="O59" t="s">
        <v>197</v>
      </c>
      <c r="P59" t="s">
        <v>203</v>
      </c>
      <c r="Q59" t="s">
        <v>203</v>
      </c>
      <c r="R59" t="s">
        <v>204</v>
      </c>
      <c r="S59" t="s">
        <v>204</v>
      </c>
      <c r="T59" t="s">
        <v>210</v>
      </c>
      <c r="U59" t="s">
        <v>204</v>
      </c>
    </row>
    <row r="63" spans="2:23" x14ac:dyDescent="0.35">
      <c r="B63" s="85" t="s">
        <v>220</v>
      </c>
      <c r="C63" s="88">
        <v>1</v>
      </c>
      <c r="D63" s="88">
        <f>C63+1</f>
        <v>2</v>
      </c>
      <c r="E63" s="87">
        <f t="shared" ref="E63" si="24">D63+1</f>
        <v>3</v>
      </c>
      <c r="F63" s="87">
        <f t="shared" ref="F63" si="25">E63+1</f>
        <v>4</v>
      </c>
      <c r="G63" s="87">
        <f t="shared" ref="G63" si="26">F63+1</f>
        <v>5</v>
      </c>
      <c r="H63" s="87">
        <f t="shared" ref="H63" si="27">G63+1</f>
        <v>6</v>
      </c>
      <c r="I63" s="88">
        <f t="shared" ref="I63" si="28">H63+1</f>
        <v>7</v>
      </c>
      <c r="J63" s="87">
        <f t="shared" ref="J63" si="29">I63+1</f>
        <v>8</v>
      </c>
      <c r="K63" s="87"/>
      <c r="L63" s="87"/>
      <c r="M63" s="87"/>
      <c r="N63" s="87"/>
      <c r="O63" s="85" t="s">
        <v>222</v>
      </c>
      <c r="P63" s="88">
        <v>1</v>
      </c>
      <c r="Q63" s="88">
        <f>P63+1</f>
        <v>2</v>
      </c>
      <c r="R63" s="88">
        <f t="shared" ref="R63" si="30">Q63+1</f>
        <v>3</v>
      </c>
      <c r="S63" s="87">
        <f t="shared" ref="S63" si="31">R63+1</f>
        <v>4</v>
      </c>
      <c r="T63" s="87">
        <f t="shared" ref="T63" si="32">S63+1</f>
        <v>5</v>
      </c>
      <c r="U63" s="87">
        <f t="shared" ref="U63" si="33">T63+1</f>
        <v>6</v>
      </c>
      <c r="V63" s="87">
        <f t="shared" ref="V63" si="34">U63+1</f>
        <v>7</v>
      </c>
      <c r="W63" s="87">
        <f t="shared" ref="W63" si="35">V63+1</f>
        <v>8</v>
      </c>
    </row>
    <row r="64" spans="2:23" x14ac:dyDescent="0.35">
      <c r="B64" t="s">
        <v>194</v>
      </c>
      <c r="C64" s="84" t="s">
        <v>203</v>
      </c>
      <c r="D64" s="84" t="s">
        <v>203</v>
      </c>
      <c r="E64" s="84" t="s">
        <v>204</v>
      </c>
      <c r="F64" s="84" t="s">
        <v>204</v>
      </c>
      <c r="G64" s="84" t="s">
        <v>204</v>
      </c>
      <c r="H64" s="84" t="s">
        <v>204</v>
      </c>
      <c r="I64" s="84" t="s">
        <v>204</v>
      </c>
      <c r="J64" s="84"/>
      <c r="O64" t="s">
        <v>194</v>
      </c>
      <c r="P64" t="s">
        <v>203</v>
      </c>
      <c r="Q64" t="s">
        <v>203</v>
      </c>
      <c r="R64" t="s">
        <v>203</v>
      </c>
    </row>
    <row r="65" spans="2:23" x14ac:dyDescent="0.35">
      <c r="B65" t="s">
        <v>195</v>
      </c>
      <c r="C65" s="84" t="s">
        <v>203</v>
      </c>
      <c r="D65" s="84" t="s">
        <v>203</v>
      </c>
      <c r="E65" s="84" t="s">
        <v>204</v>
      </c>
      <c r="F65" s="84" t="s">
        <v>204</v>
      </c>
      <c r="G65" s="84" t="s">
        <v>204</v>
      </c>
      <c r="H65" s="84" t="s">
        <v>204</v>
      </c>
      <c r="I65" s="84" t="s">
        <v>204</v>
      </c>
      <c r="J65" s="84"/>
      <c r="O65" t="s">
        <v>195</v>
      </c>
      <c r="P65" t="s">
        <v>203</v>
      </c>
      <c r="Q65" t="s">
        <v>203</v>
      </c>
      <c r="R65" t="s">
        <v>203</v>
      </c>
    </row>
    <row r="66" spans="2:23" x14ac:dyDescent="0.35">
      <c r="B66" t="s">
        <v>196</v>
      </c>
      <c r="C66" s="84" t="s">
        <v>206</v>
      </c>
      <c r="D66" s="84" t="s">
        <v>206</v>
      </c>
      <c r="E66" s="84" t="s">
        <v>206</v>
      </c>
      <c r="F66" s="84" t="s">
        <v>206</v>
      </c>
      <c r="G66" s="84"/>
      <c r="H66" s="84"/>
      <c r="I66" s="84"/>
      <c r="J66" s="84"/>
      <c r="O66" t="s">
        <v>196</v>
      </c>
      <c r="P66" t="s">
        <v>206</v>
      </c>
      <c r="Q66" t="s">
        <v>206</v>
      </c>
      <c r="R66" t="s">
        <v>206</v>
      </c>
      <c r="S66" t="s">
        <v>206</v>
      </c>
      <c r="T66" t="s">
        <v>206</v>
      </c>
      <c r="U66" t="s">
        <v>206</v>
      </c>
      <c r="V66" t="s">
        <v>206</v>
      </c>
      <c r="W66" t="s">
        <v>206</v>
      </c>
    </row>
    <row r="67" spans="2:23" x14ac:dyDescent="0.35">
      <c r="B67" t="s">
        <v>197</v>
      </c>
      <c r="C67" s="84" t="s">
        <v>206</v>
      </c>
      <c r="D67" s="84" t="s">
        <v>206</v>
      </c>
      <c r="E67" s="84" t="s">
        <v>206</v>
      </c>
      <c r="F67" s="84" t="s">
        <v>206</v>
      </c>
      <c r="G67" s="84"/>
      <c r="H67" s="84"/>
      <c r="I67" s="84"/>
      <c r="J67" s="84"/>
      <c r="O67" t="s">
        <v>197</v>
      </c>
      <c r="P67" t="s">
        <v>206</v>
      </c>
      <c r="Q67" t="s">
        <v>206</v>
      </c>
      <c r="R67" t="s">
        <v>206</v>
      </c>
      <c r="S67" t="s">
        <v>206</v>
      </c>
      <c r="T67" t="s">
        <v>206</v>
      </c>
      <c r="U67" t="s">
        <v>206</v>
      </c>
      <c r="V67" t="s">
        <v>206</v>
      </c>
      <c r="W67" t="s">
        <v>206</v>
      </c>
    </row>
    <row r="70" spans="2:23" x14ac:dyDescent="0.35">
      <c r="B70" t="s">
        <v>193</v>
      </c>
    </row>
    <row r="71" spans="2:23" x14ac:dyDescent="0.35">
      <c r="B71" s="85" t="s">
        <v>223</v>
      </c>
      <c r="C71" s="86">
        <v>1</v>
      </c>
      <c r="D71" s="86">
        <f>C71+1</f>
        <v>2</v>
      </c>
      <c r="E71" s="87">
        <f t="shared" ref="E71" si="36">D71+1</f>
        <v>3</v>
      </c>
      <c r="F71" s="87">
        <f t="shared" ref="F71" si="37">E71+1</f>
        <v>4</v>
      </c>
      <c r="G71" s="87">
        <f t="shared" ref="G71" si="38">F71+1</f>
        <v>5</v>
      </c>
      <c r="H71" s="87">
        <f t="shared" ref="H71" si="39">G71+1</f>
        <v>6</v>
      </c>
      <c r="I71" s="87">
        <f t="shared" ref="I71" si="40">H71+1</f>
        <v>7</v>
      </c>
      <c r="J71" s="87">
        <f t="shared" ref="J71" si="41">I71+1</f>
        <v>8</v>
      </c>
      <c r="K71" s="87">
        <v>9</v>
      </c>
      <c r="L71" s="87"/>
      <c r="M71" s="87"/>
      <c r="N71" s="87"/>
      <c r="O71" s="85" t="s">
        <v>224</v>
      </c>
      <c r="P71" s="88">
        <v>1</v>
      </c>
      <c r="Q71" s="88">
        <f>P71+1</f>
        <v>2</v>
      </c>
      <c r="R71" s="87">
        <f t="shared" ref="R71" si="42">Q71+1</f>
        <v>3</v>
      </c>
      <c r="S71" s="87">
        <f t="shared" ref="S71" si="43">R71+1</f>
        <v>4</v>
      </c>
      <c r="T71" s="87">
        <f t="shared" ref="T71" si="44">S71+1</f>
        <v>5</v>
      </c>
      <c r="U71" s="87">
        <f t="shared" ref="U71" si="45">T71+1</f>
        <v>6</v>
      </c>
      <c r="V71" s="87">
        <f t="shared" ref="V71" si="46">U71+1</f>
        <v>7</v>
      </c>
      <c r="W71" s="87">
        <f t="shared" ref="W71" si="47">V71+1</f>
        <v>8</v>
      </c>
    </row>
    <row r="72" spans="2:23" x14ac:dyDescent="0.35">
      <c r="B72" t="s">
        <v>194</v>
      </c>
      <c r="C72" s="84" t="s">
        <v>203</v>
      </c>
      <c r="D72" s="84" t="s">
        <v>203</v>
      </c>
      <c r="E72" s="84" t="s">
        <v>204</v>
      </c>
      <c r="F72" s="84" t="s">
        <v>204</v>
      </c>
      <c r="G72" s="84" t="s">
        <v>204</v>
      </c>
      <c r="H72" s="84" t="s">
        <v>204</v>
      </c>
      <c r="I72" s="84" t="s">
        <v>204</v>
      </c>
      <c r="J72" s="84" t="s">
        <v>204</v>
      </c>
      <c r="K72" s="84" t="s">
        <v>204</v>
      </c>
      <c r="O72" t="s">
        <v>194</v>
      </c>
      <c r="P72" t="s">
        <v>203</v>
      </c>
      <c r="Q72" t="s">
        <v>203</v>
      </c>
      <c r="R72" t="s">
        <v>204</v>
      </c>
      <c r="S72" t="s">
        <v>204</v>
      </c>
      <c r="T72" t="s">
        <v>204</v>
      </c>
      <c r="U72" t="s">
        <v>204</v>
      </c>
    </row>
    <row r="73" spans="2:23" x14ac:dyDescent="0.35">
      <c r="B73" t="s">
        <v>195</v>
      </c>
      <c r="C73" s="84" t="s">
        <v>203</v>
      </c>
      <c r="D73" s="84" t="s">
        <v>203</v>
      </c>
      <c r="E73" s="84" t="s">
        <v>204</v>
      </c>
      <c r="F73" s="84" t="s">
        <v>204</v>
      </c>
      <c r="G73" s="84" t="s">
        <v>204</v>
      </c>
      <c r="H73" s="84" t="s">
        <v>204</v>
      </c>
      <c r="I73" s="84" t="s">
        <v>204</v>
      </c>
      <c r="J73" s="84" t="s">
        <v>204</v>
      </c>
      <c r="K73" s="84" t="s">
        <v>204</v>
      </c>
      <c r="O73" t="s">
        <v>195</v>
      </c>
      <c r="P73" t="s">
        <v>203</v>
      </c>
      <c r="Q73" t="s">
        <v>203</v>
      </c>
      <c r="R73" t="s">
        <v>204</v>
      </c>
      <c r="S73" t="s">
        <v>210</v>
      </c>
      <c r="T73" t="s">
        <v>204</v>
      </c>
      <c r="U73" t="s">
        <v>204</v>
      </c>
    </row>
    <row r="74" spans="2:23" x14ac:dyDescent="0.35">
      <c r="B74" t="s">
        <v>196</v>
      </c>
      <c r="C74" s="84" t="s">
        <v>203</v>
      </c>
      <c r="D74" s="84" t="s">
        <v>203</v>
      </c>
      <c r="E74" s="84" t="s">
        <v>204</v>
      </c>
      <c r="F74" s="84" t="s">
        <v>204</v>
      </c>
      <c r="G74" s="84" t="s">
        <v>204</v>
      </c>
      <c r="H74" s="84" t="s">
        <v>204</v>
      </c>
      <c r="I74" s="84" t="s">
        <v>204</v>
      </c>
      <c r="J74" s="84" t="s">
        <v>204</v>
      </c>
      <c r="K74" s="84" t="s">
        <v>204</v>
      </c>
      <c r="O74" t="s">
        <v>196</v>
      </c>
      <c r="P74" t="s">
        <v>203</v>
      </c>
      <c r="Q74" t="s">
        <v>203</v>
      </c>
      <c r="R74" t="s">
        <v>204</v>
      </c>
      <c r="S74" t="s">
        <v>204</v>
      </c>
      <c r="T74" t="s">
        <v>204</v>
      </c>
      <c r="U74" t="s">
        <v>204</v>
      </c>
    </row>
    <row r="75" spans="2:23" x14ac:dyDescent="0.35">
      <c r="B75" t="s">
        <v>197</v>
      </c>
      <c r="C75" s="84" t="s">
        <v>203</v>
      </c>
      <c r="D75" s="84" t="s">
        <v>203</v>
      </c>
      <c r="E75" s="84" t="s">
        <v>204</v>
      </c>
      <c r="F75" s="84" t="s">
        <v>204</v>
      </c>
      <c r="G75" s="84" t="s">
        <v>204</v>
      </c>
      <c r="H75" s="84" t="s">
        <v>204</v>
      </c>
      <c r="I75" s="84" t="s">
        <v>204</v>
      </c>
      <c r="J75" s="84" t="s">
        <v>204</v>
      </c>
      <c r="K75" s="84" t="s">
        <v>204</v>
      </c>
      <c r="O75" t="s">
        <v>197</v>
      </c>
      <c r="P75" t="s">
        <v>203</v>
      </c>
      <c r="Q75" t="s">
        <v>203</v>
      </c>
      <c r="R75" t="s">
        <v>204</v>
      </c>
      <c r="S75" t="s">
        <v>204</v>
      </c>
      <c r="T75" t="s">
        <v>210</v>
      </c>
      <c r="U75" t="s">
        <v>204</v>
      </c>
    </row>
    <row r="79" spans="2:23" x14ac:dyDescent="0.35">
      <c r="B79" s="85" t="s">
        <v>226</v>
      </c>
      <c r="C79" s="88">
        <v>1</v>
      </c>
      <c r="D79" s="88">
        <f>C79+1</f>
        <v>2</v>
      </c>
      <c r="E79" s="87">
        <f t="shared" ref="E79" si="48">D79+1</f>
        <v>3</v>
      </c>
      <c r="F79" s="87">
        <f t="shared" ref="F79" si="49">E79+1</f>
        <v>4</v>
      </c>
      <c r="G79" s="87">
        <f t="shared" ref="G79" si="50">F79+1</f>
        <v>5</v>
      </c>
      <c r="H79" s="87">
        <f t="shared" ref="H79" si="51">G79+1</f>
        <v>6</v>
      </c>
      <c r="I79" s="87">
        <f t="shared" ref="I79" si="52">H79+1</f>
        <v>7</v>
      </c>
      <c r="J79" s="87">
        <f t="shared" ref="J79" si="53">I79+1</f>
        <v>8</v>
      </c>
      <c r="K79" s="86">
        <v>9</v>
      </c>
      <c r="L79" s="87"/>
      <c r="M79" s="87"/>
      <c r="N79" s="87"/>
      <c r="O79" s="85" t="s">
        <v>225</v>
      </c>
      <c r="P79" s="88">
        <v>1</v>
      </c>
      <c r="Q79" s="88">
        <f>P79+1</f>
        <v>2</v>
      </c>
      <c r="R79" s="88">
        <f t="shared" ref="R79" si="54">Q79+1</f>
        <v>3</v>
      </c>
      <c r="S79" s="87">
        <f t="shared" ref="S79" si="55">R79+1</f>
        <v>4</v>
      </c>
      <c r="T79" s="87">
        <f t="shared" ref="T79" si="56">S79+1</f>
        <v>5</v>
      </c>
      <c r="U79" s="87">
        <f t="shared" ref="U79" si="57">T79+1</f>
        <v>6</v>
      </c>
      <c r="V79" s="87">
        <f t="shared" ref="V79" si="58">U79+1</f>
        <v>7</v>
      </c>
      <c r="W79" s="87">
        <f t="shared" ref="W79" si="59">V79+1</f>
        <v>8</v>
      </c>
    </row>
    <row r="80" spans="2:23" x14ac:dyDescent="0.35">
      <c r="B80" t="s">
        <v>194</v>
      </c>
      <c r="C80" s="84" t="s">
        <v>203</v>
      </c>
      <c r="D80" s="84" t="s">
        <v>203</v>
      </c>
      <c r="E80" s="84" t="s">
        <v>203</v>
      </c>
      <c r="F80" s="84" t="s">
        <v>204</v>
      </c>
      <c r="G80" s="84" t="s">
        <v>210</v>
      </c>
      <c r="H80" s="84" t="s">
        <v>210</v>
      </c>
      <c r="I80" s="84" t="s">
        <v>204</v>
      </c>
      <c r="J80" s="84" t="s">
        <v>204</v>
      </c>
      <c r="K80" s="84" t="s">
        <v>203</v>
      </c>
      <c r="O80" t="s">
        <v>194</v>
      </c>
      <c r="P80" t="s">
        <v>203</v>
      </c>
      <c r="Q80" t="s">
        <v>203</v>
      </c>
      <c r="R80" t="s">
        <v>203</v>
      </c>
      <c r="S80" t="s">
        <v>203</v>
      </c>
      <c r="T80" t="s">
        <v>203</v>
      </c>
      <c r="U80" t="s">
        <v>203</v>
      </c>
    </row>
    <row r="81" spans="2:23" x14ac:dyDescent="0.35">
      <c r="B81" t="s">
        <v>195</v>
      </c>
      <c r="C81" s="84" t="s">
        <v>203</v>
      </c>
      <c r="D81" s="84" t="s">
        <v>203</v>
      </c>
      <c r="E81" s="84" t="s">
        <v>203</v>
      </c>
      <c r="F81" s="84" t="s">
        <v>204</v>
      </c>
      <c r="G81" s="84" t="s">
        <v>210</v>
      </c>
      <c r="H81" s="84" t="s">
        <v>210</v>
      </c>
      <c r="I81" s="84" t="s">
        <v>204</v>
      </c>
      <c r="J81" s="84" t="s">
        <v>204</v>
      </c>
      <c r="K81" s="84" t="s">
        <v>203</v>
      </c>
      <c r="O81" t="s">
        <v>195</v>
      </c>
      <c r="P81" t="s">
        <v>203</v>
      </c>
      <c r="Q81" t="s">
        <v>203</v>
      </c>
      <c r="R81" t="s">
        <v>203</v>
      </c>
      <c r="S81" t="s">
        <v>203</v>
      </c>
      <c r="T81" t="s">
        <v>203</v>
      </c>
      <c r="U81" t="s">
        <v>203</v>
      </c>
    </row>
    <row r="82" spans="2:23" x14ac:dyDescent="0.35">
      <c r="B82" t="s">
        <v>196</v>
      </c>
      <c r="C82" s="84"/>
      <c r="D82" s="84"/>
      <c r="E82" s="84"/>
      <c r="F82" s="84"/>
      <c r="G82" s="84"/>
      <c r="H82" s="84"/>
      <c r="I82" s="84"/>
      <c r="J82" s="84"/>
      <c r="O82" t="s">
        <v>196</v>
      </c>
      <c r="P82" t="s">
        <v>206</v>
      </c>
      <c r="Q82" t="s">
        <v>206</v>
      </c>
      <c r="R82" t="s">
        <v>206</v>
      </c>
      <c r="S82" t="s">
        <v>206</v>
      </c>
      <c r="T82" t="s">
        <v>206</v>
      </c>
      <c r="U82" t="s">
        <v>206</v>
      </c>
      <c r="V82" t="s">
        <v>206</v>
      </c>
      <c r="W82" t="s">
        <v>206</v>
      </c>
    </row>
    <row r="83" spans="2:23" x14ac:dyDescent="0.35">
      <c r="B83" t="s">
        <v>197</v>
      </c>
      <c r="C83" s="84"/>
      <c r="D83" s="84"/>
      <c r="E83" s="84"/>
      <c r="F83" s="84"/>
      <c r="G83" s="84"/>
      <c r="H83" s="84"/>
      <c r="I83" s="84"/>
      <c r="J83" s="84"/>
      <c r="O83" t="s">
        <v>197</v>
      </c>
      <c r="P83" t="s">
        <v>206</v>
      </c>
      <c r="Q83" t="s">
        <v>206</v>
      </c>
      <c r="R83" t="s">
        <v>206</v>
      </c>
      <c r="S83" t="s">
        <v>206</v>
      </c>
      <c r="T83" t="s">
        <v>206</v>
      </c>
      <c r="U83" t="s">
        <v>206</v>
      </c>
      <c r="V83" t="s">
        <v>206</v>
      </c>
      <c r="W83" t="s">
        <v>206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Labour</vt:lpstr>
      <vt:lpstr>3 Marla</vt:lpstr>
      <vt:lpstr>5 Marla</vt:lpstr>
      <vt:lpstr>7 Marla</vt:lpstr>
      <vt:lpstr>10 Marla</vt:lpstr>
      <vt:lpstr>1 Kanal</vt:lpstr>
      <vt:lpstr>Data Set</vt:lpstr>
      <vt:lpstr>Inputs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</cp:lastModifiedBy>
  <dcterms:created xsi:type="dcterms:W3CDTF">2015-06-05T18:17:20Z</dcterms:created>
  <dcterms:modified xsi:type="dcterms:W3CDTF">2024-05-27T15:56:38Z</dcterms:modified>
</cp:coreProperties>
</file>