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ld Files\Syed Sultan\Downloads\"/>
    </mc:Choice>
  </mc:AlternateContent>
  <bookViews>
    <workbookView xWindow="0" yWindow="0" windowWidth="28800" windowHeight="180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nc8J9M6guGv/ii0tXd3iLYk57X+9103XNhg4VQEBJe0="/>
    </ext>
  </extLst>
</workbook>
</file>

<file path=xl/calcChain.xml><?xml version="1.0" encoding="utf-8"?>
<calcChain xmlns="http://schemas.openxmlformats.org/spreadsheetml/2006/main">
  <c r="B22" i="3" l="1"/>
  <c r="B21" i="3"/>
  <c r="E43" i="2"/>
  <c r="B35" i="3"/>
  <c r="C30" i="3"/>
  <c r="A30" i="3"/>
  <c r="B24" i="3"/>
  <c r="B23" i="3"/>
  <c r="D44" i="2"/>
  <c r="C44" i="2"/>
  <c r="B44" i="2"/>
  <c r="E36" i="1"/>
  <c r="D43" i="2"/>
  <c r="C43" i="2"/>
  <c r="B43" i="2"/>
  <c r="B36" i="2"/>
  <c r="C37" i="1"/>
  <c r="B37" i="1"/>
  <c r="C36" i="1"/>
  <c r="B36" i="1"/>
  <c r="B21" i="1"/>
  <c r="D37" i="1" l="1"/>
  <c r="D36" i="1"/>
</calcChain>
</file>

<file path=xl/sharedStrings.xml><?xml version="1.0" encoding="utf-8"?>
<sst xmlns="http://schemas.openxmlformats.org/spreadsheetml/2006/main" count="143" uniqueCount="52">
  <si>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</si>
  <si>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</si>
  <si>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</si>
  <si>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</si>
  <si>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</si>
  <si>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</si>
  <si>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</si>
  <si>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</si>
  <si>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</si>
  <si>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</si>
  <si>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</si>
  <si>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</si>
  <si>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</si>
  <si>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</si>
  <si>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</si>
  <si>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</si>
  <si>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jan to apr</t>
  </si>
  <si>
    <t>Trip End Date</t>
  </si>
  <si>
    <t>apr to dec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</si>
  <si>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</si>
  <si>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</si>
  <si>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</si>
  <si>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</si>
  <si>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</si>
  <si>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</si>
  <si>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</si>
  <si>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</si>
  <si>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</si>
  <si>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</si>
  <si>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</si>
  <si>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</si>
  <si>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</si>
  <si>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</si>
  <si>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</si>
  <si>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</si>
  <si>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</si>
  <si>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</si>
  <si>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</si>
  <si>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</si>
  <si>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</si>
  <si>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</si>
  <si>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jan to june</t>
  </si>
  <si>
    <t>july to dec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</si>
  <si>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</si>
  <si>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</si>
  <si>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</si>
  <si>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</si>
  <si>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</si>
  <si>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</si>
  <si>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</si>
  <si>
    <t>May to dec</t>
  </si>
  <si>
    <t>Answer : Sheets have been automated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</si>
</sst>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/&quot;mm&quot;/&quot;yyyy"/>
    <numFmt numFmtId="165" formatCode="d&quot;-&quot;mmm&quot;-&quot;yyyy"/>
  </numFmts>
  <fonts count="15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4" fillId="2" borderId="4" xfId="0" applyFont="1" applyFill="1" applyBorder="1" applyAlignment="1">
      <alignment wrapText="1"/>
    </xf>
    <xf numFmtId="164" fontId="4" fillId="2" borderId="4" xfId="0" applyNumberFormat="1" applyFont="1" applyFill="1" applyBorder="1" applyAlignment="1">
      <alignment wrapText="1"/>
    </xf>
    <xf numFmtId="0" fontId="5" fillId="0" borderId="4" xfId="0" applyFont="1" applyBorder="1"/>
    <xf numFmtId="164" fontId="6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7" fillId="2" borderId="5" xfId="0" applyFont="1" applyFill="1" applyBorder="1"/>
    <xf numFmtId="0" fontId="5" fillId="0" borderId="0" xfId="0" applyFont="1"/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wrapText="1"/>
    </xf>
    <xf numFmtId="14" fontId="6" fillId="4" borderId="4" xfId="0" applyNumberFormat="1" applyFont="1" applyFill="1" applyBorder="1" applyAlignment="1">
      <alignment horizontal="right" wrapText="1"/>
    </xf>
    <xf numFmtId="164" fontId="6" fillId="4" borderId="0" xfId="0" applyNumberFormat="1" applyFont="1" applyFill="1" applyAlignment="1">
      <alignment horizontal="right" wrapText="1"/>
    </xf>
    <xf numFmtId="0" fontId="6" fillId="5" borderId="5" xfId="0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0" fontId="7" fillId="2" borderId="10" xfId="0" applyFont="1" applyFill="1" applyBorder="1"/>
    <xf numFmtId="164" fontId="6" fillId="4" borderId="4" xfId="0" applyNumberFormat="1" applyFont="1" applyFill="1" applyBorder="1" applyAlignment="1">
      <alignment horizontal="right" wrapText="1"/>
    </xf>
    <xf numFmtId="15" fontId="5" fillId="4" borderId="6" xfId="0" applyNumberFormat="1" applyFont="1" applyFill="1" applyBorder="1"/>
    <xf numFmtId="15" fontId="5" fillId="3" borderId="6" xfId="0" applyNumberFormat="1" applyFont="1" applyFill="1" applyBorder="1"/>
    <xf numFmtId="165" fontId="8" fillId="2" borderId="11" xfId="0" applyNumberFormat="1" applyFont="1" applyFill="1" applyBorder="1" applyAlignment="1">
      <alignment wrapText="1"/>
    </xf>
    <xf numFmtId="3" fontId="6" fillId="4" borderId="4" xfId="0" applyNumberFormat="1" applyFont="1" applyFill="1" applyBorder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6" fillId="6" borderId="9" xfId="0" applyFont="1" applyFill="1" applyBorder="1" applyAlignment="1">
      <alignment horizontal="right" wrapText="1"/>
    </xf>
    <xf numFmtId="0" fontId="4" fillId="2" borderId="6" xfId="0" applyFont="1" applyFill="1" applyBorder="1" applyAlignment="1">
      <alignment wrapText="1"/>
    </xf>
    <xf numFmtId="164" fontId="4" fillId="2" borderId="7" xfId="0" applyNumberFormat="1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5" fillId="0" borderId="16" xfId="0" applyFont="1" applyBorder="1"/>
    <xf numFmtId="15" fontId="6" fillId="0" borderId="15" xfId="0" applyNumberFormat="1" applyFont="1" applyBorder="1" applyAlignment="1">
      <alignment wrapText="1"/>
    </xf>
    <xf numFmtId="164" fontId="6" fillId="0" borderId="15" xfId="0" applyNumberFormat="1" applyFont="1" applyBorder="1" applyAlignment="1">
      <alignment horizontal="right" wrapText="1"/>
    </xf>
    <xf numFmtId="0" fontId="6" fillId="0" borderId="15" xfId="0" applyFont="1" applyBorder="1" applyAlignment="1">
      <alignment horizontal="right" wrapText="1"/>
    </xf>
    <xf numFmtId="0" fontId="7" fillId="2" borderId="4" xfId="0" applyFont="1" applyFill="1" applyBorder="1"/>
    <xf numFmtId="0" fontId="8" fillId="2" borderId="4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2" borderId="4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6" borderId="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11" fillId="2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wrapText="1"/>
    </xf>
    <xf numFmtId="15" fontId="5" fillId="4" borderId="0" xfId="0" applyNumberFormat="1" applyFont="1" applyFill="1"/>
    <xf numFmtId="165" fontId="8" fillId="3" borderId="17" xfId="0" applyNumberFormat="1" applyFont="1" applyFill="1" applyBorder="1" applyAlignment="1">
      <alignment wrapText="1"/>
    </xf>
    <xf numFmtId="3" fontId="6" fillId="3" borderId="0" xfId="0" applyNumberFormat="1" applyFont="1" applyFill="1" applyAlignment="1">
      <alignment horizontal="right" wrapText="1"/>
    </xf>
    <xf numFmtId="15" fontId="6" fillId="0" borderId="4" xfId="0" applyNumberFormat="1" applyFont="1" applyBorder="1" applyAlignment="1">
      <alignment wrapText="1"/>
    </xf>
    <xf numFmtId="0" fontId="13" fillId="3" borderId="6" xfId="0" applyFont="1" applyFill="1" applyBorder="1" applyAlignment="1">
      <alignment vertical="top"/>
    </xf>
    <xf numFmtId="0" fontId="5" fillId="3" borderId="6" xfId="0" applyFont="1" applyFill="1" applyBorder="1"/>
    <xf numFmtId="165" fontId="8" fillId="2" borderId="4" xfId="0" applyNumberFormat="1" applyFont="1" applyFill="1" applyBorder="1" applyAlignment="1">
      <alignment wrapText="1"/>
    </xf>
    <xf numFmtId="0" fontId="12" fillId="0" borderId="0" xfId="0" applyFont="1" applyAlignment="1">
      <alignment horizontal="center" vertical="center"/>
    </xf>
    <xf numFmtId="0" fontId="5" fillId="3" borderId="19" xfId="0" applyFont="1" applyFill="1" applyBorder="1"/>
    <xf numFmtId="0" fontId="8" fillId="3" borderId="6" xfId="0" applyFont="1" applyFill="1" applyBorder="1" applyAlignment="1">
      <alignment horizontal="center" wrapText="1"/>
    </xf>
    <xf numFmtId="0" fontId="5" fillId="3" borderId="8" xfId="0" applyFont="1" applyFill="1" applyBorder="1"/>
    <xf numFmtId="0" fontId="5" fillId="3" borderId="0" xfId="0" applyFont="1" applyFill="1"/>
    <xf numFmtId="0" fontId="8" fillId="3" borderId="20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 vertical="top" wrapText="1"/>
    </xf>
    <xf numFmtId="0" fontId="6" fillId="3" borderId="20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right" wrapText="1"/>
    </xf>
    <xf numFmtId="0" fontId="5" fillId="3" borderId="21" xfId="0" applyFont="1" applyFill="1" applyBorder="1"/>
    <xf numFmtId="0" fontId="8" fillId="2" borderId="5" xfId="0" applyFont="1" applyFill="1" applyBorder="1" applyAlignment="1">
      <alignment wrapText="1"/>
    </xf>
    <xf numFmtId="0" fontId="6" fillId="7" borderId="4" xfId="0" applyFont="1" applyFill="1" applyBorder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8" fillId="3" borderId="6" xfId="0" applyFont="1" applyFill="1" applyBorder="1" applyAlignment="1">
      <alignment horizontal="center" vertical="top" wrapText="1"/>
    </xf>
    <xf numFmtId="0" fontId="0" fillId="0" borderId="0" xfId="0"/>
    <xf numFmtId="0" fontId="9" fillId="0" borderId="0" xfId="0" applyFont="1" applyAlignment="1">
      <alignment vertic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8" fillId="3" borderId="8" xfId="0" applyFont="1" applyFill="1" applyBorder="1" applyAlignment="1">
      <alignment horizontal="center" wrapText="1"/>
    </xf>
    <xf numFmtId="0" fontId="2" fillId="0" borderId="18" xfId="0" applyFont="1" applyBorder="1"/>
    <xf numFmtId="0" fontId="6" fillId="3" borderId="8" xfId="0" applyFont="1" applyFill="1" applyBorder="1" applyAlignment="1">
      <alignment horizontal="center" wrapText="1"/>
    </xf>
    <xf numFmtId="14" fontId="6" fillId="0" borderId="4" xfId="0" applyNumberFormat="1" applyFont="1" applyBorder="1" applyAlignment="1">
      <alignment horizontal="right" wrapText="1"/>
    </xf>
    <xf numFmtId="0" fontId="1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41</xdr:row>
      <xdr:rowOff>38100</xdr:rowOff>
    </xdr:from>
    <xdr:ext cx="857250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33</xdr:row>
      <xdr:rowOff>180975</xdr:rowOff>
    </xdr:from>
    <xdr:ext cx="857250" cy="2190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33</xdr:row>
      <xdr:rowOff>180975</xdr:rowOff>
    </xdr:from>
    <xdr:ext cx="1190625" cy="219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55450" y="3675225"/>
          <a:ext cx="11811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38250" cy="219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31638" y="3675225"/>
          <a:ext cx="1228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133350</xdr:colOff>
      <xdr:row>6</xdr:row>
      <xdr:rowOff>133350</xdr:rowOff>
    </xdr:from>
    <xdr:ext cx="723900" cy="295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8813" y="3637125"/>
          <a:ext cx="714375" cy="2857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85725</xdr:colOff>
      <xdr:row>18</xdr:row>
      <xdr:rowOff>314325</xdr:rowOff>
    </xdr:from>
    <xdr:ext cx="1647825" cy="219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526850" y="3675225"/>
          <a:ext cx="16383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tabSelected="1" zoomScale="120" zoomScaleNormal="120" workbookViewId="0">
      <selection sqref="A1:L3"/>
    </sheetView>
  </sheetViews>
  <sheetFormatPr defaultColWidth="12.7109375" defaultRowHeight="15" customHeight="1" x14ac:dyDescent="0.2"/>
  <cols>
    <col min="4" max="4" width="16" customWidth="1"/>
    <col min="6" max="6" width="15.7109375" customWidth="1"/>
    <col min="7" max="7" width="16.7109375" customWidth="1"/>
    <col min="9" max="9" width="15.7109375" customWidth="1"/>
    <col min="13" max="26" width="8.7109375" hidden="1" customWidth="1"/>
  </cols>
  <sheetData>
    <row r="1" spans="1:12" ht="15.75" customHeight="1" x14ac:dyDescent="0.2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customHeight="1" x14ac:dyDescent="0.2">
      <c r="A2" s="78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ht="15.75" customHeight="1" x14ac:dyDescent="0.2">
      <c r="A3" s="78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ht="15.75" customHeight="1" x14ac:dyDescent="0.2"/>
    <row r="5" spans="1:12" ht="15.75" customHeight="1" x14ac:dyDescent="0.2">
      <c r="A5" s="79" t="s">
        <v>1</v>
      </c>
      <c r="B5" s="77"/>
    </row>
    <row r="6" spans="1:12" ht="15.75" customHeight="1" x14ac:dyDescent="0.2">
      <c r="A6" s="78"/>
      <c r="B6" s="75"/>
    </row>
    <row r="7" spans="1:12" ht="15.75" customHeight="1" x14ac:dyDescent="0.2"/>
    <row r="8" spans="1:12" ht="15.75" customHeight="1" x14ac:dyDescent="0.25">
      <c r="A8" s="1" t="s">
        <v>2</v>
      </c>
      <c r="B8" s="2" t="s">
        <v>3</v>
      </c>
      <c r="C8" s="1" t="s">
        <v>4</v>
      </c>
      <c r="D8" s="1" t="s">
        <v>5</v>
      </c>
    </row>
    <row r="9" spans="1:12" ht="15.75" customHeight="1" x14ac:dyDescent="0.25">
      <c r="A9" s="3" t="s">
        <v>6</v>
      </c>
      <c r="B9" s="95">
        <v>44197</v>
      </c>
      <c r="C9" s="95">
        <v>44316</v>
      </c>
      <c r="D9" s="5">
        <v>1200</v>
      </c>
    </row>
    <row r="10" spans="1:12" ht="15.75" customHeight="1" x14ac:dyDescent="0.25">
      <c r="A10" s="3" t="s">
        <v>6</v>
      </c>
      <c r="B10" s="95">
        <v>44317</v>
      </c>
      <c r="C10" s="95">
        <v>44561</v>
      </c>
      <c r="D10" s="5">
        <v>1300</v>
      </c>
    </row>
    <row r="11" spans="1:12" ht="15.75" customHeight="1" x14ac:dyDescent="0.25">
      <c r="A11" s="3" t="s">
        <v>7</v>
      </c>
      <c r="B11" s="95">
        <v>44197</v>
      </c>
      <c r="C11" s="95">
        <v>44316</v>
      </c>
      <c r="D11" s="5">
        <v>2100</v>
      </c>
    </row>
    <row r="12" spans="1:12" ht="15.75" customHeight="1" x14ac:dyDescent="0.25">
      <c r="A12" s="3" t="s">
        <v>7</v>
      </c>
      <c r="B12" s="95">
        <v>44317</v>
      </c>
      <c r="C12" s="95">
        <v>44561</v>
      </c>
      <c r="D12" s="5">
        <v>2200</v>
      </c>
    </row>
    <row r="13" spans="1:12" ht="15.75" customHeight="1" x14ac:dyDescent="0.25">
      <c r="A13" s="3" t="s">
        <v>8</v>
      </c>
      <c r="B13" s="95">
        <v>44197</v>
      </c>
      <c r="C13" s="95">
        <v>44316</v>
      </c>
      <c r="D13" s="5">
        <v>2800</v>
      </c>
    </row>
    <row r="14" spans="1:12" ht="15.75" customHeight="1" x14ac:dyDescent="0.25">
      <c r="A14" s="3" t="s">
        <v>8</v>
      </c>
      <c r="B14" s="95">
        <v>44317</v>
      </c>
      <c r="C14" s="95">
        <v>44561</v>
      </c>
      <c r="D14" s="5">
        <v>3000</v>
      </c>
    </row>
    <row r="15" spans="1:12" ht="15.75" customHeight="1" x14ac:dyDescent="0.2"/>
    <row r="16" spans="1:12" ht="15.75" customHeight="1" x14ac:dyDescent="0.2"/>
    <row r="17" spans="1:14" ht="15.75" customHeight="1" x14ac:dyDescent="0.2"/>
    <row r="18" spans="1:14" ht="15.75" customHeight="1" x14ac:dyDescent="0.2">
      <c r="A18" s="80" t="s">
        <v>9</v>
      </c>
      <c r="B18" s="77"/>
    </row>
    <row r="19" spans="1:14" ht="15.75" customHeight="1" x14ac:dyDescent="0.2">
      <c r="A19" s="78"/>
      <c r="B19" s="75"/>
    </row>
    <row r="20" spans="1:14" ht="15.75" customHeight="1" x14ac:dyDescent="0.2">
      <c r="A20" s="6" t="s">
        <v>10</v>
      </c>
      <c r="B20" s="3" t="s">
        <v>6</v>
      </c>
      <c r="C20" s="7"/>
      <c r="G20" s="8" t="s">
        <v>11</v>
      </c>
      <c r="H20" s="9" t="s">
        <v>12</v>
      </c>
      <c r="I20" s="10" t="s">
        <v>13</v>
      </c>
      <c r="J20" s="11" t="s">
        <v>14</v>
      </c>
      <c r="N20" s="12"/>
    </row>
    <row r="21" spans="1:14" ht="15.75" customHeight="1" x14ac:dyDescent="0.25">
      <c r="A21" s="13" t="s">
        <v>15</v>
      </c>
      <c r="B21" s="14">
        <f>B9</f>
        <v>44197</v>
      </c>
      <c r="C21" s="15"/>
      <c r="F21" s="8" t="s">
        <v>16</v>
      </c>
      <c r="G21" s="16">
        <v>352</v>
      </c>
      <c r="H21" s="17">
        <v>2800</v>
      </c>
      <c r="I21" s="17">
        <v>985600</v>
      </c>
      <c r="J21" s="18">
        <v>1255600</v>
      </c>
      <c r="N21" s="19"/>
    </row>
    <row r="22" spans="1:14" ht="15.75" customHeight="1" x14ac:dyDescent="0.25">
      <c r="A22" s="20" t="s">
        <v>17</v>
      </c>
      <c r="B22" s="14">
        <v>44561</v>
      </c>
      <c r="C22" s="15"/>
      <c r="F22" s="8" t="s">
        <v>18</v>
      </c>
      <c r="G22" s="16">
        <v>90</v>
      </c>
      <c r="H22" s="17">
        <v>3000</v>
      </c>
      <c r="I22" s="17">
        <v>270000</v>
      </c>
      <c r="J22" s="18"/>
      <c r="N22" s="23"/>
    </row>
    <row r="23" spans="1:14" ht="15.75" customHeight="1" x14ac:dyDescent="0.25">
      <c r="A23" s="24" t="s">
        <v>19</v>
      </c>
      <c r="B23" s="25">
        <v>6</v>
      </c>
      <c r="C23" s="26"/>
      <c r="H23" s="81" t="s">
        <v>20</v>
      </c>
      <c r="I23" s="75"/>
    </row>
    <row r="24" spans="1:14" ht="15.75" customHeight="1" x14ac:dyDescent="0.25">
      <c r="C24" s="26"/>
    </row>
    <row r="25" spans="1:14" ht="15.75" customHeight="1" x14ac:dyDescent="0.2"/>
    <row r="26" spans="1:14" ht="15.75" customHeight="1" x14ac:dyDescent="0.2"/>
    <row r="27" spans="1:14" ht="15.75" customHeight="1" x14ac:dyDescent="0.2"/>
    <row r="28" spans="1:14" ht="15.75" customHeight="1" x14ac:dyDescent="0.2"/>
    <row r="29" spans="1:14" ht="15.75" customHeight="1" x14ac:dyDescent="0.2"/>
    <row r="30" spans="1:14" ht="15.75" customHeight="1" x14ac:dyDescent="0.2">
      <c r="A30" s="28" t="s">
        <v>21</v>
      </c>
      <c r="B30" s="29"/>
      <c r="C30" s="29"/>
      <c r="D30" s="29"/>
      <c r="E30" s="29"/>
      <c r="F30" s="29"/>
    </row>
    <row r="31" spans="1:14" ht="15.75" customHeight="1" x14ac:dyDescent="0.2">
      <c r="A31" s="82" t="s">
        <v>22</v>
      </c>
      <c r="B31" s="75"/>
      <c r="C31" s="75"/>
      <c r="D31" s="75"/>
      <c r="E31" s="75"/>
      <c r="F31" s="75"/>
      <c r="G31" s="75"/>
    </row>
    <row r="32" spans="1:14" ht="15.75" customHeight="1" x14ac:dyDescent="0.2">
      <c r="A32" s="75"/>
      <c r="B32" s="75"/>
      <c r="C32" s="75"/>
      <c r="D32" s="75"/>
      <c r="E32" s="75"/>
      <c r="F32" s="75"/>
      <c r="G32" s="75"/>
    </row>
    <row r="33" spans="1:8" ht="15.75" customHeight="1" x14ac:dyDescent="0.2">
      <c r="A33" s="30"/>
      <c r="B33" s="30"/>
      <c r="C33" s="30"/>
      <c r="D33" s="30"/>
      <c r="E33" s="30"/>
      <c r="F33" s="30"/>
    </row>
    <row r="34" spans="1:8" ht="15.75" customHeight="1" x14ac:dyDescent="0.2">
      <c r="A34" s="30"/>
      <c r="B34" s="30"/>
      <c r="C34" s="30"/>
      <c r="D34" s="30"/>
      <c r="E34" s="30"/>
      <c r="F34" s="30"/>
    </row>
    <row r="35" spans="1:8" ht="15.75" customHeight="1" x14ac:dyDescent="0.2">
      <c r="B35" s="8" t="s">
        <v>11</v>
      </c>
      <c r="C35" s="9" t="s">
        <v>12</v>
      </c>
      <c r="D35" s="31" t="s">
        <v>13</v>
      </c>
      <c r="E35" s="10" t="s">
        <v>14</v>
      </c>
      <c r="F35" s="32"/>
      <c r="G35" s="74" t="s">
        <v>23</v>
      </c>
      <c r="H35" s="75"/>
    </row>
    <row r="36" spans="1:8" ht="15.75" customHeight="1" x14ac:dyDescent="0.25">
      <c r="A36" s="8" t="s">
        <v>16</v>
      </c>
      <c r="B36" s="16">
        <f>IFERROR(IF(B20="Swift Dzire",IF(MONTH($B$21)&lt;=4,$C$9-$B$21,$C$10-$B$21),
IF($B$20="Innova",IF(MONTH($B$21)&lt;=4,$C$11-$B$21,$C$12-$B$21),
IF($B$20="Ertiga",IF(MONTH($B$21)&lt;=4,$C$13-$B$21,$C$14-$B$21)
))),0)</f>
        <v>119</v>
      </c>
      <c r="C36" s="17">
        <f>IFERROR(IF($B$20="Swift Dzire",IF(MONTH($B$21)&lt;=4,1200,1300),
IF($B$20="Innova",IF(MONTH($B$21)&lt;=4,2100,2200),
IF($B$20="Ertiga",IF(MONTH($B$21)&lt;=4,2800,3000)
))),0)</f>
        <v>1200</v>
      </c>
      <c r="D36" s="17">
        <f>$B$36*$C$36</f>
        <v>142800</v>
      </c>
      <c r="E36" s="33">
        <f>($D$36+$D$37)*$B$23</f>
        <v>2760000</v>
      </c>
      <c r="F36" s="32"/>
      <c r="G36" s="32"/>
    </row>
    <row r="37" spans="1:8" ht="15.75" customHeight="1" x14ac:dyDescent="0.25">
      <c r="A37" s="8" t="s">
        <v>50</v>
      </c>
      <c r="B37" s="16">
        <f>IFERROR(IF($B$21&lt;=$B$22, IF($B$20="Swift Dzire",IF(MONTH($B$22)&gt;=5,$B$22-$B$10,$B$22-$B$9),
IF($B$20="Innova",IF(MONTH($B$22)&gt;=5,$B$22-$B$12,$B$22-$B$11),
IF($B$20="Ertiga",IF(MONTH($B$22)&gt;=5,$B$22-$B$14,$B$22-$B$13)
)))),0)</f>
        <v>244</v>
      </c>
      <c r="C37" s="17">
        <f>IFERROR(IF($B$20="Swift Dzire",IF(MONTH($B$22)&gt;=5,1300,1200),
IF($B$20="Innova",IF(MONTH($B$22)&gt;=5,2200,2100),
IF($B$20="Ertiga",IF(MONTH($B$22)&gt;=5,3000,2800)
))),0)</f>
        <v>1300</v>
      </c>
      <c r="D37" s="17">
        <f>$B$37*$C$37</f>
        <v>317200</v>
      </c>
      <c r="E37" s="73"/>
    </row>
    <row r="38" spans="1:8" ht="15.75" customHeight="1" x14ac:dyDescent="0.2"/>
    <row r="39" spans="1:8" ht="15.75" customHeight="1" x14ac:dyDescent="0.2"/>
    <row r="40" spans="1:8" ht="15.75" hidden="1" customHeight="1" x14ac:dyDescent="0.2"/>
    <row r="41" spans="1:8" ht="15.75" hidden="1" customHeight="1" x14ac:dyDescent="0.2"/>
    <row r="42" spans="1:8" ht="15.75" hidden="1" customHeight="1" x14ac:dyDescent="0.2"/>
    <row r="43" spans="1:8" ht="15.75" hidden="1" customHeight="1" x14ac:dyDescent="0.2"/>
    <row r="44" spans="1:8" ht="15.75" hidden="1" customHeight="1" x14ac:dyDescent="0.2"/>
    <row r="45" spans="1:8" ht="15.75" hidden="1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6">
    <mergeCell ref="G35:H35"/>
    <mergeCell ref="A1:L3"/>
    <mergeCell ref="A5:B6"/>
    <mergeCell ref="A18:B19"/>
    <mergeCell ref="H23:I23"/>
    <mergeCell ref="A31:G32"/>
  </mergeCells>
  <conditionalFormatting sqref="K16">
    <cfRule type="notContainsBlanks" dxfId="0" priority="1">
      <formula>LEN(TRIM(K16))&gt;0</formula>
    </cfRule>
  </conditionalFormatting>
  <dataValidations count="1">
    <dataValidation type="list" allowBlank="1" showDropDown="1" showInputMessage="1" prompt="Swift Dzire" sqref="A9:A14">
      <formula1>"Swift Dzire,Innova,Ertiga"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workbookViewId="0">
      <selection activeCell="B44" sqref="B44"/>
    </sheetView>
  </sheetViews>
  <sheetFormatPr defaultColWidth="12.7109375" defaultRowHeight="15" customHeight="1" x14ac:dyDescent="0.2"/>
  <cols>
    <col min="2" max="2" width="18.28515625" bestFit="1" customWidth="1"/>
    <col min="3" max="3" width="15.140625" bestFit="1" customWidth="1"/>
    <col min="4" max="4" width="12.140625" customWidth="1"/>
    <col min="5" max="5" width="13.28515625" customWidth="1"/>
    <col min="10" max="10" width="11.7109375" customWidth="1"/>
    <col min="11" max="11" width="14" customWidth="1"/>
    <col min="13" max="26" width="8.7109375" hidden="1" customWidth="1"/>
  </cols>
  <sheetData>
    <row r="1" spans="1:12" ht="15.75" customHeight="1" x14ac:dyDescent="0.2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customHeight="1" x14ac:dyDescent="0.2">
      <c r="A2" s="78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ht="15.75" customHeight="1" x14ac:dyDescent="0.2">
      <c r="A3" s="78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ht="15.75" customHeight="1" x14ac:dyDescent="0.2"/>
    <row r="5" spans="1:12" ht="15.75" customHeight="1" x14ac:dyDescent="0.2">
      <c r="A5" s="83" t="s">
        <v>24</v>
      </c>
      <c r="B5" s="84"/>
    </row>
    <row r="6" spans="1:12" ht="15.75" customHeight="1" x14ac:dyDescent="0.2">
      <c r="A6" s="85"/>
      <c r="B6" s="86"/>
    </row>
    <row r="7" spans="1:12" ht="15.75" customHeight="1" x14ac:dyDescent="0.2"/>
    <row r="8" spans="1:12" ht="15.75" customHeight="1" x14ac:dyDescent="0.25">
      <c r="A8" s="34" t="s">
        <v>25</v>
      </c>
      <c r="B8" s="35" t="s">
        <v>26</v>
      </c>
      <c r="C8" s="36" t="s">
        <v>3</v>
      </c>
      <c r="D8" s="36" t="s">
        <v>4</v>
      </c>
      <c r="E8" s="36" t="s">
        <v>5</v>
      </c>
    </row>
    <row r="9" spans="1:12" ht="15.75" customHeight="1" x14ac:dyDescent="0.25">
      <c r="A9" s="37" t="s">
        <v>27</v>
      </c>
      <c r="B9" s="38" t="s">
        <v>28</v>
      </c>
      <c r="C9" s="39">
        <v>44197</v>
      </c>
      <c r="D9" s="39">
        <v>44377</v>
      </c>
      <c r="E9" s="40">
        <v>4000</v>
      </c>
    </row>
    <row r="10" spans="1:12" ht="15.75" customHeight="1" x14ac:dyDescent="0.25">
      <c r="A10" s="37" t="s">
        <v>27</v>
      </c>
      <c r="B10" s="38" t="s">
        <v>29</v>
      </c>
      <c r="C10" s="39">
        <v>44197</v>
      </c>
      <c r="D10" s="39">
        <v>44377</v>
      </c>
      <c r="E10" s="40">
        <v>7000</v>
      </c>
    </row>
    <row r="11" spans="1:12" ht="15.75" customHeight="1" x14ac:dyDescent="0.25">
      <c r="A11" s="37" t="s">
        <v>27</v>
      </c>
      <c r="B11" s="38" t="s">
        <v>28</v>
      </c>
      <c r="C11" s="39">
        <v>44378</v>
      </c>
      <c r="D11" s="39">
        <v>44561</v>
      </c>
      <c r="E11" s="40">
        <v>4500</v>
      </c>
    </row>
    <row r="12" spans="1:12" ht="15.75" customHeight="1" x14ac:dyDescent="0.25">
      <c r="A12" s="37" t="s">
        <v>27</v>
      </c>
      <c r="B12" s="38" t="s">
        <v>29</v>
      </c>
      <c r="C12" s="39">
        <v>44378</v>
      </c>
      <c r="D12" s="39">
        <v>44561</v>
      </c>
      <c r="E12" s="40">
        <v>8000</v>
      </c>
    </row>
    <row r="13" spans="1:12" ht="15.75" customHeight="1" x14ac:dyDescent="0.25">
      <c r="A13" s="37" t="s">
        <v>30</v>
      </c>
      <c r="B13" s="38" t="s">
        <v>28</v>
      </c>
      <c r="C13" s="39">
        <v>44197</v>
      </c>
      <c r="D13" s="39">
        <v>44377</v>
      </c>
      <c r="E13" s="40">
        <v>6000</v>
      </c>
    </row>
    <row r="14" spans="1:12" ht="15.75" customHeight="1" x14ac:dyDescent="0.25">
      <c r="A14" s="37" t="s">
        <v>30</v>
      </c>
      <c r="B14" s="38" t="s">
        <v>29</v>
      </c>
      <c r="C14" s="39">
        <v>44197</v>
      </c>
      <c r="D14" s="39">
        <v>44377</v>
      </c>
      <c r="E14" s="40">
        <v>9000</v>
      </c>
    </row>
    <row r="15" spans="1:12" ht="15.75" customHeight="1" x14ac:dyDescent="0.25">
      <c r="A15" s="37" t="s">
        <v>30</v>
      </c>
      <c r="B15" s="38" t="s">
        <v>28</v>
      </c>
      <c r="C15" s="39">
        <v>44378</v>
      </c>
      <c r="D15" s="39">
        <v>44561</v>
      </c>
      <c r="E15" s="40">
        <v>6500</v>
      </c>
    </row>
    <row r="16" spans="1:12" ht="15.75" customHeight="1" x14ac:dyDescent="0.25">
      <c r="A16" s="37" t="s">
        <v>30</v>
      </c>
      <c r="B16" s="38" t="s">
        <v>29</v>
      </c>
      <c r="C16" s="39">
        <v>44378</v>
      </c>
      <c r="D16" s="39">
        <v>44561</v>
      </c>
      <c r="E16" s="40">
        <v>9500</v>
      </c>
    </row>
    <row r="17" spans="1:12" ht="15.75" customHeight="1" x14ac:dyDescent="0.2"/>
    <row r="18" spans="1:12" ht="15.75" customHeight="1" x14ac:dyDescent="0.2">
      <c r="A18" s="80" t="s">
        <v>9</v>
      </c>
      <c r="B18" s="77"/>
    </row>
    <row r="19" spans="1:12" ht="15.75" customHeight="1" x14ac:dyDescent="0.2">
      <c r="A19" s="78"/>
      <c r="B19" s="75"/>
    </row>
    <row r="20" spans="1:12" ht="15.75" customHeight="1" x14ac:dyDescent="0.25">
      <c r="A20" s="41" t="s">
        <v>25</v>
      </c>
      <c r="B20" s="3" t="s">
        <v>27</v>
      </c>
      <c r="C20" s="7"/>
      <c r="E20" s="42" t="s">
        <v>31</v>
      </c>
      <c r="F20" s="43"/>
      <c r="I20" s="44" t="s">
        <v>32</v>
      </c>
      <c r="J20" s="44" t="s">
        <v>33</v>
      </c>
      <c r="K20" s="11" t="s">
        <v>34</v>
      </c>
      <c r="L20" s="11" t="s">
        <v>35</v>
      </c>
    </row>
    <row r="21" spans="1:12" ht="15.75" customHeight="1" x14ac:dyDescent="0.25">
      <c r="A21" s="41" t="s">
        <v>26</v>
      </c>
      <c r="B21" s="45" t="s">
        <v>28</v>
      </c>
      <c r="C21" s="46"/>
      <c r="E21" s="47" t="s">
        <v>36</v>
      </c>
      <c r="F21" s="48"/>
      <c r="H21" s="49" t="s">
        <v>15</v>
      </c>
      <c r="I21" s="50">
        <v>168</v>
      </c>
      <c r="J21" s="50">
        <v>9000</v>
      </c>
      <c r="K21" s="50">
        <v>1512000</v>
      </c>
      <c r="L21" s="18">
        <v>1787500</v>
      </c>
    </row>
    <row r="22" spans="1:12" ht="15.75" customHeight="1" x14ac:dyDescent="0.25">
      <c r="A22" s="51" t="s">
        <v>15</v>
      </c>
      <c r="B22" s="14">
        <v>44197</v>
      </c>
      <c r="C22" s="15"/>
      <c r="E22" s="87" t="s">
        <v>20</v>
      </c>
      <c r="F22" s="75"/>
      <c r="H22" s="49" t="s">
        <v>17</v>
      </c>
      <c r="I22" s="50">
        <v>29</v>
      </c>
      <c r="J22" s="50">
        <v>9500</v>
      </c>
      <c r="K22" s="50">
        <v>275500</v>
      </c>
      <c r="L22" s="52"/>
    </row>
    <row r="23" spans="1:12" ht="15.75" customHeight="1" x14ac:dyDescent="0.25">
      <c r="A23" s="41" t="s">
        <v>17</v>
      </c>
      <c r="B23" s="14">
        <v>44377</v>
      </c>
      <c r="C23" s="15"/>
      <c r="J23" s="81" t="s">
        <v>37</v>
      </c>
      <c r="K23" s="75"/>
    </row>
    <row r="24" spans="1:12" ht="15.75" customHeight="1" x14ac:dyDescent="0.25">
      <c r="A24" s="41" t="s">
        <v>38</v>
      </c>
      <c r="B24" s="25">
        <v>4</v>
      </c>
      <c r="C24" s="26"/>
    </row>
    <row r="25" spans="1:12" ht="15.75" customHeight="1" x14ac:dyDescent="0.25">
      <c r="A25" s="53"/>
      <c r="B25" s="54"/>
      <c r="C25" s="26"/>
    </row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>
      <c r="A30" s="28" t="s">
        <v>21</v>
      </c>
    </row>
    <row r="31" spans="1:12" ht="15.75" customHeight="1" x14ac:dyDescent="0.2">
      <c r="A31" s="82" t="s">
        <v>39</v>
      </c>
      <c r="B31" s="75"/>
      <c r="C31" s="75"/>
      <c r="D31" s="75"/>
      <c r="E31" s="75"/>
      <c r="F31" s="75"/>
    </row>
    <row r="32" spans="1:12" ht="15.75" customHeight="1" x14ac:dyDescent="0.2">
      <c r="A32" s="75"/>
      <c r="B32" s="75"/>
      <c r="C32" s="75"/>
      <c r="D32" s="75"/>
      <c r="E32" s="75"/>
      <c r="F32" s="75"/>
    </row>
    <row r="33" spans="1:8" ht="15.75" customHeight="1" x14ac:dyDescent="0.2">
      <c r="A33" s="30"/>
      <c r="B33" s="30"/>
      <c r="C33" s="30"/>
      <c r="D33" s="30"/>
      <c r="E33" s="30"/>
      <c r="F33" s="30"/>
    </row>
    <row r="34" spans="1:8" ht="15.75" customHeight="1" x14ac:dyDescent="0.2">
      <c r="A34" s="30"/>
      <c r="B34" s="30"/>
      <c r="C34" s="30"/>
      <c r="D34" s="30"/>
      <c r="E34" s="30"/>
      <c r="F34" s="30"/>
    </row>
    <row r="35" spans="1:8" ht="15.75" customHeight="1" x14ac:dyDescent="0.25">
      <c r="B35" s="42" t="s">
        <v>31</v>
      </c>
      <c r="C35" s="43"/>
      <c r="D35" s="88" t="s">
        <v>23</v>
      </c>
      <c r="E35" s="75"/>
    </row>
    <row r="36" spans="1:8" ht="15.75" customHeight="1" x14ac:dyDescent="0.25">
      <c r="B36" s="47" t="str">
        <f>B20&amp;" "&amp;B21</f>
        <v>Radisson Standard</v>
      </c>
      <c r="C36" s="48"/>
    </row>
    <row r="37" spans="1:8" ht="15.75" customHeight="1" x14ac:dyDescent="0.2"/>
    <row r="38" spans="1:8" ht="15.75" customHeight="1" x14ac:dyDescent="0.2">
      <c r="A38" s="82" t="s">
        <v>40</v>
      </c>
      <c r="B38" s="75"/>
      <c r="C38" s="75"/>
      <c r="D38" s="75"/>
      <c r="E38" s="75"/>
      <c r="F38" s="75"/>
      <c r="G38" s="75"/>
    </row>
    <row r="39" spans="1:8" ht="15.75" customHeight="1" x14ac:dyDescent="0.2">
      <c r="A39" s="75"/>
      <c r="B39" s="75"/>
      <c r="C39" s="75"/>
      <c r="D39" s="75"/>
      <c r="E39" s="75"/>
      <c r="F39" s="75"/>
      <c r="G39" s="75"/>
    </row>
    <row r="40" spans="1:8" ht="15.75" customHeight="1" x14ac:dyDescent="0.2">
      <c r="A40" s="30"/>
      <c r="B40" s="30"/>
      <c r="C40" s="30"/>
      <c r="D40" s="30"/>
      <c r="E40" s="30"/>
      <c r="F40" s="30"/>
    </row>
    <row r="41" spans="1:8" ht="15.75" customHeight="1" x14ac:dyDescent="0.2">
      <c r="A41" s="30"/>
      <c r="B41" s="30"/>
      <c r="C41" s="30"/>
      <c r="D41" s="30"/>
      <c r="E41" s="30"/>
      <c r="F41" s="30"/>
    </row>
    <row r="42" spans="1:8" ht="15.75" customHeight="1" x14ac:dyDescent="0.2">
      <c r="B42" s="8" t="s">
        <v>32</v>
      </c>
      <c r="C42" s="9" t="s">
        <v>33</v>
      </c>
      <c r="D42" s="10" t="s">
        <v>34</v>
      </c>
      <c r="E42" s="11" t="s">
        <v>35</v>
      </c>
      <c r="F42" s="32"/>
      <c r="G42" s="74" t="s">
        <v>23</v>
      </c>
      <c r="H42" s="75"/>
    </row>
    <row r="43" spans="1:8" ht="15.75" customHeight="1" x14ac:dyDescent="0.25">
      <c r="A43" s="8" t="s">
        <v>41</v>
      </c>
      <c r="B43" s="16">
        <f>IFERROR(IF(B36="Radisson Standard",IF(MONTH(B22)&lt;=6,D9-B22,D11-B22),
IF(B36="Radisson Deluxe",IF(MONTH(B22)&lt;=6,D10-B22,D12-B22),
IF(B36="Taj Standard",IF(MONTH(B22)&lt;=6,D13-B22,D15-B22),
IF(B36="Taj Deluxe",IF(MONTH(B22)&lt;=6,D14-B22,D16-B22),
)))),0)</f>
        <v>180</v>
      </c>
      <c r="C43" s="17">
        <f>IF(B36="Radisson Standard",IF(MONTH(B22)&lt;=6,4000,4500),
IF(B36="Radisson Deluxe",IF(MONTH(B22)&lt;=6,7000,8000),
IF(B36="Taj Standard",IF(MONTH(B22)&lt;=6,6000,6500),
IF(B36="Taj Deluxe",IF(MONTH(B22)&lt;=6,9000,9500),0
))))</f>
        <v>4000</v>
      </c>
      <c r="D43" s="17">
        <f>B43*C43</f>
        <v>720000</v>
      </c>
      <c r="E43" s="18">
        <f>(D43+D44)*B24</f>
        <v>5760000</v>
      </c>
      <c r="F43" s="32"/>
      <c r="G43" s="32"/>
    </row>
    <row r="44" spans="1:8" ht="15.75" customHeight="1" x14ac:dyDescent="0.25">
      <c r="A44" s="8" t="s">
        <v>42</v>
      </c>
      <c r="B44" s="16">
        <f>IFERROR(IF(B22&lt;=B23,IF(B36="Radisson Standard",IF(MONTH(B23)&gt;=7,B23-C11,B23-C9),
IF(B36="Radisson Deluxe",IF(MONTH(B23)&gt;=7,B23-C12,B23-C10),
IF(B36="Taj Standard",IF(MONTH(B23)&gt;=7,B23-C15,B23-C13),
IF(B36="Taj Deluxe",IF(MONTH(B23)&gt;=7,B23-C16,B23-C14)
))))),0)</f>
        <v>180</v>
      </c>
      <c r="C44" s="17">
        <f>IF(B36="Radisson Standard",IF(MONTH(B23)&gt;=7,4500,4000),
IF(B36="Radisson Deluxe",IF(MONTH(B23)&gt;=7,8000,7000),
IF(B36="Taj Standard",IF(MONTH(B23)&gt;=7,6500,6000),
IF(B36="Taj Deluxe",IF(MONTH(B23)&gt;=7,9500,9000)
))))</f>
        <v>4000</v>
      </c>
      <c r="D44" s="17">
        <f>B44*C44</f>
        <v>720000</v>
      </c>
      <c r="E44" s="22"/>
    </row>
    <row r="45" spans="1:8" ht="15.75" customHeight="1" x14ac:dyDescent="0.2"/>
    <row r="46" spans="1:8" ht="15.75" hidden="1" customHeight="1" x14ac:dyDescent="0.2"/>
    <row r="47" spans="1:8" ht="15.75" hidden="1" customHeight="1" x14ac:dyDescent="0.2"/>
    <row r="48" spans="1: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  <row r="956" ht="15.75" hidden="1" customHeight="1" x14ac:dyDescent="0.2"/>
    <row r="957" ht="15.75" hidden="1" customHeight="1" x14ac:dyDescent="0.2"/>
    <row r="958" ht="15.75" hidden="1" customHeight="1" x14ac:dyDescent="0.2"/>
    <row r="959" ht="15.75" hidden="1" customHeight="1" x14ac:dyDescent="0.2"/>
    <row r="960" ht="15.75" hidden="1" customHeight="1" x14ac:dyDescent="0.2"/>
    <row r="961" ht="15.75" hidden="1" customHeight="1" x14ac:dyDescent="0.2"/>
    <row r="962" ht="15.75" hidden="1" customHeight="1" x14ac:dyDescent="0.2"/>
    <row r="963" ht="15.75" hidden="1" customHeight="1" x14ac:dyDescent="0.2"/>
    <row r="964" ht="15.75" hidden="1" customHeight="1" x14ac:dyDescent="0.2"/>
    <row r="965" ht="15.75" hidden="1" customHeight="1" x14ac:dyDescent="0.2"/>
    <row r="966" ht="15.75" hidden="1" customHeight="1" x14ac:dyDescent="0.2"/>
    <row r="967" ht="15.75" hidden="1" customHeight="1" x14ac:dyDescent="0.2"/>
    <row r="968" ht="15.75" hidden="1" customHeight="1" x14ac:dyDescent="0.2"/>
    <row r="969" ht="15.75" hidden="1" customHeight="1" x14ac:dyDescent="0.2"/>
    <row r="970" ht="15.75" hidden="1" customHeight="1" x14ac:dyDescent="0.2"/>
    <row r="971" ht="15.75" hidden="1" customHeight="1" x14ac:dyDescent="0.2"/>
    <row r="972" ht="15.75" hidden="1" customHeight="1" x14ac:dyDescent="0.2"/>
    <row r="973" ht="15.75" hidden="1" customHeight="1" x14ac:dyDescent="0.2"/>
    <row r="974" ht="15.75" hidden="1" customHeight="1" x14ac:dyDescent="0.2"/>
    <row r="975" ht="15.75" hidden="1" customHeight="1" x14ac:dyDescent="0.2"/>
    <row r="976" ht="15.75" hidden="1" customHeight="1" x14ac:dyDescent="0.2"/>
    <row r="977" ht="15.75" hidden="1" customHeight="1" x14ac:dyDescent="0.2"/>
    <row r="978" ht="15.75" hidden="1" customHeight="1" x14ac:dyDescent="0.2"/>
    <row r="979" ht="15.75" hidden="1" customHeight="1" x14ac:dyDescent="0.2"/>
    <row r="980" ht="15.75" hidden="1" customHeight="1" x14ac:dyDescent="0.2"/>
    <row r="981" ht="15.75" hidden="1" customHeight="1" x14ac:dyDescent="0.2"/>
    <row r="982" ht="15.75" hidden="1" customHeight="1" x14ac:dyDescent="0.2"/>
    <row r="983" ht="15.75" hidden="1" customHeight="1" x14ac:dyDescent="0.2"/>
    <row r="984" ht="15.75" hidden="1" customHeight="1" x14ac:dyDescent="0.2"/>
    <row r="985" ht="15.75" hidden="1" customHeight="1" x14ac:dyDescent="0.2"/>
    <row r="986" ht="15.75" hidden="1" customHeight="1" x14ac:dyDescent="0.2"/>
    <row r="987" ht="15.75" hidden="1" customHeight="1" x14ac:dyDescent="0.2"/>
    <row r="988" ht="15.75" hidden="1" customHeight="1" x14ac:dyDescent="0.2"/>
    <row r="989" ht="15.75" hidden="1" customHeight="1" x14ac:dyDescent="0.2"/>
    <row r="990" ht="15.75" hidden="1" customHeight="1" x14ac:dyDescent="0.2"/>
    <row r="991" ht="15.75" hidden="1" customHeight="1" x14ac:dyDescent="0.2"/>
    <row r="992" ht="15.75" hidden="1" customHeight="1" x14ac:dyDescent="0.2"/>
    <row r="993" ht="15.75" hidden="1" customHeight="1" x14ac:dyDescent="0.2"/>
    <row r="994" ht="15.75" hidden="1" customHeight="1" x14ac:dyDescent="0.2"/>
    <row r="995" ht="15.75" hidden="1" customHeight="1" x14ac:dyDescent="0.2"/>
    <row r="996" ht="15.75" hidden="1" customHeight="1" x14ac:dyDescent="0.2"/>
    <row r="997" ht="15.75" hidden="1" customHeight="1" x14ac:dyDescent="0.2"/>
    <row r="998" ht="15.75" hidden="1" customHeight="1" x14ac:dyDescent="0.2"/>
    <row r="999" ht="15.75" hidden="1" customHeight="1" x14ac:dyDescent="0.2"/>
    <row r="1000" ht="15.75" hidden="1" customHeight="1" x14ac:dyDescent="0.2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8"/>
  <sheetViews>
    <sheetView showGridLines="0" topLeftCell="A3" workbookViewId="0">
      <selection activeCell="D15" sqref="D15"/>
    </sheetView>
  </sheetViews>
  <sheetFormatPr defaultColWidth="12.7109375" defaultRowHeight="15" customHeight="1" x14ac:dyDescent="0.2"/>
  <cols>
    <col min="1" max="1" width="17.140625" customWidth="1"/>
    <col min="5" max="5" width="17.85546875" customWidth="1"/>
    <col min="6" max="6" width="11" customWidth="1"/>
    <col min="7" max="7" width="14.7109375" customWidth="1"/>
    <col min="13" max="26" width="8.7109375" hidden="1" customWidth="1"/>
  </cols>
  <sheetData>
    <row r="1" spans="1:12" ht="15.75" customHeight="1" x14ac:dyDescent="0.2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customHeight="1" x14ac:dyDescent="0.2">
      <c r="A2" s="78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2" ht="15.75" customHeight="1" x14ac:dyDescent="0.2">
      <c r="A3" s="78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</row>
    <row r="4" spans="1:12" ht="15.75" customHeight="1" x14ac:dyDescent="0.2"/>
    <row r="5" spans="1:12" ht="15.75" customHeight="1" x14ac:dyDescent="0.2">
      <c r="A5" s="79" t="s">
        <v>1</v>
      </c>
      <c r="B5" s="77"/>
      <c r="F5" s="90" t="s">
        <v>24</v>
      </c>
      <c r="G5" s="84"/>
    </row>
    <row r="6" spans="1:12" ht="15.75" customHeight="1" x14ac:dyDescent="0.2">
      <c r="A6" s="78"/>
      <c r="B6" s="75"/>
      <c r="F6" s="85"/>
      <c r="G6" s="86"/>
    </row>
    <row r="7" spans="1:12" ht="15.75" customHeight="1" x14ac:dyDescent="0.25">
      <c r="A7" s="1" t="s">
        <v>2</v>
      </c>
      <c r="B7" s="2" t="s">
        <v>3</v>
      </c>
      <c r="C7" s="1" t="s">
        <v>4</v>
      </c>
      <c r="D7" s="1" t="s">
        <v>5</v>
      </c>
      <c r="F7" s="1" t="s">
        <v>25</v>
      </c>
      <c r="G7" s="1" t="s">
        <v>26</v>
      </c>
      <c r="H7" s="1" t="s">
        <v>3</v>
      </c>
      <c r="I7" s="1" t="s">
        <v>4</v>
      </c>
      <c r="J7" s="1" t="s">
        <v>5</v>
      </c>
    </row>
    <row r="8" spans="1:12" ht="15.75" customHeight="1" x14ac:dyDescent="0.25">
      <c r="A8" s="3" t="s">
        <v>6</v>
      </c>
      <c r="B8" s="4">
        <v>44197</v>
      </c>
      <c r="C8" s="4">
        <v>44316</v>
      </c>
      <c r="D8" s="5">
        <v>1200</v>
      </c>
      <c r="F8" s="3" t="s">
        <v>27</v>
      </c>
      <c r="G8" s="55" t="s">
        <v>28</v>
      </c>
      <c r="H8" s="4">
        <v>44197</v>
      </c>
      <c r="I8" s="4">
        <v>44377</v>
      </c>
      <c r="J8" s="5">
        <v>4000</v>
      </c>
    </row>
    <row r="9" spans="1:12" ht="15.75" customHeight="1" x14ac:dyDescent="0.25">
      <c r="A9" s="3" t="s">
        <v>6</v>
      </c>
      <c r="B9" s="4">
        <v>44317</v>
      </c>
      <c r="C9" s="4">
        <v>44561</v>
      </c>
      <c r="D9" s="5">
        <v>1300</v>
      </c>
      <c r="F9" s="3" t="s">
        <v>27</v>
      </c>
      <c r="G9" s="55" t="s">
        <v>29</v>
      </c>
      <c r="H9" s="4">
        <v>44197</v>
      </c>
      <c r="I9" s="4">
        <v>44377</v>
      </c>
      <c r="J9" s="5">
        <v>7000</v>
      </c>
    </row>
    <row r="10" spans="1:12" ht="15.75" customHeight="1" x14ac:dyDescent="0.25">
      <c r="A10" s="3" t="s">
        <v>7</v>
      </c>
      <c r="B10" s="4">
        <v>44197</v>
      </c>
      <c r="C10" s="4">
        <v>44316</v>
      </c>
      <c r="D10" s="5">
        <v>2100</v>
      </c>
      <c r="F10" s="3" t="s">
        <v>27</v>
      </c>
      <c r="G10" s="55" t="s">
        <v>28</v>
      </c>
      <c r="H10" s="4">
        <v>44378</v>
      </c>
      <c r="I10" s="4">
        <v>44561</v>
      </c>
      <c r="J10" s="5">
        <v>4500</v>
      </c>
    </row>
    <row r="11" spans="1:12" ht="15.75" customHeight="1" x14ac:dyDescent="0.25">
      <c r="A11" s="3" t="s">
        <v>7</v>
      </c>
      <c r="B11" s="4">
        <v>44317</v>
      </c>
      <c r="C11" s="4">
        <v>44561</v>
      </c>
      <c r="D11" s="5">
        <v>2200</v>
      </c>
      <c r="F11" s="3" t="s">
        <v>27</v>
      </c>
      <c r="G11" s="55" t="s">
        <v>29</v>
      </c>
      <c r="H11" s="4">
        <v>44378</v>
      </c>
      <c r="I11" s="4">
        <v>44561</v>
      </c>
      <c r="J11" s="5">
        <v>8000</v>
      </c>
    </row>
    <row r="12" spans="1:12" ht="15.75" customHeight="1" x14ac:dyDescent="0.25">
      <c r="A12" s="3" t="s">
        <v>8</v>
      </c>
      <c r="B12" s="4">
        <v>44197</v>
      </c>
      <c r="C12" s="4">
        <v>44316</v>
      </c>
      <c r="D12" s="5">
        <v>2800</v>
      </c>
      <c r="F12" s="3" t="s">
        <v>30</v>
      </c>
      <c r="G12" s="55" t="s">
        <v>28</v>
      </c>
      <c r="H12" s="4">
        <v>44197</v>
      </c>
      <c r="I12" s="4">
        <v>44377</v>
      </c>
      <c r="J12" s="5">
        <v>6000</v>
      </c>
    </row>
    <row r="13" spans="1:12" ht="15.75" customHeight="1" x14ac:dyDescent="0.25">
      <c r="A13" s="3" t="s">
        <v>8</v>
      </c>
      <c r="B13" s="4">
        <v>44317</v>
      </c>
      <c r="C13" s="4">
        <v>44561</v>
      </c>
      <c r="D13" s="5">
        <v>3000</v>
      </c>
      <c r="F13" s="3" t="s">
        <v>30</v>
      </c>
      <c r="G13" s="55" t="s">
        <v>29</v>
      </c>
      <c r="H13" s="4">
        <v>44197</v>
      </c>
      <c r="I13" s="4">
        <v>44377</v>
      </c>
      <c r="J13" s="5">
        <v>9000</v>
      </c>
    </row>
    <row r="14" spans="1:12" ht="15.75" customHeight="1" x14ac:dyDescent="0.25">
      <c r="F14" s="3" t="s">
        <v>30</v>
      </c>
      <c r="G14" s="55" t="s">
        <v>28</v>
      </c>
      <c r="H14" s="4">
        <v>44378</v>
      </c>
      <c r="I14" s="4">
        <v>44561</v>
      </c>
      <c r="J14" s="5">
        <v>6500</v>
      </c>
    </row>
    <row r="15" spans="1:12" ht="15.75" customHeight="1" x14ac:dyDescent="0.25">
      <c r="F15" s="3" t="s">
        <v>30</v>
      </c>
      <c r="G15" s="55" t="s">
        <v>29</v>
      </c>
      <c r="H15" s="4">
        <v>44378</v>
      </c>
      <c r="I15" s="4">
        <v>44561</v>
      </c>
      <c r="J15" s="5">
        <v>9500</v>
      </c>
    </row>
    <row r="16" spans="1:12" ht="15.75" customHeight="1" x14ac:dyDescent="0.2">
      <c r="A16" s="80" t="s">
        <v>9</v>
      </c>
      <c r="B16" s="77"/>
    </row>
    <row r="17" spans="1:11" ht="15.75" customHeight="1" x14ac:dyDescent="0.2">
      <c r="A17" s="78"/>
      <c r="B17" s="75"/>
    </row>
    <row r="18" spans="1:11" ht="15.75" customHeight="1" x14ac:dyDescent="0.2">
      <c r="A18" s="41" t="s">
        <v>10</v>
      </c>
      <c r="B18" s="3" t="s">
        <v>7</v>
      </c>
      <c r="C18" s="7"/>
    </row>
    <row r="19" spans="1:11" ht="15.75" customHeight="1" x14ac:dyDescent="0.2">
      <c r="A19" s="41" t="s">
        <v>25</v>
      </c>
      <c r="B19" s="3" t="s">
        <v>30</v>
      </c>
      <c r="C19" s="7"/>
      <c r="E19" s="91" t="s">
        <v>43</v>
      </c>
      <c r="F19" s="75"/>
    </row>
    <row r="20" spans="1:11" ht="15.75" customHeight="1" x14ac:dyDescent="0.25">
      <c r="A20" s="41" t="s">
        <v>26</v>
      </c>
      <c r="B20" s="45" t="s">
        <v>29</v>
      </c>
      <c r="C20" s="46"/>
      <c r="E20" s="75"/>
      <c r="F20" s="75"/>
      <c r="H20" s="56"/>
      <c r="I20" s="12"/>
      <c r="J20" s="32"/>
      <c r="K20" s="32"/>
    </row>
    <row r="21" spans="1:11" ht="15.75" customHeight="1" x14ac:dyDescent="0.25">
      <c r="A21" s="51" t="s">
        <v>15</v>
      </c>
      <c r="B21" s="21">
        <f>VLOOKUP(B18,A7:B13,2,0)</f>
        <v>44197</v>
      </c>
      <c r="C21" s="15"/>
      <c r="E21" s="75"/>
      <c r="F21" s="75"/>
      <c r="H21" s="19"/>
      <c r="I21" s="19"/>
      <c r="J21" s="32"/>
      <c r="K21" s="32"/>
    </row>
    <row r="22" spans="1:11" ht="15.75" customHeight="1" x14ac:dyDescent="0.25">
      <c r="A22" s="41" t="s">
        <v>17</v>
      </c>
      <c r="B22" s="21">
        <f>VLOOKUP(B18,A7:D13,3,0)</f>
        <v>44316</v>
      </c>
      <c r="C22" s="15"/>
      <c r="E22" s="75"/>
      <c r="F22" s="75"/>
      <c r="G22" s="19"/>
      <c r="H22" s="19"/>
      <c r="I22" s="23"/>
    </row>
    <row r="23" spans="1:11" ht="15.75" customHeight="1" x14ac:dyDescent="0.25">
      <c r="A23" s="41" t="s">
        <v>38</v>
      </c>
      <c r="B23" s="25">
        <f>VLOOKUP(A23,Sheet2!A24:B24,2,0)</f>
        <v>4</v>
      </c>
      <c r="C23" s="26"/>
      <c r="E23" s="75"/>
      <c r="F23" s="75"/>
      <c r="G23" s="57"/>
      <c r="H23" s="57"/>
      <c r="I23" s="57"/>
    </row>
    <row r="24" spans="1:11" ht="15.75" customHeight="1" x14ac:dyDescent="0.25">
      <c r="A24" s="58" t="s">
        <v>19</v>
      </c>
      <c r="B24" s="25">
        <f>VLOOKUP(A24,Sheet1!A23:B23,2,0)</f>
        <v>6</v>
      </c>
      <c r="C24" s="26"/>
      <c r="E24" s="59"/>
      <c r="F24" s="59"/>
      <c r="G24" s="57"/>
      <c r="H24" s="57"/>
      <c r="I24" s="57"/>
    </row>
    <row r="25" spans="1:11" ht="15.75" customHeight="1" x14ac:dyDescent="0.25">
      <c r="F25" s="92"/>
      <c r="G25" s="93"/>
      <c r="H25" s="57"/>
      <c r="I25" s="60"/>
    </row>
    <row r="26" spans="1:11" ht="15.75" customHeight="1" x14ac:dyDescent="0.25">
      <c r="F26" s="61"/>
      <c r="G26" s="61"/>
      <c r="H26" s="62"/>
      <c r="I26" s="63"/>
    </row>
    <row r="27" spans="1:11" ht="15.75" customHeight="1" x14ac:dyDescent="0.25">
      <c r="A27" s="89" t="s">
        <v>44</v>
      </c>
      <c r="B27" s="75"/>
      <c r="C27" s="75"/>
      <c r="D27" s="75"/>
      <c r="E27" s="75"/>
      <c r="F27" s="61"/>
      <c r="G27" s="61"/>
      <c r="H27" s="62"/>
      <c r="I27" s="63"/>
    </row>
    <row r="28" spans="1:11" ht="15.75" customHeight="1" x14ac:dyDescent="0.25">
      <c r="A28" s="29"/>
      <c r="B28" s="29"/>
      <c r="C28" s="29"/>
      <c r="D28" s="29"/>
      <c r="E28" s="29"/>
      <c r="F28" s="43"/>
      <c r="G28" s="64"/>
      <c r="H28" s="62"/>
      <c r="I28" s="63"/>
    </row>
    <row r="29" spans="1:11" ht="15.75" customHeight="1" x14ac:dyDescent="0.25">
      <c r="A29" s="11" t="s">
        <v>35</v>
      </c>
      <c r="B29" s="65"/>
      <c r="C29" s="11" t="s">
        <v>14</v>
      </c>
      <c r="E29" s="81" t="s">
        <v>45</v>
      </c>
      <c r="F29" s="75"/>
      <c r="G29" s="66"/>
      <c r="H29" s="62"/>
      <c r="I29" s="63"/>
    </row>
    <row r="30" spans="1:11" ht="15.75" customHeight="1" x14ac:dyDescent="0.25">
      <c r="A30" s="18">
        <f>HLOOKUP(A29,Sheet2!E42:E43,2,0)</f>
        <v>5760000</v>
      </c>
      <c r="B30" s="67"/>
      <c r="C30" s="18">
        <f>HLOOKUP(C29,Sheet1!E35:E36,2,0)</f>
        <v>2760000</v>
      </c>
      <c r="D30" s="30"/>
      <c r="H30" s="62"/>
      <c r="I30" s="63"/>
    </row>
    <row r="31" spans="1:11" ht="15.75" customHeight="1" x14ac:dyDescent="0.25">
      <c r="F31" s="64"/>
      <c r="G31" s="61"/>
      <c r="H31" s="62"/>
      <c r="I31" s="63"/>
    </row>
    <row r="32" spans="1:11" ht="15.75" customHeight="1" x14ac:dyDescent="0.25">
      <c r="F32" s="61"/>
      <c r="G32" s="61"/>
      <c r="H32" s="57"/>
      <c r="I32" s="68"/>
    </row>
    <row r="33" spans="1:12" ht="15.75" customHeight="1" x14ac:dyDescent="0.25">
      <c r="A33" s="88" t="s">
        <v>46</v>
      </c>
      <c r="B33" s="75"/>
      <c r="C33" s="75"/>
      <c r="F33" s="94"/>
      <c r="G33" s="93"/>
      <c r="H33" s="57"/>
      <c r="I33" s="57"/>
    </row>
    <row r="34" spans="1:12" ht="15.75" customHeight="1" x14ac:dyDescent="0.25">
      <c r="A34" s="28"/>
      <c r="B34" s="28"/>
      <c r="C34" s="28"/>
      <c r="F34" s="48"/>
      <c r="G34" s="48"/>
      <c r="H34" s="57"/>
      <c r="I34" s="57"/>
    </row>
    <row r="35" spans="1:12" ht="15.75" customHeight="1" x14ac:dyDescent="0.25">
      <c r="A35" s="69" t="s">
        <v>47</v>
      </c>
      <c r="B35" s="70">
        <f>A30+C30</f>
        <v>8520000</v>
      </c>
      <c r="C35" s="71"/>
      <c r="D35" s="81" t="s">
        <v>45</v>
      </c>
      <c r="E35" s="75"/>
      <c r="F35" s="27"/>
      <c r="H35" s="57"/>
      <c r="I35" s="57"/>
    </row>
    <row r="36" spans="1:12" ht="15.75" customHeight="1" x14ac:dyDescent="0.2">
      <c r="F36" s="57"/>
      <c r="G36" s="57"/>
      <c r="H36" s="57"/>
      <c r="I36" s="57"/>
    </row>
    <row r="37" spans="1:12" ht="15.75" customHeight="1" x14ac:dyDescent="0.2">
      <c r="A37" s="89" t="s">
        <v>48</v>
      </c>
      <c r="B37" s="75"/>
      <c r="C37" s="75"/>
      <c r="D37" s="75"/>
      <c r="E37" s="75"/>
      <c r="F37" s="72"/>
      <c r="G37" s="72"/>
      <c r="H37" s="12"/>
      <c r="I37" s="12"/>
      <c r="J37" s="32"/>
      <c r="K37" s="32"/>
    </row>
    <row r="38" spans="1:12" ht="15.75" customHeight="1" x14ac:dyDescent="0.25">
      <c r="F38" s="19"/>
      <c r="G38" s="19"/>
      <c r="H38" s="19"/>
      <c r="I38" s="19"/>
      <c r="J38" s="32"/>
      <c r="K38" s="32"/>
    </row>
    <row r="39" spans="1:12" ht="15.75" customHeight="1" x14ac:dyDescent="0.2">
      <c r="A39" s="89" t="s">
        <v>49</v>
      </c>
      <c r="B39" s="75"/>
      <c r="C39" s="75"/>
      <c r="D39" s="75"/>
      <c r="E39" s="75"/>
      <c r="F39" s="75"/>
      <c r="G39" s="75"/>
      <c r="H39" s="75"/>
      <c r="I39" s="29"/>
      <c r="J39" s="29"/>
      <c r="K39" s="29"/>
      <c r="L39" s="29"/>
    </row>
    <row r="40" spans="1:12" ht="15.75" customHeight="1" x14ac:dyDescent="0.2">
      <c r="A40" s="75"/>
      <c r="B40" s="75"/>
      <c r="C40" s="75"/>
      <c r="D40" s="75"/>
      <c r="E40" s="75"/>
      <c r="F40" s="75"/>
      <c r="G40" s="75"/>
      <c r="H40" s="75"/>
    </row>
    <row r="41" spans="1:12" ht="15.75" customHeight="1" x14ac:dyDescent="0.2">
      <c r="A41" s="96" t="s">
        <v>51</v>
      </c>
    </row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3">
    <mergeCell ref="A39:H40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dataValidations count="3">
    <dataValidation type="list" allowBlank="1" showInputMessage="1" showErrorMessage="1" sqref="B18">
      <formula1>$A$9:$A$12</formula1>
    </dataValidation>
    <dataValidation type="list" allowBlank="1" showInputMessage="1" showErrorMessage="1" sqref="B19">
      <formula1>$F$11:$F$12</formula1>
    </dataValidation>
    <dataValidation type="list" allowBlank="1" showInputMessage="1" showErrorMessage="1" sqref="B20">
      <formula1>$G$8:$G$9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Haneef</cp:lastModifiedBy>
  <dcterms:modified xsi:type="dcterms:W3CDTF">2024-06-28T16:57:26Z</dcterms:modified>
</cp:coreProperties>
</file>