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2033DC7B-1E3E-4DDB-AFC9-54AECA1A70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 Planner" sheetId="2" r:id="rId1"/>
    <sheet name="Lists" sheetId="1" state="hidden" r:id="rId2"/>
  </sheets>
  <definedNames>
    <definedName name="LastMonth">'Monthly Planner'!$Y$24</definedName>
    <definedName name="LastMonth_WeekStart">DATE(YEAR(LastMonth),MONTH(LastMonth),1)-WEEKDAY(DATE(YEAR(LastMonth),MONTH(LastMonth),1))</definedName>
    <definedName name="List_Categories">Lists!$D$1:$D$5</definedName>
    <definedName name="List_Months">Lists!$A$1:$A$8</definedName>
    <definedName name="NextMonth">'Monthly Planner'!$Y$33</definedName>
    <definedName name="NextMonth_WeekStart">DATE(YEAR(NextMonth),MONTH(NextMonth),1)-WEEKDAY(DATE(YEAR(NextMonth),MONTH(NextMonth),1))</definedName>
    <definedName name="_xlnm.Print_Titles" localSheetId="0">'Monthly Planner'!$A:$B</definedName>
    <definedName name="ThisMonth">'Monthly Planner'!$C$2</definedName>
    <definedName name="ThisMonth_WeekStart">DATE(YEAR(ThisMonth),MONTH(ThisMonth),1)-WEEKDAY(DATE(YEAR(ThisMonth),MONTH(ThisMonth),1))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A1" i="1" s="1"/>
  <c r="A8" i="1" l="1"/>
  <c r="A7" i="1"/>
  <c r="A6" i="1"/>
  <c r="A5" i="1"/>
  <c r="A4" i="1"/>
  <c r="A3" i="1"/>
  <c r="A2" i="1"/>
  <c r="Y33" i="2"/>
  <c r="AE40" i="2" s="1"/>
  <c r="Y24" i="2"/>
  <c r="AE31" i="2" s="1"/>
  <c r="O17" i="2"/>
  <c r="L17" i="2"/>
  <c r="I17" i="2"/>
  <c r="F17" i="2"/>
  <c r="C17" i="2"/>
  <c r="U11" i="2"/>
  <c r="R11" i="2"/>
  <c r="O11" i="2"/>
  <c r="L11" i="2"/>
  <c r="I11" i="2"/>
  <c r="C5" i="2"/>
  <c r="C11" i="2"/>
  <c r="AD38" i="2" l="1"/>
  <c r="AB36" i="2"/>
  <c r="Y37" i="2"/>
  <c r="AA39" i="2"/>
  <c r="AA35" i="2"/>
  <c r="AC37" i="2"/>
  <c r="AE39" i="2"/>
  <c r="AE35" i="2"/>
  <c r="Z38" i="2"/>
  <c r="AB40" i="2"/>
  <c r="Y36" i="2"/>
  <c r="Z37" i="2"/>
  <c r="AA38" i="2"/>
  <c r="AE38" i="2"/>
  <c r="Y40" i="2"/>
  <c r="AC40" i="2"/>
  <c r="Y35" i="2"/>
  <c r="AC35" i="2"/>
  <c r="Z36" i="2"/>
  <c r="AD36" i="2"/>
  <c r="AA37" i="2"/>
  <c r="AE37" i="2"/>
  <c r="AB38" i="2"/>
  <c r="Y39" i="2"/>
  <c r="AC39" i="2"/>
  <c r="Z40" i="2"/>
  <c r="AD40" i="2"/>
  <c r="AB35" i="2"/>
  <c r="AC36" i="2"/>
  <c r="AD37" i="2"/>
  <c r="AB39" i="2"/>
  <c r="Z35" i="2"/>
  <c r="AD35" i="2"/>
  <c r="AA36" i="2"/>
  <c r="AE36" i="2"/>
  <c r="AB37" i="2"/>
  <c r="Y38" i="2"/>
  <c r="AC38" i="2"/>
  <c r="Z39" i="2"/>
  <c r="AD39" i="2"/>
  <c r="AA40" i="2"/>
  <c r="Y28" i="2"/>
  <c r="AA26" i="2"/>
  <c r="AE30" i="2"/>
  <c r="AE26" i="2"/>
  <c r="Z29" i="2"/>
  <c r="AB31" i="2"/>
  <c r="AA30" i="2"/>
  <c r="AC28" i="2"/>
  <c r="AB27" i="2"/>
  <c r="AD29" i="2"/>
  <c r="Y27" i="2"/>
  <c r="Z28" i="2"/>
  <c r="AA29" i="2"/>
  <c r="AB30" i="2"/>
  <c r="Y31" i="2"/>
  <c r="AC31" i="2"/>
  <c r="Y26" i="2"/>
  <c r="AC26" i="2"/>
  <c r="Z27" i="2"/>
  <c r="AD27" i="2"/>
  <c r="AA28" i="2"/>
  <c r="AE28" i="2"/>
  <c r="AB29" i="2"/>
  <c r="Y30" i="2"/>
  <c r="AC30" i="2"/>
  <c r="Z31" i="2"/>
  <c r="AD31" i="2"/>
  <c r="AB26" i="2"/>
  <c r="AC27" i="2"/>
  <c r="AD28" i="2"/>
  <c r="AE29" i="2"/>
  <c r="Z26" i="2"/>
  <c r="AD26" i="2"/>
  <c r="AA27" i="2"/>
  <c r="AE27" i="2"/>
  <c r="AB28" i="2"/>
  <c r="Y29" i="2"/>
  <c r="AC29" i="2"/>
  <c r="Z30" i="2"/>
  <c r="AD30" i="2"/>
  <c r="AA31" i="2"/>
  <c r="U35" i="2"/>
  <c r="R35" i="2"/>
  <c r="O35" i="2"/>
  <c r="L35" i="2"/>
  <c r="I35" i="2"/>
  <c r="F35" i="2"/>
  <c r="C35" i="2"/>
  <c r="U29" i="2"/>
  <c r="R29" i="2"/>
  <c r="O29" i="2"/>
  <c r="L29" i="2"/>
  <c r="I29" i="2"/>
  <c r="F29" i="2"/>
  <c r="C29" i="2"/>
  <c r="U23" i="2"/>
  <c r="R23" i="2"/>
  <c r="O23" i="2"/>
  <c r="L23" i="2"/>
  <c r="I23" i="2"/>
  <c r="F23" i="2"/>
  <c r="C23" i="2"/>
  <c r="U17" i="2"/>
  <c r="R17" i="2"/>
  <c r="F11" i="2"/>
  <c r="U5" i="2"/>
  <c r="R5" i="2"/>
  <c r="O5" i="2"/>
  <c r="L5" i="2"/>
  <c r="I5" i="2"/>
  <c r="F5" i="2"/>
</calcChain>
</file>

<file path=xl/sharedStrings.xml><?xml version="1.0" encoding="utf-8"?>
<sst xmlns="http://schemas.openxmlformats.org/spreadsheetml/2006/main" count="98" uniqueCount="78">
  <si>
    <t>Other</t>
  </si>
  <si>
    <t>Work</t>
  </si>
  <si>
    <t>Home</t>
  </si>
  <si>
    <t>Sunday</t>
  </si>
  <si>
    <t>Monday</t>
  </si>
  <si>
    <t>Tuesday</t>
  </si>
  <si>
    <t>Wednesday</t>
  </si>
  <si>
    <t>Thursday</t>
  </si>
  <si>
    <t>Friday</t>
  </si>
  <si>
    <t>Saturday</t>
  </si>
  <si>
    <t>S</t>
  </si>
  <si>
    <t>M</t>
  </si>
  <si>
    <t>T</t>
  </si>
  <si>
    <t>W</t>
  </si>
  <si>
    <t>F</t>
  </si>
  <si>
    <t>Goals and Priorities</t>
  </si>
  <si>
    <t>Birthday</t>
  </si>
  <si>
    <t>Personal</t>
  </si>
  <si>
    <t xml:space="preserve"> </t>
  </si>
  <si>
    <t>New Job</t>
  </si>
  <si>
    <t>March 2022</t>
  </si>
  <si>
    <t>Laravel Course</t>
  </si>
  <si>
    <t>Documents Prep</t>
  </si>
  <si>
    <t>Git Setup</t>
  </si>
  <si>
    <t>Video different languages</t>
  </si>
  <si>
    <t>Mail Setup</t>
  </si>
  <si>
    <t>Laravel Details from Emine</t>
  </si>
  <si>
    <t>Laravel: Diff posts diff win</t>
  </si>
  <si>
    <t>Laravel: Error handling</t>
  </si>
  <si>
    <t>Preformat stuff</t>
  </si>
  <si>
    <t>Post format stuff</t>
  </si>
  <si>
    <t>Laravel: Moved post functions to a separate class</t>
  </si>
  <si>
    <t>Laravel: used filesystem class to read the directory</t>
  </si>
  <si>
    <t>Berkay bey meeting</t>
  </si>
  <si>
    <t>Laravel course</t>
  </si>
  <si>
    <t>Document to show work done daily</t>
  </si>
  <si>
    <t>Laravel Basics</t>
  </si>
  <si>
    <t>Inwebcard Editing</t>
  </si>
  <si>
    <t>Laravel course: migrations, eloquent, sql</t>
  </si>
  <si>
    <t>Meeitng with Nurullah Bey</t>
  </si>
  <si>
    <t>New battery: Nurullah bay</t>
  </si>
  <si>
    <t>Meeting with Nurullah Bey</t>
  </si>
  <si>
    <t>Meetings</t>
  </si>
  <si>
    <t>Course</t>
  </si>
  <si>
    <t>Other Work</t>
  </si>
  <si>
    <t>Key:</t>
  </si>
  <si>
    <t>https://docs.google.com/document/d/1tQEPp_I5gjwauUTu1OtnT4ChXeQJBD-o1HjydnjR_zU/edit?usp=sharing</t>
  </si>
  <si>
    <t xml:space="preserve">CRM doc: </t>
  </si>
  <si>
    <t>CRM analysis from internet</t>
  </si>
  <si>
    <t>CRM analysis doc</t>
  </si>
  <si>
    <t>Nurullah, Berkay ve Hayrullah Bey</t>
  </si>
  <si>
    <t>Eloquent, relatiohnship, categorising</t>
  </si>
  <si>
    <t>• Eloquent, relatiohnship, categorising</t>
  </si>
  <si>
    <t>• Meeitng with Nurullah Bey</t>
  </si>
  <si>
    <t>• CRM analysis from internet</t>
  </si>
  <si>
    <t>• CRM analysis doc</t>
  </si>
  <si>
    <t>• Nurullah, Berkay ve Hayrullah Bey</t>
  </si>
  <si>
    <t>Factory making and postsby authors</t>
  </si>
  <si>
    <t>Set up Office on Asil's laptop</t>
  </si>
  <si>
    <t>YOK sistemden CRM makale</t>
  </si>
  <si>
    <t>Heped Asli and Begum with MSOffice</t>
  </si>
  <si>
    <t>Eager load relationship</t>
  </si>
  <si>
    <t>HTML integration+ Blade conversion</t>
  </si>
  <si>
    <t>Meeting with Nurullah Bey, Pinar hoca</t>
  </si>
  <si>
    <t>YOK thesıs anaylsıs + table formatıon</t>
  </si>
  <si>
    <t>Thesis analysis</t>
  </si>
  <si>
    <t>Blog layout changed</t>
  </si>
  <si>
    <t>Passing css as attributes, blog page</t>
  </si>
  <si>
    <t>YOK sisteminden tez</t>
  </si>
  <si>
    <t>Cleaned code</t>
  </si>
  <si>
    <t>Search bar and related functionalities</t>
  </si>
  <si>
    <t>Dropdown videos and search checking</t>
  </si>
  <si>
    <t xml:space="preserve">Dropdown menu </t>
  </si>
  <si>
    <t>Meeting with Nurullah Bey and Emine</t>
  </si>
  <si>
    <t>Meeting for Work Inweb</t>
  </si>
  <si>
    <t>New git setup</t>
  </si>
  <si>
    <t>Work inweb</t>
  </si>
  <si>
    <t>Sign in page: laravel breeze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</si>
</sst>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m\ yyyy"/>
    <numFmt numFmtId="165" formatCode="dd"/>
    <numFmt numFmtId="166" formatCode="&quot;• &quot;@"/>
    <numFmt numFmtId="167" formatCode=";;;"/>
    <numFmt numFmtId="168" formatCode="mmmm\ yyyy"/>
    <numFmt numFmtId="169" formatCode="mmmm"/>
    <numFmt numFmtId="170" formatCode="d"/>
  </numFmts>
  <fonts count="14" x14ac:knownFonts="1">
    <font>
      <sz val="11"/>
      <color theme="1"/>
      <name val="Consolas"/>
      <family val="2"/>
      <scheme val="minor"/>
    </font>
    <font>
      <sz val="11"/>
      <color theme="1" tint="0.14999847407452621"/>
      <name val="Consolas"/>
      <family val="2"/>
      <scheme val="minor"/>
    </font>
    <font>
      <sz val="11"/>
      <color theme="1" tint="0.14999847407452621"/>
      <name val="Century Gothic"/>
      <family val="2"/>
      <scheme val="major"/>
    </font>
    <font>
      <sz val="11"/>
      <color theme="1" tint="0.14999847407452621"/>
      <name val="Consolas"/>
      <family val="3"/>
      <scheme val="minor"/>
    </font>
    <font>
      <sz val="12"/>
      <color theme="1" tint="0.14999847407452621"/>
      <name val="Consolas"/>
      <family val="3"/>
      <scheme val="minor"/>
    </font>
    <font>
      <sz val="14"/>
      <color theme="1" tint="0.249977111117893"/>
      <name val="Century Gothic"/>
      <family val="2"/>
      <scheme val="major"/>
    </font>
    <font>
      <sz val="12"/>
      <color theme="1" tint="0.249977111117893"/>
      <name val="Century Gothic"/>
      <family val="2"/>
      <scheme val="major"/>
    </font>
    <font>
      <sz val="12"/>
      <color theme="1" tint="0.14999847407452621"/>
      <name val="Century Gothic"/>
      <family val="2"/>
      <scheme val="major"/>
    </font>
    <font>
      <sz val="11"/>
      <color theme="1" tint="0.34998626667073579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36"/>
      <color theme="1" tint="0.14999847407452621"/>
      <name val="Consolas"/>
      <family val="3"/>
      <scheme val="minor"/>
    </font>
    <font>
      <sz val="36"/>
      <color theme="1" tint="0.14999847407452621"/>
      <name val="Consolas"/>
      <family val="2"/>
      <scheme val="minor"/>
    </font>
    <font>
      <u/>
      <sz val="11"/>
      <color theme="10"/>
      <name val="Consolas"/>
      <family val="2"/>
      <scheme val="minor"/>
    </font>
    <font>
      <sz val="11"/>
      <color rgb="FF262626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9.9978637043366805E-2"/>
        <bgColor indexed="64"/>
      </patternFill>
    </fill>
    <fill>
      <patternFill patternType="solid">
        <fgColor theme="6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0EF80"/>
        <bgColor indexed="64"/>
      </patternFill>
    </fill>
    <fill>
      <patternFill patternType="solid">
        <fgColor rgb="FFFCDDB4"/>
        <bgColor indexed="64"/>
      </patternFill>
    </fill>
    <fill>
      <patternFill patternType="solid">
        <fgColor rgb="FFF8A2FF"/>
        <bgColor indexed="64"/>
      </patternFill>
    </fill>
    <fill>
      <patternFill patternType="solid">
        <fgColor rgb="FFE0F1FC"/>
        <bgColor indexed="64"/>
      </patternFill>
    </fill>
    <fill>
      <patternFill patternType="solid">
        <fgColor theme="9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0" tint="-0.14993743705557422"/>
      </top>
      <bottom/>
      <diagonal/>
    </border>
    <border>
      <left style="dotted">
        <color theme="0" tint="-0.14996795556505021"/>
      </left>
      <right/>
      <top/>
      <bottom/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14993743705557422"/>
      </bottom>
      <diagonal/>
    </border>
    <border>
      <left/>
      <right style="thin">
        <color theme="0"/>
      </right>
      <top style="thin">
        <color theme="0"/>
      </top>
      <bottom style="thin">
        <color theme="0" tint="-0.14993743705557422"/>
      </bottom>
      <diagonal/>
    </border>
    <border>
      <left/>
      <right/>
      <top style="medium">
        <color theme="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D9D9D9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left" vertical="center"/>
    </xf>
    <xf numFmtId="167" fontId="0" fillId="0" borderId="0" xfId="0" applyNumberFormat="1"/>
    <xf numFmtId="0" fontId="1" fillId="0" borderId="0" xfId="0" applyFont="1" applyBorder="1" applyAlignment="1">
      <alignment horizontal="center" vertical="center"/>
    </xf>
    <xf numFmtId="166" fontId="3" fillId="2" borderId="0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0" fontId="8" fillId="0" borderId="0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166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0" xfId="0" applyNumberFormat="1"/>
    <xf numFmtId="166" fontId="3" fillId="0" borderId="5" xfId="0" applyNumberFormat="1" applyFont="1" applyFill="1" applyBorder="1" applyAlignment="1">
      <alignment horizontal="left" vertical="center"/>
    </xf>
    <xf numFmtId="167" fontId="3" fillId="0" borderId="6" xfId="0" applyNumberFormat="1" applyFont="1" applyFill="1" applyBorder="1" applyAlignment="1">
      <alignment horizontal="center" vertical="center"/>
    </xf>
    <xf numFmtId="166" fontId="3" fillId="0" borderId="7" xfId="0" applyNumberFormat="1" applyFont="1" applyFill="1" applyBorder="1" applyAlignment="1">
      <alignment horizontal="left" vertical="center"/>
    </xf>
    <xf numFmtId="167" fontId="3" fillId="0" borderId="8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left" vertical="center"/>
    </xf>
    <xf numFmtId="167" fontId="3" fillId="3" borderId="6" xfId="0" applyNumberFormat="1" applyFont="1" applyFill="1" applyBorder="1" applyAlignment="1">
      <alignment horizontal="center" vertical="center"/>
    </xf>
    <xf numFmtId="166" fontId="3" fillId="4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6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8" borderId="7" xfId="0" applyNumberFormat="1" applyFont="1" applyFill="1" applyBorder="1" applyAlignment="1">
      <alignment horizontal="left" vertical="center"/>
    </xf>
    <xf numFmtId="166" fontId="3" fillId="8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7" borderId="7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0" fontId="13" fillId="9" borderId="11" xfId="0" applyFont="1" applyFill="1" applyBorder="1" applyAlignment="1">
      <alignment vertical="center"/>
    </xf>
    <xf numFmtId="0" fontId="13" fillId="10" borderId="12" xfId="0" applyFont="1" applyFill="1" applyBorder="1" applyAlignment="1">
      <alignment vertical="center"/>
    </xf>
    <xf numFmtId="0" fontId="13" fillId="11" borderId="12" xfId="0" applyFont="1" applyFill="1" applyBorder="1" applyAlignment="1">
      <alignment vertical="center"/>
    </xf>
    <xf numFmtId="0" fontId="13" fillId="12" borderId="12" xfId="0" applyFont="1" applyFill="1" applyBorder="1" applyAlignment="1">
      <alignment vertical="center"/>
    </xf>
    <xf numFmtId="0" fontId="13" fillId="10" borderId="13" xfId="0" applyFont="1" applyFill="1" applyBorder="1" applyAlignment="1">
      <alignment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13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left" vertical="center"/>
    </xf>
    <xf numFmtId="166" fontId="3" fillId="3" borderId="6" xfId="0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166" fontId="3" fillId="7" borderId="5" xfId="0" applyNumberFormat="1" applyFont="1" applyFill="1" applyBorder="1" applyAlignment="1">
      <alignment horizontal="left" vertical="center"/>
    </xf>
    <xf numFmtId="166" fontId="3" fillId="7" borderId="6" xfId="0" applyNumberFormat="1" applyFont="1" applyFill="1" applyBorder="1" applyAlignment="1">
      <alignment horizontal="left" vertical="center"/>
    </xf>
    <xf numFmtId="166" fontId="3" fillId="5" borderId="5" xfId="0" applyNumberFormat="1" applyFont="1" applyFill="1" applyBorder="1" applyAlignment="1">
      <alignment horizontal="left" vertical="center"/>
    </xf>
    <xf numFmtId="166" fontId="3" fillId="5" borderId="6" xfId="0" applyNumberFormat="1" applyFont="1" applyFill="1" applyBorder="1" applyAlignment="1">
      <alignment horizontal="left" vertical="center"/>
    </xf>
    <xf numFmtId="166" fontId="3" fillId="0" borderId="5" xfId="0" applyNumberFormat="1" applyFont="1" applyFill="1" applyBorder="1" applyAlignment="1">
      <alignment horizontal="left" vertical="center"/>
    </xf>
    <xf numFmtId="166" fontId="3" fillId="0" borderId="6" xfId="0" applyNumberFormat="1" applyFont="1" applyFill="1" applyBorder="1" applyAlignment="1">
      <alignment horizontal="left" vertical="center"/>
    </xf>
    <xf numFmtId="169" fontId="7" fillId="0" borderId="0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2" fillId="0" borderId="10" xfId="1" applyBorder="1" applyAlignment="1">
      <alignment horizontal="left" vertical="center"/>
    </xf>
    <xf numFmtId="168" fontId="9" fillId="0" borderId="0" xfId="0" applyNumberFormat="1" applyFont="1" applyAlignment="1">
      <alignment horizontal="left" vertical="center"/>
    </xf>
    <xf numFmtId="165" fontId="5" fillId="0" borderId="0" xfId="0" applyNumberFormat="1" applyFont="1" applyFill="1" applyBorder="1" applyAlignment="1">
      <alignment horizontal="left" vertical="center"/>
    </xf>
    <xf numFmtId="166" fontId="3" fillId="3" borderId="5" xfId="0" applyNumberFormat="1" applyFont="1" applyFill="1" applyBorder="1" applyAlignment="1">
      <alignment horizontal="center" vertical="center"/>
    </xf>
    <xf numFmtId="166" fontId="3" fillId="3" borderId="6" xfId="0" applyNumberFormat="1" applyFont="1" applyFill="1" applyBorder="1" applyAlignment="1">
      <alignment horizontal="center" vertical="center"/>
    </xf>
    <xf numFmtId="166" fontId="3" fillId="7" borderId="5" xfId="0" applyNumberFormat="1" applyFont="1" applyFill="1" applyBorder="1" applyAlignment="1">
      <alignment horizontal="center" vertical="center"/>
    </xf>
    <xf numFmtId="166" fontId="3" fillId="7" borderId="6" xfId="0" applyNumberFormat="1" applyFont="1" applyFill="1" applyBorder="1" applyAlignment="1">
      <alignment horizontal="center" vertical="center"/>
    </xf>
    <xf numFmtId="166" fontId="3" fillId="5" borderId="5" xfId="0" applyNumberFormat="1" applyFont="1" applyFill="1" applyBorder="1" applyAlignment="1">
      <alignment horizontal="center" vertical="center"/>
    </xf>
    <xf numFmtId="166" fontId="3" fillId="5" borderId="6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585314</xdr:colOff>
      <xdr:row>42</xdr:row>
      <xdr:rowOff>6349</xdr:rowOff>
    </xdr:to>
    <xdr:pic>
      <xdr:nvPicPr>
        <xdr:cNvPr id="5" name="Picture 4" descr="Decorative element. Spiral binder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0"/>
          <a:ext cx="585314" cy="9820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6AB8EE"/>
      </a:accent1>
      <a:accent2>
        <a:srgbClr val="F8AE45"/>
      </a:accent2>
      <a:accent3>
        <a:srgbClr val="FCD1FF"/>
      </a:accent3>
      <a:accent4>
        <a:srgbClr val="FFEF90"/>
      </a:accent4>
      <a:accent5>
        <a:srgbClr val="A8D9F8"/>
      </a:accent5>
      <a:accent6>
        <a:srgbClr val="B4F8C8"/>
      </a:accent6>
      <a:hlink>
        <a:srgbClr val="0563C1"/>
      </a:hlink>
      <a:folHlink>
        <a:srgbClr val="954F72"/>
      </a:folHlink>
    </a:clrScheme>
    <a:fontScheme name="Custom 120">
      <a:majorFont>
        <a:latin typeface="Century Gothic"/>
        <a:ea typeface=""/>
        <a:cs typeface=""/>
      </a:majorFont>
      <a:minorFont>
        <a:latin typeface="Consola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document/d/1tQEPp_I5gjwauUTu1OtnT4ChXeQJBD-o1HjydnjR_zU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F45"/>
  <sheetViews>
    <sheetView showGridLines="0" tabSelected="1" topLeftCell="A4" zoomScale="60" zoomScaleNormal="60" workbookViewId="0">
      <selection activeCell="L31" sqref="L31"/>
    </sheetView>
  </sheetViews>
  <sheetFormatPr defaultColWidth="9" defaultRowHeight="18" customHeight="1" x14ac:dyDescent="0.3"/>
  <cols>
    <col min="1" max="1" width="3.3984375" style="1" customWidth="1"/>
    <col min="2" max="2" width="11.19921875" style="1" customWidth="1"/>
    <col min="3" max="3" width="18.09765625" style="3" customWidth="1"/>
    <col min="4" max="4" width="1.59765625" style="2" customWidth="1"/>
    <col min="5" max="5" width="1.59765625" style="1" customWidth="1"/>
    <col min="6" max="6" width="28.59765625" style="3" customWidth="1"/>
    <col min="7" max="7" width="3.59765625" style="2" customWidth="1"/>
    <col min="8" max="8" width="1.59765625" style="1" customWidth="1"/>
    <col min="9" max="9" width="31.296875" style="3" customWidth="1"/>
    <col min="10" max="10" width="3.59765625" style="2" customWidth="1"/>
    <col min="11" max="11" width="1.59765625" style="1" customWidth="1"/>
    <col min="12" max="12" width="28.59765625" style="3" customWidth="1"/>
    <col min="13" max="13" width="3.59765625" style="2" customWidth="1"/>
    <col min="14" max="14" width="1.59765625" style="19" customWidth="1"/>
    <col min="15" max="15" width="28.59765625" style="3" customWidth="1"/>
    <col min="16" max="16" width="3.59765625" style="2" customWidth="1"/>
    <col min="17" max="17" width="1.59765625" style="1" customWidth="1"/>
    <col min="18" max="18" width="28.59765625" style="3" customWidth="1"/>
    <col min="19" max="19" width="3.59765625" style="2" customWidth="1"/>
    <col min="20" max="20" width="1.59765625" style="1" customWidth="1"/>
    <col min="21" max="21" width="28.59765625" style="3" customWidth="1"/>
    <col min="22" max="22" width="3.5" style="2" customWidth="1"/>
    <col min="23" max="24" width="1.59765625" style="1" customWidth="1"/>
    <col min="25" max="31" width="4.59765625" style="1" customWidth="1"/>
    <col min="32" max="32" width="1.59765625" style="1" customWidth="1"/>
    <col min="33" max="16384" width="9" style="1"/>
  </cols>
  <sheetData>
    <row r="1" spans="3:31" ht="9" customHeight="1" x14ac:dyDescent="0.3">
      <c r="AE1" s="1" t="s">
        <v>18</v>
      </c>
    </row>
    <row r="2" spans="3:31" s="24" customFormat="1" ht="66" customHeight="1" x14ac:dyDescent="0.3">
      <c r="C2" s="93" t="s">
        <v>20</v>
      </c>
      <c r="D2" s="93"/>
      <c r="E2" s="93"/>
      <c r="F2" s="93"/>
      <c r="G2" s="93"/>
      <c r="I2" s="25"/>
      <c r="J2" s="26"/>
      <c r="L2" s="25"/>
      <c r="M2" s="26"/>
      <c r="N2" s="27"/>
      <c r="O2" s="28"/>
      <c r="P2" s="29"/>
      <c r="Q2" s="30"/>
      <c r="R2" s="28"/>
      <c r="S2" s="29"/>
      <c r="T2" s="30"/>
      <c r="U2" s="25"/>
      <c r="V2" s="26"/>
    </row>
    <row r="3" spans="3:31" s="5" customFormat="1" ht="3" customHeight="1" x14ac:dyDescent="0.3">
      <c r="C3" s="6"/>
      <c r="D3" s="7"/>
      <c r="E3" s="8"/>
      <c r="F3" s="6"/>
      <c r="G3" s="7"/>
      <c r="H3" s="8"/>
      <c r="I3" s="6"/>
      <c r="J3" s="7"/>
      <c r="K3" s="8"/>
      <c r="L3" s="6"/>
      <c r="M3" s="7"/>
      <c r="N3" s="6"/>
      <c r="O3" s="6"/>
      <c r="P3" s="7"/>
      <c r="Q3" s="8"/>
      <c r="R3" s="6"/>
      <c r="S3" s="7"/>
      <c r="T3" s="8"/>
      <c r="U3" s="6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3:31" s="16" customFormat="1" ht="35.25" customHeight="1" thickBot="1" x14ac:dyDescent="0.35">
      <c r="C4" s="89" t="s">
        <v>3</v>
      </c>
      <c r="D4" s="89"/>
      <c r="F4" s="89" t="s">
        <v>4</v>
      </c>
      <c r="G4" s="89"/>
      <c r="I4" s="89" t="s">
        <v>5</v>
      </c>
      <c r="J4" s="89"/>
      <c r="L4" s="89" t="s">
        <v>6</v>
      </c>
      <c r="M4" s="89"/>
      <c r="N4" s="20"/>
      <c r="O4" s="89" t="s">
        <v>7</v>
      </c>
      <c r="P4" s="89"/>
      <c r="R4" s="89" t="s">
        <v>8</v>
      </c>
      <c r="S4" s="89"/>
      <c r="U4" s="89" t="s">
        <v>9</v>
      </c>
      <c r="V4" s="89"/>
      <c r="Y4" s="89" t="s">
        <v>15</v>
      </c>
      <c r="Z4" s="89"/>
      <c r="AA4" s="89"/>
      <c r="AB4" s="89"/>
      <c r="AC4" s="89"/>
      <c r="AD4" s="89"/>
      <c r="AE4" s="89"/>
    </row>
    <row r="5" spans="3:31" s="13" customFormat="1" ht="18" customHeight="1" x14ac:dyDescent="0.3">
      <c r="C5" s="94" t="str">
        <f>IF(MONTH(ThisMonth_WeekStart+1)&lt;&gt;MONTH(ThisMonth),"",ThisMonth_WeekStart+1)</f>
        <v/>
      </c>
      <c r="D5" s="94"/>
      <c r="E5" s="15"/>
      <c r="F5" s="94" t="str">
        <f>IF(MONTH(ThisMonth_WeekStart+2)&lt;&gt;MONTH(ThisMonth),"",ThisMonth_WeekStart+2)</f>
        <v/>
      </c>
      <c r="G5" s="94"/>
      <c r="H5" s="15"/>
      <c r="I5" s="94">
        <f>IF(MONTH(ThisMonth_WeekStart+3)&lt;&gt;MONTH(ThisMonth),"",ThisMonth_WeekStart+3)</f>
        <v>44621</v>
      </c>
      <c r="J5" s="94"/>
      <c r="K5" s="15"/>
      <c r="L5" s="94">
        <f>IF(MONTH(ThisMonth_WeekStart+4)&lt;&gt;MONTH(ThisMonth),"",ThisMonth_WeekStart+4)</f>
        <v>44622</v>
      </c>
      <c r="M5" s="94"/>
      <c r="N5" s="15"/>
      <c r="O5" s="94">
        <f>IF(MONTH(ThisMonth_WeekStart+5)&lt;&gt;MONTH(ThisMonth),"",ThisMonth_WeekStart+5)</f>
        <v>44623</v>
      </c>
      <c r="P5" s="94"/>
      <c r="Q5" s="15"/>
      <c r="R5" s="94">
        <f>IF(MONTH(ThisMonth_WeekStart+6)&lt;&gt;MONTH(ThisMonth),"",ThisMonth_WeekStart+6)</f>
        <v>44624</v>
      </c>
      <c r="S5" s="94"/>
      <c r="T5" s="15"/>
      <c r="U5" s="94">
        <f>IF(MONTH(ThisMonth_WeekStart+7)&lt;&gt;MONTH(ThisMonth),"",ThisMonth_WeekStart+7)</f>
        <v>44625</v>
      </c>
      <c r="V5" s="94"/>
      <c r="W5" s="15"/>
      <c r="X5" s="14"/>
      <c r="Y5" s="91"/>
      <c r="Z5" s="91"/>
      <c r="AA5" s="91"/>
      <c r="AB5" s="91"/>
      <c r="AC5" s="91"/>
      <c r="AD5" s="91"/>
      <c r="AE5" s="91"/>
    </row>
    <row r="6" spans="3:31" s="9" customFormat="1" ht="18" customHeight="1" x14ac:dyDescent="0.3">
      <c r="C6" s="32"/>
      <c r="D6" s="33"/>
      <c r="F6" s="32"/>
      <c r="G6" s="33" t="s">
        <v>0</v>
      </c>
      <c r="I6" s="32"/>
      <c r="J6" s="33"/>
      <c r="L6" s="32"/>
      <c r="M6" s="33"/>
      <c r="O6" s="32"/>
      <c r="P6" s="33"/>
      <c r="R6" s="32"/>
      <c r="S6" s="33"/>
      <c r="U6" s="32"/>
      <c r="V6" s="33"/>
      <c r="X6" s="10"/>
      <c r="Y6" s="78" t="s">
        <v>36</v>
      </c>
      <c r="Z6" s="78"/>
      <c r="AA6" s="78"/>
      <c r="AB6" s="78"/>
      <c r="AC6" s="78"/>
      <c r="AD6" s="78"/>
      <c r="AE6" s="78"/>
    </row>
    <row r="7" spans="3:31" s="9" customFormat="1" ht="18" customHeight="1" x14ac:dyDescent="0.3">
      <c r="C7" s="32"/>
      <c r="D7" s="33"/>
      <c r="F7" s="32"/>
      <c r="G7" s="33"/>
      <c r="I7" s="32"/>
      <c r="J7" s="33"/>
      <c r="L7" s="32"/>
      <c r="M7" s="33"/>
      <c r="O7" s="32"/>
      <c r="P7" s="33"/>
      <c r="R7" s="32"/>
      <c r="S7" s="33"/>
      <c r="U7" s="32"/>
      <c r="V7" s="33"/>
      <c r="X7" s="10"/>
      <c r="Y7" s="78" t="s">
        <v>47</v>
      </c>
      <c r="Z7" s="78"/>
      <c r="AA7" s="78"/>
      <c r="AB7" s="78"/>
      <c r="AC7" s="78"/>
      <c r="AD7" s="78"/>
      <c r="AE7" s="78"/>
    </row>
    <row r="8" spans="3:31" s="9" customFormat="1" ht="18" customHeight="1" x14ac:dyDescent="0.3">
      <c r="C8" s="32"/>
      <c r="D8" s="33"/>
      <c r="F8" s="32"/>
      <c r="G8" s="33"/>
      <c r="I8" s="32"/>
      <c r="J8" s="33"/>
      <c r="L8" s="32"/>
      <c r="M8" s="33"/>
      <c r="O8" s="32"/>
      <c r="P8" s="33"/>
      <c r="R8" s="32"/>
      <c r="S8" s="33"/>
      <c r="U8" s="32"/>
      <c r="V8" s="33"/>
      <c r="X8" s="10"/>
      <c r="Y8" s="92" t="s">
        <v>46</v>
      </c>
      <c r="Z8" s="78"/>
      <c r="AA8" s="78"/>
      <c r="AB8" s="78"/>
      <c r="AC8" s="78"/>
      <c r="AD8" s="78"/>
      <c r="AE8" s="78"/>
    </row>
    <row r="9" spans="3:31" s="9" customFormat="1" ht="18" customHeight="1" x14ac:dyDescent="0.3">
      <c r="C9" s="32"/>
      <c r="D9" s="33"/>
      <c r="F9" s="32"/>
      <c r="G9" s="33"/>
      <c r="I9" s="32"/>
      <c r="J9" s="33"/>
      <c r="L9" s="32"/>
      <c r="M9" s="33"/>
      <c r="O9" s="32"/>
      <c r="P9" s="33"/>
      <c r="R9" s="32"/>
      <c r="S9" s="33"/>
      <c r="U9" s="32"/>
      <c r="V9" s="33"/>
      <c r="X9" s="10"/>
      <c r="Y9" s="78"/>
      <c r="Z9" s="78"/>
      <c r="AA9" s="78"/>
      <c r="AB9" s="78"/>
      <c r="AC9" s="78"/>
      <c r="AD9" s="78"/>
      <c r="AE9" s="78"/>
    </row>
    <row r="10" spans="3:31" s="9" customFormat="1" ht="18" customHeight="1" x14ac:dyDescent="0.3">
      <c r="C10" s="34"/>
      <c r="D10" s="35"/>
      <c r="F10" s="34"/>
      <c r="G10" s="35"/>
      <c r="I10" s="34"/>
      <c r="J10" s="35"/>
      <c r="L10" s="34"/>
      <c r="M10" s="35"/>
      <c r="O10" s="34"/>
      <c r="P10" s="35"/>
      <c r="R10" s="34"/>
      <c r="S10" s="35"/>
      <c r="U10" s="34"/>
      <c r="V10" s="35"/>
      <c r="X10" s="10"/>
      <c r="Y10" s="78"/>
      <c r="Z10" s="78"/>
      <c r="AA10" s="78"/>
      <c r="AB10" s="78"/>
      <c r="AC10" s="78"/>
      <c r="AD10" s="78"/>
      <c r="AE10" s="78"/>
    </row>
    <row r="11" spans="3:31" s="13" customFormat="1" ht="18" customHeight="1" x14ac:dyDescent="0.3">
      <c r="C11" s="90">
        <f>IF(MONTH(ThisMonth_WeekStart+8)&lt;&gt;MONTH(ThisMonth),"",ThisMonth_WeekStart+8)</f>
        <v>44626</v>
      </c>
      <c r="D11" s="90"/>
      <c r="E11" s="15"/>
      <c r="F11" s="90">
        <f>IF(MONTH(ThisMonth_WeekStart+9)&lt;&gt;MONTH(ThisMonth),"",ThisMonth_WeekStart+9)</f>
        <v>44627</v>
      </c>
      <c r="G11" s="90"/>
      <c r="H11" s="15"/>
      <c r="I11" s="90">
        <f>IF(MONTH(ThisMonth_WeekStart+10)&lt;&gt;MONTH(ThisMonth),"",ThisMonth_WeekStart+10)</f>
        <v>44628</v>
      </c>
      <c r="J11" s="90"/>
      <c r="K11" s="15"/>
      <c r="L11" s="90">
        <f>IF(MONTH(ThisMonth_WeekStart+11)&lt;&gt;MONTH(ThisMonth),"",ThisMonth_WeekStart+11)</f>
        <v>44629</v>
      </c>
      <c r="M11" s="90"/>
      <c r="N11" s="15"/>
      <c r="O11" s="90">
        <f>IF(MONTH(ThisMonth_WeekStart+12)&lt;&gt;MONTH(ThisMonth),"",ThisMonth_WeekStart+12)</f>
        <v>44630</v>
      </c>
      <c r="P11" s="90"/>
      <c r="Q11" s="15"/>
      <c r="R11" s="90">
        <f>IF(MONTH(ThisMonth_WeekStart+13)&lt;&gt;MONTH(ThisMonth),"",ThisMonth_WeekStart+13)</f>
        <v>44631</v>
      </c>
      <c r="S11" s="90"/>
      <c r="T11" s="15"/>
      <c r="U11" s="90">
        <f>IF(MONTH(ThisMonth_WeekStart+14)&lt;&gt;MONTH(ThisMonth),"",ThisMonth_WeekStart+14)</f>
        <v>44632</v>
      </c>
      <c r="V11" s="90"/>
      <c r="W11" s="15"/>
      <c r="X11" s="14"/>
      <c r="Y11" s="78"/>
      <c r="Z11" s="78"/>
      <c r="AA11" s="78"/>
      <c r="AB11" s="78"/>
      <c r="AC11" s="78"/>
      <c r="AD11" s="78"/>
      <c r="AE11" s="78"/>
    </row>
    <row r="12" spans="3:31" s="9" customFormat="1" ht="18" customHeight="1" x14ac:dyDescent="0.3">
      <c r="C12" s="32"/>
      <c r="D12" s="33" t="s">
        <v>17</v>
      </c>
      <c r="F12" s="40" t="s">
        <v>19</v>
      </c>
      <c r="G12" s="37" t="s">
        <v>1</v>
      </c>
      <c r="I12" s="38" t="s">
        <v>37</v>
      </c>
      <c r="J12" s="33"/>
      <c r="L12" s="43" t="s">
        <v>25</v>
      </c>
      <c r="M12" s="33"/>
      <c r="O12" s="76" t="s">
        <v>28</v>
      </c>
      <c r="P12" s="77"/>
      <c r="R12" s="45" t="s">
        <v>30</v>
      </c>
      <c r="S12" s="33"/>
      <c r="U12" s="46" t="s">
        <v>31</v>
      </c>
      <c r="V12" s="33"/>
      <c r="X12" s="10"/>
      <c r="Y12" s="78"/>
      <c r="Z12" s="78"/>
      <c r="AA12" s="78"/>
      <c r="AB12" s="78"/>
      <c r="AC12" s="78"/>
      <c r="AD12" s="78"/>
      <c r="AE12" s="78"/>
    </row>
    <row r="13" spans="3:31" s="9" customFormat="1" ht="18" customHeight="1" x14ac:dyDescent="0.3">
      <c r="C13" s="32"/>
      <c r="D13" s="33"/>
      <c r="F13" s="36" t="s">
        <v>21</v>
      </c>
      <c r="G13" s="33"/>
      <c r="I13" s="36" t="s">
        <v>21</v>
      </c>
      <c r="J13" s="33"/>
      <c r="L13" s="39" t="s">
        <v>26</v>
      </c>
      <c r="M13" s="33"/>
      <c r="O13" s="82" t="s">
        <v>41</v>
      </c>
      <c r="P13" s="83"/>
      <c r="R13" s="44" t="s">
        <v>41</v>
      </c>
      <c r="S13" s="33"/>
      <c r="V13" s="33"/>
      <c r="X13" s="10"/>
      <c r="Y13" s="78"/>
      <c r="Z13" s="78"/>
      <c r="AA13" s="78"/>
      <c r="AB13" s="78"/>
      <c r="AC13" s="78"/>
      <c r="AD13" s="78"/>
      <c r="AE13" s="78"/>
    </row>
    <row r="14" spans="3:31" s="9" customFormat="1" ht="18" customHeight="1" x14ac:dyDescent="0.3">
      <c r="C14" s="32"/>
      <c r="D14" s="33"/>
      <c r="F14" s="32"/>
      <c r="G14" s="33"/>
      <c r="I14" s="39" t="s">
        <v>22</v>
      </c>
      <c r="J14" s="33"/>
      <c r="L14" s="41" t="s">
        <v>41</v>
      </c>
      <c r="M14" s="33"/>
      <c r="O14" s="84" t="s">
        <v>29</v>
      </c>
      <c r="P14" s="85"/>
      <c r="R14" s="46" t="s">
        <v>32</v>
      </c>
      <c r="S14" s="33"/>
      <c r="V14" s="33"/>
      <c r="X14" s="10"/>
      <c r="Y14" s="78"/>
      <c r="Z14" s="78"/>
      <c r="AA14" s="78"/>
      <c r="AB14" s="78"/>
      <c r="AC14" s="78"/>
      <c r="AD14" s="78"/>
      <c r="AE14" s="78"/>
    </row>
    <row r="15" spans="3:31" s="9" customFormat="1" ht="18" customHeight="1" x14ac:dyDescent="0.3">
      <c r="C15" s="32"/>
      <c r="D15" s="33"/>
      <c r="F15" s="32"/>
      <c r="G15" s="33"/>
      <c r="I15" s="41" t="s">
        <v>23</v>
      </c>
      <c r="J15" s="33"/>
      <c r="L15" s="36" t="s">
        <v>27</v>
      </c>
      <c r="M15" s="33"/>
      <c r="O15" s="86"/>
      <c r="P15" s="87"/>
      <c r="R15" s="32"/>
      <c r="S15" s="33"/>
      <c r="U15" s="32"/>
      <c r="V15" s="33"/>
      <c r="X15" s="10"/>
      <c r="Y15" s="78"/>
      <c r="Z15" s="78"/>
      <c r="AA15" s="78"/>
      <c r="AB15" s="78"/>
      <c r="AC15" s="78"/>
      <c r="AD15" s="78"/>
      <c r="AE15" s="78"/>
    </row>
    <row r="16" spans="3:31" s="9" customFormat="1" ht="18" customHeight="1" x14ac:dyDescent="0.3">
      <c r="C16" s="34"/>
      <c r="D16" s="35"/>
      <c r="F16" s="34"/>
      <c r="G16" s="35"/>
      <c r="I16" s="42" t="s">
        <v>24</v>
      </c>
      <c r="J16" s="35"/>
      <c r="L16" s="34"/>
      <c r="M16" s="35"/>
      <c r="O16" s="34"/>
      <c r="P16" s="35"/>
      <c r="R16" s="34"/>
      <c r="S16" s="35"/>
      <c r="U16" s="34"/>
      <c r="V16" s="35"/>
      <c r="X16" s="10"/>
      <c r="Y16" s="78"/>
      <c r="Z16" s="78"/>
      <c r="AA16" s="78"/>
      <c r="AB16" s="78"/>
      <c r="AC16" s="78"/>
      <c r="AD16" s="78"/>
      <c r="AE16" s="78"/>
    </row>
    <row r="17" spans="3:31" s="13" customFormat="1" ht="18" customHeight="1" thickBot="1" x14ac:dyDescent="0.35">
      <c r="C17" s="90">
        <f>IF(MONTH(ThisMonth_WeekStart+15)&lt;&gt;MONTH(ThisMonth),"",ThisMonth_WeekStart+15)</f>
        <v>44633</v>
      </c>
      <c r="D17" s="90"/>
      <c r="E17" s="15"/>
      <c r="F17" s="90">
        <f>IF(MONTH(ThisMonth_WeekStart+16)&lt;&gt;MONTH(ThisMonth),"",ThisMonth_WeekStart+16)</f>
        <v>44634</v>
      </c>
      <c r="G17" s="90"/>
      <c r="H17" s="15"/>
      <c r="I17" s="90">
        <f>IF(MONTH(ThisMonth_WeekStart+17)&lt;&gt;MONTH(ThisMonth),"",ThisMonth_WeekStart+17)</f>
        <v>44635</v>
      </c>
      <c r="J17" s="90"/>
      <c r="K17" s="15"/>
      <c r="L17" s="90">
        <f>IF(MONTH(ThisMonth_WeekStart+18)&lt;&gt;MONTH(ThisMonth),"",ThisMonth_WeekStart+18)</f>
        <v>44636</v>
      </c>
      <c r="M17" s="90"/>
      <c r="N17" s="15"/>
      <c r="O17" s="90">
        <f>IF(MONTH(ThisMonth_WeekStart+19)&lt;&gt;MONTH(ThisMonth),"",ThisMonth_WeekStart+19)</f>
        <v>44637</v>
      </c>
      <c r="P17" s="90"/>
      <c r="Q17" s="15"/>
      <c r="R17" s="90">
        <f>IF(MONTH(ThisMonth_WeekStart+20)&lt;&gt;MONTH(ThisMonth),"",ThisMonth_WeekStart+20)</f>
        <v>44638</v>
      </c>
      <c r="S17" s="90"/>
      <c r="T17" s="15"/>
      <c r="U17" s="90">
        <f>IF(MONTH(ThisMonth_WeekStart+21)&lt;&gt;MONTH(ThisMonth),"",ThisMonth_WeekStart+21)</f>
        <v>44639</v>
      </c>
      <c r="V17" s="90"/>
      <c r="W17" s="15"/>
      <c r="X17" s="14"/>
      <c r="Y17" s="78" t="s">
        <v>45</v>
      </c>
      <c r="Z17" s="78"/>
      <c r="AA17" s="78"/>
      <c r="AB17" s="78"/>
      <c r="AC17" s="78"/>
      <c r="AD17" s="78"/>
      <c r="AE17" s="78"/>
    </row>
    <row r="18" spans="3:31" s="9" customFormat="1" ht="18" customHeight="1" thickBot="1" x14ac:dyDescent="0.35">
      <c r="C18" s="32"/>
      <c r="D18" s="33"/>
      <c r="F18" s="48" t="s">
        <v>34</v>
      </c>
      <c r="G18" s="33"/>
      <c r="I18" s="48" t="s">
        <v>38</v>
      </c>
      <c r="J18" s="33"/>
      <c r="L18" s="50" t="s">
        <v>51</v>
      </c>
      <c r="M18" s="33"/>
      <c r="O18" s="56" t="s">
        <v>52</v>
      </c>
      <c r="P18" s="33"/>
      <c r="R18" s="54" t="s">
        <v>57</v>
      </c>
      <c r="S18" s="33"/>
      <c r="U18" s="62" t="s">
        <v>59</v>
      </c>
      <c r="V18" s="33"/>
      <c r="X18" s="10"/>
      <c r="Y18" s="79" t="s">
        <v>42</v>
      </c>
      <c r="Z18" s="79"/>
      <c r="AA18" s="79"/>
      <c r="AB18" s="79"/>
      <c r="AC18" s="79"/>
      <c r="AD18" s="79"/>
      <c r="AE18" s="79"/>
    </row>
    <row r="19" spans="3:31" s="9" customFormat="1" ht="18" customHeight="1" thickBot="1" x14ac:dyDescent="0.35">
      <c r="C19" s="32"/>
      <c r="D19" s="33"/>
      <c r="F19" s="47" t="s">
        <v>40</v>
      </c>
      <c r="G19" s="33"/>
      <c r="I19" s="49" t="s">
        <v>35</v>
      </c>
      <c r="J19" s="33"/>
      <c r="L19" s="51" t="s">
        <v>39</v>
      </c>
      <c r="M19" s="33"/>
      <c r="O19" s="57" t="s">
        <v>53</v>
      </c>
      <c r="P19" s="33"/>
      <c r="R19" s="55" t="s">
        <v>58</v>
      </c>
      <c r="S19" s="33"/>
      <c r="U19" s="61" t="s">
        <v>41</v>
      </c>
      <c r="V19" s="33"/>
      <c r="X19" s="10"/>
      <c r="Y19" s="80" t="s">
        <v>43</v>
      </c>
      <c r="Z19" s="80"/>
      <c r="AA19" s="80"/>
      <c r="AB19" s="80"/>
      <c r="AC19" s="80"/>
      <c r="AD19" s="80"/>
      <c r="AE19" s="80"/>
    </row>
    <row r="20" spans="3:31" s="9" customFormat="1" ht="18" customHeight="1" thickBot="1" x14ac:dyDescent="0.35">
      <c r="C20" s="32"/>
      <c r="D20" s="33"/>
      <c r="F20" s="47" t="s">
        <v>33</v>
      </c>
      <c r="G20" s="33"/>
      <c r="I20" s="32"/>
      <c r="J20" s="33"/>
      <c r="L20" s="52" t="s">
        <v>48</v>
      </c>
      <c r="M20" s="33"/>
      <c r="O20" s="58" t="s">
        <v>54</v>
      </c>
      <c r="P20" s="33"/>
      <c r="R20" s="32"/>
      <c r="S20" s="33"/>
      <c r="U20" s="62" t="s">
        <v>60</v>
      </c>
      <c r="V20" s="33"/>
      <c r="X20" s="10"/>
      <c r="Y20" s="81" t="s">
        <v>44</v>
      </c>
      <c r="Z20" s="81"/>
      <c r="AA20" s="81"/>
      <c r="AB20" s="81"/>
      <c r="AC20" s="81"/>
      <c r="AD20" s="81"/>
      <c r="AE20" s="81"/>
    </row>
    <row r="21" spans="3:31" s="9" customFormat="1" ht="18" customHeight="1" thickBot="1" x14ac:dyDescent="0.35">
      <c r="C21" s="32"/>
      <c r="D21" s="33"/>
      <c r="F21" s="32"/>
      <c r="G21" s="33"/>
      <c r="I21" s="32"/>
      <c r="J21" s="33"/>
      <c r="L21" s="43" t="s">
        <v>49</v>
      </c>
      <c r="M21" s="33"/>
      <c r="O21" s="59" t="s">
        <v>55</v>
      </c>
      <c r="P21" s="33"/>
      <c r="R21" s="32"/>
      <c r="S21" s="33"/>
      <c r="U21" s="63" t="s">
        <v>61</v>
      </c>
      <c r="V21" s="33"/>
      <c r="X21" s="10"/>
      <c r="Y21" s="78"/>
      <c r="Z21" s="78"/>
      <c r="AA21" s="78"/>
      <c r="AB21" s="78"/>
      <c r="AC21" s="78"/>
      <c r="AD21" s="78"/>
      <c r="AE21" s="78"/>
    </row>
    <row r="22" spans="3:31" s="9" customFormat="1" ht="18" customHeight="1" thickBot="1" x14ac:dyDescent="0.35">
      <c r="C22" s="34"/>
      <c r="D22" s="35"/>
      <c r="F22" s="34"/>
      <c r="G22" s="35"/>
      <c r="I22" s="34"/>
      <c r="J22" s="35"/>
      <c r="L22" s="53" t="s">
        <v>50</v>
      </c>
      <c r="M22" s="35"/>
      <c r="O22" s="60" t="s">
        <v>56</v>
      </c>
      <c r="P22" s="35"/>
      <c r="R22" s="34"/>
      <c r="S22" s="35"/>
      <c r="U22" s="34"/>
      <c r="V22" s="35"/>
      <c r="X22" s="10"/>
      <c r="Y22" s="78"/>
      <c r="Z22" s="78"/>
      <c r="AA22" s="78"/>
      <c r="AB22" s="78"/>
      <c r="AC22" s="78"/>
      <c r="AD22" s="78"/>
      <c r="AE22" s="78"/>
    </row>
    <row r="23" spans="3:31" s="13" customFormat="1" ht="18" customHeight="1" x14ac:dyDescent="0.3">
      <c r="C23" s="90">
        <f>IF(MONTH(ThisMonth_WeekStart+22)&lt;&gt;MONTH(ThisMonth),"",ThisMonth_WeekStart+22)</f>
        <v>44640</v>
      </c>
      <c r="D23" s="90"/>
      <c r="E23" s="15"/>
      <c r="F23" s="90">
        <f>IF(MONTH(ThisMonth_WeekStart+23)&lt;&gt;MONTH(ThisMonth),"",ThisMonth_WeekStart+23)</f>
        <v>44641</v>
      </c>
      <c r="G23" s="90"/>
      <c r="H23" s="15"/>
      <c r="I23" s="90">
        <f>IF(MONTH(ThisMonth_WeekStart+24)&lt;&gt;MONTH(ThisMonth),"",ThisMonth_WeekStart+24)</f>
        <v>44642</v>
      </c>
      <c r="J23" s="90"/>
      <c r="K23" s="15"/>
      <c r="L23" s="90">
        <f>IF(MONTH(ThisMonth_WeekStart+25)&lt;&gt;MONTH(ThisMonth),"",ThisMonth_WeekStart+25)</f>
        <v>44643</v>
      </c>
      <c r="M23" s="90"/>
      <c r="N23" s="15"/>
      <c r="O23" s="90">
        <f>IF(MONTH(ThisMonth_WeekStart+26)&lt;&gt;MONTH(ThisMonth),"",ThisMonth_WeekStart+26)</f>
        <v>44644</v>
      </c>
      <c r="P23" s="90"/>
      <c r="Q23" s="15"/>
      <c r="R23" s="90">
        <f>IF(MONTH(ThisMonth_WeekStart+27)&lt;&gt;MONTH(ThisMonth),"",ThisMonth_WeekStart+27)</f>
        <v>44645</v>
      </c>
      <c r="S23" s="90"/>
      <c r="T23" s="15"/>
      <c r="U23" s="90">
        <f>IF(MONTH(ThisMonth_WeekStart+28)&lt;&gt;MONTH(ThisMonth),"",ThisMonth_WeekStart+28)</f>
        <v>44646</v>
      </c>
      <c r="V23" s="90"/>
      <c r="W23" s="15"/>
      <c r="X23" s="14"/>
    </row>
    <row r="24" spans="3:31" s="9" customFormat="1" ht="18" customHeight="1" x14ac:dyDescent="0.3">
      <c r="C24" s="32"/>
      <c r="D24" s="33"/>
      <c r="F24" s="95" t="s">
        <v>62</v>
      </c>
      <c r="G24" s="96"/>
      <c r="I24" s="65" t="s">
        <v>65</v>
      </c>
      <c r="J24" s="33"/>
      <c r="L24" s="66" t="s">
        <v>67</v>
      </c>
      <c r="M24" s="33"/>
      <c r="O24" s="68" t="s">
        <v>68</v>
      </c>
      <c r="P24" s="33"/>
      <c r="R24" s="70" t="s">
        <v>70</v>
      </c>
      <c r="S24" s="33"/>
      <c r="U24" s="72" t="s">
        <v>68</v>
      </c>
      <c r="V24" s="33"/>
      <c r="X24" s="10"/>
      <c r="Y24" s="88">
        <f>EDATE(ThisMonth,-1)</f>
        <v>44593</v>
      </c>
      <c r="Z24" s="88"/>
      <c r="AA24" s="88"/>
      <c r="AB24" s="88"/>
      <c r="AC24" s="88"/>
      <c r="AD24" s="88"/>
      <c r="AE24" s="88"/>
    </row>
    <row r="25" spans="3:31" s="9" customFormat="1" ht="18" customHeight="1" x14ac:dyDescent="0.3">
      <c r="C25" s="32"/>
      <c r="D25" s="33"/>
      <c r="F25" s="97" t="s">
        <v>63</v>
      </c>
      <c r="G25" s="98"/>
      <c r="I25" s="64" t="s">
        <v>66</v>
      </c>
      <c r="J25" s="33"/>
      <c r="L25" s="69" t="s">
        <v>41</v>
      </c>
      <c r="M25" s="33"/>
      <c r="O25" s="67" t="s">
        <v>69</v>
      </c>
      <c r="P25" s="33"/>
      <c r="R25" s="69" t="s">
        <v>41</v>
      </c>
      <c r="S25" s="33"/>
      <c r="U25" s="70" t="s">
        <v>71</v>
      </c>
      <c r="V25" s="33"/>
      <c r="X25" s="10"/>
      <c r="Y25" s="23" t="s">
        <v>10</v>
      </c>
      <c r="Z25" s="23" t="s">
        <v>11</v>
      </c>
      <c r="AA25" s="23" t="s">
        <v>12</v>
      </c>
      <c r="AB25" s="23" t="s">
        <v>13</v>
      </c>
      <c r="AC25" s="23" t="s">
        <v>12</v>
      </c>
      <c r="AD25" s="23" t="s">
        <v>14</v>
      </c>
      <c r="AE25" s="23" t="s">
        <v>10</v>
      </c>
    </row>
    <row r="26" spans="3:31" s="9" customFormat="1" ht="18" customHeight="1" x14ac:dyDescent="0.3">
      <c r="C26" s="32"/>
      <c r="D26" s="33"/>
      <c r="F26" s="99" t="s">
        <v>64</v>
      </c>
      <c r="G26" s="100"/>
      <c r="I26" s="32"/>
      <c r="J26" s="33"/>
      <c r="L26" s="32"/>
      <c r="M26" s="33"/>
      <c r="O26" s="32"/>
      <c r="P26" s="33"/>
      <c r="R26" s="32"/>
      <c r="S26" s="33"/>
      <c r="U26" s="32"/>
      <c r="V26" s="33"/>
      <c r="X26" s="10"/>
      <c r="Y26" s="22" t="str">
        <f>IF(MONTH(LastMonth_WeekStart+1)&lt;&gt;MONTH(LastMonth),"",LastMonth_WeekStart+1)</f>
        <v/>
      </c>
      <c r="Z26" s="22" t="str">
        <f>IF(MONTH(LastMonth_WeekStart+2)&lt;&gt;MONTH(LastMonth),"",LastMonth_WeekStart+2)</f>
        <v/>
      </c>
      <c r="AA26" s="22">
        <f>IF(MONTH(LastMonth_WeekStart+3)&lt;&gt;MONTH(LastMonth),"",LastMonth_WeekStart+3)</f>
        <v>44593</v>
      </c>
      <c r="AB26" s="22">
        <f>IF(MONTH(LastMonth_WeekStart+4)&lt;&gt;MONTH(LastMonth),"",LastMonth_WeekStart+4)</f>
        <v>44594</v>
      </c>
      <c r="AC26" s="22">
        <f>IF(MONTH(LastMonth_WeekStart+5)&lt;&gt;MONTH(LastMonth),"",LastMonth_WeekStart+5)</f>
        <v>44595</v>
      </c>
      <c r="AD26" s="22">
        <f>IF(MONTH(LastMonth_WeekStart+6)&lt;&gt;MONTH(LastMonth),"",LastMonth_WeekStart+6)</f>
        <v>44596</v>
      </c>
      <c r="AE26" s="22">
        <f>IF(MONTH(LastMonth_WeekStart+7)&lt;&gt;MONTH(LastMonth),"",LastMonth_WeekStart+7)</f>
        <v>44597</v>
      </c>
    </row>
    <row r="27" spans="3:31" s="9" customFormat="1" ht="18" customHeight="1" x14ac:dyDescent="0.3">
      <c r="C27" s="32"/>
      <c r="D27" s="33"/>
      <c r="F27" s="32"/>
      <c r="G27" s="33"/>
      <c r="I27" s="32"/>
      <c r="J27" s="33"/>
      <c r="L27" s="32"/>
      <c r="M27" s="33"/>
      <c r="O27" s="32"/>
      <c r="P27" s="33"/>
      <c r="R27" s="32"/>
      <c r="S27" s="33"/>
      <c r="U27" s="32"/>
      <c r="V27" s="33"/>
      <c r="X27" s="10"/>
      <c r="Y27" s="22">
        <f>IF(MONTH(LastMonth_WeekStart+8)&lt;&gt;MONTH(LastMonth),"",LastMonth_WeekStart+8)</f>
        <v>44598</v>
      </c>
      <c r="Z27" s="22">
        <f>IF(MONTH(LastMonth_WeekStart+9)&lt;&gt;MONTH(LastMonth),"",LastMonth_WeekStart+9)</f>
        <v>44599</v>
      </c>
      <c r="AA27" s="22">
        <f>IF(MONTH(LastMonth_WeekStart+10)&lt;&gt;MONTH(LastMonth),"",LastMonth_WeekStart+10)</f>
        <v>44600</v>
      </c>
      <c r="AB27" s="22">
        <f>IF(MONTH(LastMonth_WeekStart+11)&lt;&gt;MONTH(LastMonth),"",LastMonth_WeekStart+11)</f>
        <v>44601</v>
      </c>
      <c r="AC27" s="22">
        <f>IF(MONTH(LastMonth_WeekStart+12)&lt;&gt;MONTH(LastMonth),"",LastMonth_WeekStart+12)</f>
        <v>44602</v>
      </c>
      <c r="AD27" s="22">
        <f>IF(MONTH(LastMonth_WeekStart+13)&lt;&gt;MONTH(LastMonth),"",LastMonth_WeekStart+13)</f>
        <v>44603</v>
      </c>
      <c r="AE27" s="22">
        <f>IF(MONTH(LastMonth_WeekStart+14)&lt;&gt;MONTH(LastMonth),"",LastMonth_WeekStart+14)</f>
        <v>44604</v>
      </c>
    </row>
    <row r="28" spans="3:31" s="9" customFormat="1" ht="18" customHeight="1" x14ac:dyDescent="0.3">
      <c r="C28" s="34"/>
      <c r="D28" s="35"/>
      <c r="F28" s="34"/>
      <c r="G28" s="35"/>
      <c r="I28" s="34"/>
      <c r="J28" s="35"/>
      <c r="L28" s="34"/>
      <c r="M28" s="35"/>
      <c r="O28" s="34"/>
      <c r="P28" s="35"/>
      <c r="R28" s="34"/>
      <c r="S28" s="35"/>
      <c r="U28" s="34"/>
      <c r="V28" s="35"/>
      <c r="X28" s="10"/>
      <c r="Y28" s="22">
        <f>IF(MONTH(LastMonth_WeekStart+15)&lt;&gt;MONTH(LastMonth),"",LastMonth_WeekStart+15)</f>
        <v>44605</v>
      </c>
      <c r="Z28" s="22">
        <f>IF(MONTH(LastMonth_WeekStart+16)&lt;&gt;MONTH(LastMonth),"",LastMonth_WeekStart+16)</f>
        <v>44606</v>
      </c>
      <c r="AA28" s="22">
        <f>IF(MONTH(LastMonth_WeekStart+17)&lt;&gt;MONTH(LastMonth),"",LastMonth_WeekStart+17)</f>
        <v>44607</v>
      </c>
      <c r="AB28" s="22">
        <f>IF(MONTH(LastMonth_WeekStart+18)&lt;&gt;MONTH(LastMonth),"",LastMonth_WeekStart+18)</f>
        <v>44608</v>
      </c>
      <c r="AC28" s="22">
        <f>IF(MONTH(LastMonth_WeekStart+19)&lt;&gt;MONTH(LastMonth),"",LastMonth_WeekStart+19)</f>
        <v>44609</v>
      </c>
      <c r="AD28" s="22">
        <f>IF(MONTH(LastMonth_WeekStart+20)&lt;&gt;MONTH(LastMonth),"",LastMonth_WeekStart+20)</f>
        <v>44610</v>
      </c>
      <c r="AE28" s="22">
        <f>IF(MONTH(LastMonth_WeekStart+21)&lt;&gt;MONTH(LastMonth),"",LastMonth_WeekStart+21)</f>
        <v>44611</v>
      </c>
    </row>
    <row r="29" spans="3:31" s="13" customFormat="1" ht="18" customHeight="1" x14ac:dyDescent="0.3">
      <c r="C29" s="90">
        <f>IF(MONTH(ThisMonth_WeekStart+29)&lt;&gt;MONTH(ThisMonth),"",ThisMonth_WeekStart+29)</f>
        <v>44647</v>
      </c>
      <c r="D29" s="90"/>
      <c r="E29" s="15"/>
      <c r="F29" s="90">
        <f>IF(MONTH(ThisMonth_WeekStart+30)&lt;&gt;MONTH(ThisMonth),"",ThisMonth_WeekStart+30)</f>
        <v>44648</v>
      </c>
      <c r="G29" s="90"/>
      <c r="H29" s="15"/>
      <c r="I29" s="90">
        <f>IF(MONTH(ThisMonth_WeekStart+31)&lt;&gt;MONTH(ThisMonth),"",ThisMonth_WeekStart+31)</f>
        <v>44649</v>
      </c>
      <c r="J29" s="90"/>
      <c r="K29" s="15"/>
      <c r="L29" s="90">
        <f>IF(MONTH(ThisMonth_WeekStart+32)&lt;&gt;MONTH(ThisMonth),"",ThisMonth_WeekStart+32)</f>
        <v>44650</v>
      </c>
      <c r="M29" s="90"/>
      <c r="N29" s="15"/>
      <c r="O29" s="90">
        <f>IF(MONTH(ThisMonth_WeekStart+33)&lt;&gt;MONTH(ThisMonth),"",ThisMonth_WeekStart+33)</f>
        <v>44651</v>
      </c>
      <c r="P29" s="90"/>
      <c r="Q29" s="15"/>
      <c r="R29" s="90" t="str">
        <f>IF(MONTH(ThisMonth_WeekStart+34)&lt;&gt;MONTH(ThisMonth),"",ThisMonth_WeekStart+34)</f>
        <v/>
      </c>
      <c r="S29" s="90"/>
      <c r="T29" s="15"/>
      <c r="U29" s="90" t="str">
        <f>IF(MONTH(ThisMonth_WeekStart+35)&lt;&gt;MONTH(ThisMonth),"",ThisMonth_WeekStart+35)</f>
        <v/>
      </c>
      <c r="V29" s="90"/>
      <c r="W29" s="15"/>
      <c r="X29" s="14"/>
      <c r="Y29" s="22">
        <f>IF(MONTH(LastMonth_WeekStart+22)&lt;&gt;MONTH(LastMonth),"",LastMonth_WeekStart+22)</f>
        <v>44612</v>
      </c>
      <c r="Z29" s="22">
        <f>IF(MONTH(LastMonth_WeekStart+23)&lt;&gt;MONTH(LastMonth),"",LastMonth_WeekStart+23)</f>
        <v>44613</v>
      </c>
      <c r="AA29" s="22">
        <f>IF(MONTH(LastMonth_WeekStart+24)&lt;&gt;MONTH(LastMonth),"",LastMonth_WeekStart+24)</f>
        <v>44614</v>
      </c>
      <c r="AB29" s="22">
        <f>IF(MONTH(LastMonth_WeekStart+25)&lt;&gt;MONTH(LastMonth),"",LastMonth_WeekStart+25)</f>
        <v>44615</v>
      </c>
      <c r="AC29" s="22">
        <f>IF(MONTH(LastMonth_WeekStart+26)&lt;&gt;MONTH(LastMonth),"",LastMonth_WeekStart+26)</f>
        <v>44616</v>
      </c>
      <c r="AD29" s="22">
        <f>IF(MONTH(LastMonth_WeekStart+27)&lt;&gt;MONTH(LastMonth),"",LastMonth_WeekStart+27)</f>
        <v>44617</v>
      </c>
      <c r="AE29" s="22">
        <f>IF(MONTH(LastMonth_WeekStart+28)&lt;&gt;MONTH(LastMonth),"",LastMonth_WeekStart+28)</f>
        <v>44618</v>
      </c>
    </row>
    <row r="30" spans="3:31" s="9" customFormat="1" ht="18" customHeight="1" x14ac:dyDescent="0.3">
      <c r="C30" s="32"/>
      <c r="D30" s="33"/>
      <c r="F30" s="70" t="s">
        <v>72</v>
      </c>
      <c r="G30" s="33"/>
      <c r="I30" s="73" t="s">
        <v>75</v>
      </c>
      <c r="J30" s="33"/>
      <c r="L30" s="75" t="s">
        <v>77</v>
      </c>
      <c r="M30" s="33"/>
      <c r="O30" s="32"/>
      <c r="P30" s="33"/>
      <c r="R30" s="32"/>
      <c r="S30" s="33"/>
      <c r="U30" s="32"/>
      <c r="V30" s="33"/>
      <c r="X30" s="10"/>
      <c r="Y30" s="22">
        <f>IF(MONTH(LastMonth_WeekStart+29)&lt;&gt;MONTH(LastMonth),"",LastMonth_WeekStart+29)</f>
        <v>44619</v>
      </c>
      <c r="Z30" s="22">
        <f>IF(MONTH(LastMonth_WeekStart+30)&lt;&gt;MONTH(LastMonth),"",LastMonth_WeekStart+30)</f>
        <v>44620</v>
      </c>
      <c r="AA30" s="22" t="str">
        <f>IF(MONTH(LastMonth_WeekStart+31)&lt;&gt;MONTH(LastMonth),"",LastMonth_WeekStart+31)</f>
        <v/>
      </c>
      <c r="AB30" s="22" t="str">
        <f>IF(MONTH(LastMonth_WeekStart+32)&lt;&gt;MONTH(LastMonth),"",LastMonth_WeekStart+32)</f>
        <v/>
      </c>
      <c r="AC30" s="22" t="str">
        <f>IF(MONTH(LastMonth_WeekStart+33)&lt;&gt;MONTH(LastMonth),"",LastMonth_WeekStart+33)</f>
        <v/>
      </c>
      <c r="AD30" s="22" t="str">
        <f>IF(MONTH(LastMonth_WeekStart+34)&lt;&gt;MONTH(LastMonth),"",LastMonth_WeekStart+34)</f>
        <v/>
      </c>
      <c r="AE30" s="22" t="str">
        <f>IF(MONTH(LastMonth_WeekStart+35)&lt;&gt;MONTH(LastMonth),"",LastMonth_WeekStart+35)</f>
        <v/>
      </c>
    </row>
    <row r="31" spans="3:31" s="9" customFormat="1" ht="18" customHeight="1" x14ac:dyDescent="0.3">
      <c r="C31" s="32"/>
      <c r="D31" s="33"/>
      <c r="F31" s="71" t="s">
        <v>73</v>
      </c>
      <c r="G31" s="33"/>
      <c r="I31" s="73" t="s">
        <v>76</v>
      </c>
      <c r="J31" s="33"/>
      <c r="L31" s="74" t="s">
        <v>34</v>
      </c>
      <c r="M31" s="33"/>
      <c r="O31" s="32"/>
      <c r="P31" s="33"/>
      <c r="R31" s="32"/>
      <c r="S31" s="33"/>
      <c r="U31" s="32"/>
      <c r="V31" s="33"/>
      <c r="X31" s="10"/>
      <c r="Y31" s="22" t="str">
        <f>IF(MONTH(LastMonth_WeekStart+36)&lt;&gt;MONTH(LastMonth),"",LastMonth_WeekStart+36)</f>
        <v/>
      </c>
      <c r="Z31" s="22" t="str">
        <f>IF(MONTH(LastMonth_WeekStart+37)&lt;&gt;MONTH(LastMonth),"",LastMonth_WeekStart+37)</f>
        <v/>
      </c>
      <c r="AA31" s="22" t="str">
        <f>IF(MONTH(LastMonth_WeekStart+38)&lt;&gt;MONTH(LastMonth),"",LastMonth_WeekStart+38)</f>
        <v/>
      </c>
      <c r="AB31" s="22" t="str">
        <f>IF(MONTH(LastMonth_WeekStart+39)&lt;&gt;MONTH(LastMonth),"",LastMonth_WeekStart+39)</f>
        <v/>
      </c>
      <c r="AC31" s="22" t="str">
        <f>IF(MONTH(LastMonth_WeekStart+40)&lt;&gt;MONTH(LastMonth),"",LastMonth_WeekStart+40)</f>
        <v/>
      </c>
      <c r="AD31" s="22" t="str">
        <f>IF(MONTH(LastMonth_WeekStart+41)&lt;&gt;MONTH(LastMonth),"",LastMonth_WeekStart+41)</f>
        <v/>
      </c>
      <c r="AE31" s="22" t="str">
        <f>IF(MONTH(LastMonth_WeekStart+42)&lt;&gt;MONTH(LastMonth),"",LastMonth_WeekStart+42)</f>
        <v/>
      </c>
    </row>
    <row r="32" spans="3:31" s="9" customFormat="1" ht="18" customHeight="1" x14ac:dyDescent="0.3">
      <c r="C32" s="32"/>
      <c r="D32" s="33"/>
      <c r="F32" s="71" t="s">
        <v>74</v>
      </c>
      <c r="G32" s="33"/>
      <c r="I32" s="32"/>
      <c r="J32" s="33"/>
      <c r="L32" s="32"/>
      <c r="M32" s="33"/>
      <c r="O32" s="32"/>
      <c r="P32" s="33"/>
      <c r="R32" s="32"/>
      <c r="S32" s="33"/>
      <c r="U32" s="32"/>
      <c r="V32" s="33"/>
      <c r="X32" s="10"/>
    </row>
    <row r="33" spans="3:32" s="9" customFormat="1" ht="18" customHeight="1" x14ac:dyDescent="0.3">
      <c r="C33" s="32"/>
      <c r="D33" s="33"/>
      <c r="F33" s="32"/>
      <c r="G33" s="33"/>
      <c r="I33" s="32"/>
      <c r="J33" s="33"/>
      <c r="L33" s="32"/>
      <c r="M33" s="33"/>
      <c r="O33" s="32"/>
      <c r="P33" s="33"/>
      <c r="R33" s="32"/>
      <c r="S33" s="33"/>
      <c r="U33" s="32"/>
      <c r="V33" s="33"/>
      <c r="X33" s="10"/>
      <c r="Y33" s="88">
        <f>EDATE(ThisMonth,1)</f>
        <v>44652</v>
      </c>
      <c r="Z33" s="88"/>
      <c r="AA33" s="88"/>
      <c r="AB33" s="88"/>
      <c r="AC33" s="88"/>
      <c r="AD33" s="88"/>
      <c r="AE33" s="88"/>
    </row>
    <row r="34" spans="3:32" s="9" customFormat="1" ht="18" customHeight="1" x14ac:dyDescent="0.3">
      <c r="C34" s="34"/>
      <c r="D34" s="35"/>
      <c r="F34" s="34"/>
      <c r="G34" s="35"/>
      <c r="I34" s="34"/>
      <c r="J34" s="35"/>
      <c r="L34" s="34"/>
      <c r="M34" s="35"/>
      <c r="O34" s="34"/>
      <c r="P34" s="35"/>
      <c r="R34" s="34"/>
      <c r="S34" s="35"/>
      <c r="U34" s="34"/>
      <c r="V34" s="35"/>
      <c r="X34" s="10"/>
      <c r="Y34" s="23" t="s">
        <v>10</v>
      </c>
      <c r="Z34" s="23" t="s">
        <v>11</v>
      </c>
      <c r="AA34" s="23" t="s">
        <v>12</v>
      </c>
      <c r="AB34" s="23" t="s">
        <v>13</v>
      </c>
      <c r="AC34" s="23" t="s">
        <v>12</v>
      </c>
      <c r="AD34" s="23" t="s">
        <v>14</v>
      </c>
      <c r="AE34" s="23" t="s">
        <v>10</v>
      </c>
    </row>
    <row r="35" spans="3:32" s="13" customFormat="1" ht="18" customHeight="1" x14ac:dyDescent="0.3">
      <c r="C35" s="90" t="str">
        <f>IF(MONTH(ThisMonth_WeekStart+36)&lt;&gt;MONTH(ThisMonth),"",ThisMonth_WeekStart+36)</f>
        <v/>
      </c>
      <c r="D35" s="90"/>
      <c r="E35" s="15"/>
      <c r="F35" s="90" t="str">
        <f>IF(MONTH(ThisMonth_WeekStart+37)&lt;&gt;MONTH(ThisMonth),"",ThisMonth_WeekStart+37)</f>
        <v/>
      </c>
      <c r="G35" s="90"/>
      <c r="H35" s="15"/>
      <c r="I35" s="90" t="str">
        <f>IF(MONTH(ThisMonth_WeekStart+38)&lt;&gt;MONTH(ThisMonth),"",ThisMonth_WeekStart+38)</f>
        <v/>
      </c>
      <c r="J35" s="90"/>
      <c r="K35" s="15"/>
      <c r="L35" s="90" t="str">
        <f>IF(MONTH(ThisMonth_WeekStart+39)&lt;&gt;MONTH(ThisMonth),"",ThisMonth_WeekStart+39)</f>
        <v/>
      </c>
      <c r="M35" s="90"/>
      <c r="N35" s="15"/>
      <c r="O35" s="90" t="str">
        <f>IF(MONTH(ThisMonth_WeekStart+40)&lt;&gt;MONTH(ThisMonth),"",ThisMonth_WeekStart+40)</f>
        <v/>
      </c>
      <c r="P35" s="90"/>
      <c r="Q35" s="15"/>
      <c r="R35" s="90" t="str">
        <f>IF(MONTH(ThisMonth_WeekStart+41)&lt;&gt;MONTH(ThisMonth),"",ThisMonth_WeekStart+41)</f>
        <v/>
      </c>
      <c r="S35" s="90"/>
      <c r="T35" s="15"/>
      <c r="U35" s="90" t="str">
        <f>IF(MONTH(ThisMonth_WeekStart+42)&lt;&gt;MONTH(ThisMonth),"",ThisMonth_WeekStart+42)</f>
        <v/>
      </c>
      <c r="V35" s="90"/>
      <c r="W35" s="15"/>
      <c r="X35" s="14"/>
      <c r="Y35" s="22" t="str">
        <f>IF(MONTH(NextMonth_WeekStart+1)&lt;&gt;MONTH(NextMonth),"",NextMonth_WeekStart+1)</f>
        <v/>
      </c>
      <c r="Z35" s="22" t="str">
        <f>IF(MONTH(NextMonth_WeekStart+2)&lt;&gt;MONTH(NextMonth),"",NextMonth_WeekStart+2)</f>
        <v/>
      </c>
      <c r="AA35" s="22" t="str">
        <f>IF(MONTH(NextMonth_WeekStart+3)&lt;&gt;MONTH(NextMonth),"",NextMonth_WeekStart+3)</f>
        <v/>
      </c>
      <c r="AB35" s="22" t="str">
        <f>IF(MONTH(NextMonth_WeekStart+4)&lt;&gt;MONTH(NextMonth),"",NextMonth_WeekStart+4)</f>
        <v/>
      </c>
      <c r="AC35" s="22" t="str">
        <f>IF(MONTH(NextMonth_WeekStart+5)&lt;&gt;MONTH(NextMonth),"",NextMonth_WeekStart+5)</f>
        <v/>
      </c>
      <c r="AD35" s="22">
        <f>IF(MONTH(NextMonth_WeekStart+6)&lt;&gt;MONTH(NextMonth),"",NextMonth_WeekStart+6)</f>
        <v>44652</v>
      </c>
      <c r="AE35" s="22">
        <f>IF(MONTH(NextMonth_WeekStart+7)&lt;&gt;MONTH(NextMonth),"",NextMonth_WeekStart+7)</f>
        <v>44653</v>
      </c>
      <c r="AF35" s="17"/>
    </row>
    <row r="36" spans="3:32" s="9" customFormat="1" ht="18" customHeight="1" x14ac:dyDescent="0.3">
      <c r="C36" s="32"/>
      <c r="D36" s="33"/>
      <c r="F36" s="32"/>
      <c r="G36" s="33"/>
      <c r="I36" s="32"/>
      <c r="J36" s="33"/>
      <c r="L36" s="32"/>
      <c r="M36" s="33"/>
      <c r="O36" s="32"/>
      <c r="P36" s="33"/>
      <c r="R36" s="32"/>
      <c r="S36" s="33"/>
      <c r="U36" s="32"/>
      <c r="V36" s="33"/>
      <c r="X36" s="10"/>
      <c r="Y36" s="22">
        <f>IF(MONTH(NextMonth_WeekStart+8)&lt;&gt;MONTH(NextMonth),"",NextMonth_WeekStart+8)</f>
        <v>44654</v>
      </c>
      <c r="Z36" s="22">
        <f>IF(MONTH(NextMonth_WeekStart+9)&lt;&gt;MONTH(NextMonth),"",NextMonth_WeekStart+9)</f>
        <v>44655</v>
      </c>
      <c r="AA36" s="22">
        <f>IF(MONTH(NextMonth_WeekStart+10)&lt;&gt;MONTH(NextMonth),"",NextMonth_WeekStart+10)</f>
        <v>44656</v>
      </c>
      <c r="AB36" s="22">
        <f>IF(MONTH(NextMonth_WeekStart+11)&lt;&gt;MONTH(NextMonth),"",NextMonth_WeekStart+11)</f>
        <v>44657</v>
      </c>
      <c r="AC36" s="22">
        <f>IF(MONTH(NextMonth_WeekStart+12)&lt;&gt;MONTH(NextMonth),"",NextMonth_WeekStart+12)</f>
        <v>44658</v>
      </c>
      <c r="AD36" s="22">
        <f>IF(MONTH(NextMonth_WeekStart+13)&lt;&gt;MONTH(NextMonth),"",NextMonth_WeekStart+13)</f>
        <v>44659</v>
      </c>
      <c r="AE36" s="22">
        <f>IF(MONTH(NextMonth_WeekStart+14)&lt;&gt;MONTH(NextMonth),"",NextMonth_WeekStart+14)</f>
        <v>44660</v>
      </c>
      <c r="AF36" s="18"/>
    </row>
    <row r="37" spans="3:32" s="9" customFormat="1" ht="18" customHeight="1" x14ac:dyDescent="0.3">
      <c r="C37" s="32"/>
      <c r="D37" s="33"/>
      <c r="F37" s="32"/>
      <c r="G37" s="33"/>
      <c r="I37" s="32"/>
      <c r="J37" s="33"/>
      <c r="L37" s="32"/>
      <c r="M37" s="33"/>
      <c r="O37" s="32"/>
      <c r="P37" s="33"/>
      <c r="R37" s="32"/>
      <c r="S37" s="33"/>
      <c r="U37" s="32"/>
      <c r="V37" s="33"/>
      <c r="X37" s="10"/>
      <c r="Y37" s="22">
        <f>IF(MONTH(NextMonth_WeekStart+15)&lt;&gt;MONTH(NextMonth),"",NextMonth_WeekStart+15)</f>
        <v>44661</v>
      </c>
      <c r="Z37" s="22">
        <f>IF(MONTH(NextMonth_WeekStart+16)&lt;&gt;MONTH(NextMonth),"",NextMonth_WeekStart+16)</f>
        <v>44662</v>
      </c>
      <c r="AA37" s="22">
        <f>IF(MONTH(NextMonth_WeekStart+17)&lt;&gt;MONTH(NextMonth),"",NextMonth_WeekStart+17)</f>
        <v>44663</v>
      </c>
      <c r="AB37" s="22">
        <f>IF(MONTH(NextMonth_WeekStart+18)&lt;&gt;MONTH(NextMonth),"",NextMonth_WeekStart+18)</f>
        <v>44664</v>
      </c>
      <c r="AC37" s="22">
        <f>IF(MONTH(NextMonth_WeekStart+19)&lt;&gt;MONTH(NextMonth),"",NextMonth_WeekStart+19)</f>
        <v>44665</v>
      </c>
      <c r="AD37" s="22">
        <f>IF(MONTH(NextMonth_WeekStart+20)&lt;&gt;MONTH(NextMonth),"",NextMonth_WeekStart+20)</f>
        <v>44666</v>
      </c>
      <c r="AE37" s="22">
        <f>IF(MONTH(NextMonth_WeekStart+21)&lt;&gt;MONTH(NextMonth),"",NextMonth_WeekStart+21)</f>
        <v>44667</v>
      </c>
      <c r="AF37" s="18"/>
    </row>
    <row r="38" spans="3:32" s="9" customFormat="1" ht="18" customHeight="1" x14ac:dyDescent="0.3">
      <c r="C38" s="32"/>
      <c r="D38" s="33"/>
      <c r="F38" s="32"/>
      <c r="G38" s="33"/>
      <c r="I38" s="32"/>
      <c r="J38" s="33"/>
      <c r="L38" s="32"/>
      <c r="M38" s="33"/>
      <c r="O38" s="32"/>
      <c r="P38" s="33"/>
      <c r="R38" s="32"/>
      <c r="S38" s="33"/>
      <c r="U38" s="32"/>
      <c r="V38" s="33"/>
      <c r="X38" s="10"/>
      <c r="Y38" s="22">
        <f>IF(MONTH(NextMonth_WeekStart+22)&lt;&gt;MONTH(NextMonth),"",NextMonth_WeekStart+22)</f>
        <v>44668</v>
      </c>
      <c r="Z38" s="22">
        <f>IF(MONTH(NextMonth_WeekStart+23)&lt;&gt;MONTH(NextMonth),"",NextMonth_WeekStart+23)</f>
        <v>44669</v>
      </c>
      <c r="AA38" s="22">
        <f>IF(MONTH(NextMonth_WeekStart+24)&lt;&gt;MONTH(NextMonth),"",NextMonth_WeekStart+24)</f>
        <v>44670</v>
      </c>
      <c r="AB38" s="22">
        <f>IF(MONTH(NextMonth_WeekStart+25)&lt;&gt;MONTH(NextMonth),"",NextMonth_WeekStart+25)</f>
        <v>44671</v>
      </c>
      <c r="AC38" s="22">
        <f>IF(MONTH(NextMonth_WeekStart+26)&lt;&gt;MONTH(NextMonth),"",NextMonth_WeekStart+26)</f>
        <v>44672</v>
      </c>
      <c r="AD38" s="22">
        <f>IF(MONTH(NextMonth_WeekStart+27)&lt;&gt;MONTH(NextMonth),"",NextMonth_WeekStart+27)</f>
        <v>44673</v>
      </c>
      <c r="AE38" s="22">
        <f>IF(MONTH(NextMonth_WeekStart+28)&lt;&gt;MONTH(NextMonth),"",NextMonth_WeekStart+28)</f>
        <v>44674</v>
      </c>
      <c r="AF38" s="18"/>
    </row>
    <row r="39" spans="3:32" s="9" customFormat="1" ht="18" customHeight="1" x14ac:dyDescent="0.3">
      <c r="C39" s="32"/>
      <c r="D39" s="33"/>
      <c r="F39" s="32"/>
      <c r="G39" s="33"/>
      <c r="I39" s="32"/>
      <c r="J39" s="33"/>
      <c r="L39" s="32"/>
      <c r="M39" s="33"/>
      <c r="O39" s="32"/>
      <c r="P39" s="33"/>
      <c r="R39" s="32"/>
      <c r="S39" s="33"/>
      <c r="U39" s="32"/>
      <c r="V39" s="33"/>
      <c r="X39" s="10"/>
      <c r="Y39" s="22">
        <f>IF(MONTH(NextMonth_WeekStart+29)&lt;&gt;MONTH(NextMonth),"",NextMonth_WeekStart+29)</f>
        <v>44675</v>
      </c>
      <c r="Z39" s="22">
        <f>IF(MONTH(NextMonth_WeekStart+30)&lt;&gt;MONTH(NextMonth),"",NextMonth_WeekStart+30)</f>
        <v>44676</v>
      </c>
      <c r="AA39" s="22">
        <f>IF(MONTH(NextMonth_WeekStart+31)&lt;&gt;MONTH(NextMonth),"",NextMonth_WeekStart+31)</f>
        <v>44677</v>
      </c>
      <c r="AB39" s="22">
        <f>IF(MONTH(NextMonth_WeekStart+32)&lt;&gt;MONTH(NextMonth),"",NextMonth_WeekStart+32)</f>
        <v>44678</v>
      </c>
      <c r="AC39" s="22">
        <f>IF(MONTH(NextMonth_WeekStart+33)&lt;&gt;MONTH(NextMonth),"",NextMonth_WeekStart+33)</f>
        <v>44679</v>
      </c>
      <c r="AD39" s="22">
        <f>IF(MONTH(NextMonth_WeekStart+34)&lt;&gt;MONTH(NextMonth),"",NextMonth_WeekStart+34)</f>
        <v>44680</v>
      </c>
      <c r="AE39" s="22">
        <f>IF(MONTH(NextMonth_WeekStart+35)&lt;&gt;MONTH(NextMonth),"",NextMonth_WeekStart+35)</f>
        <v>44681</v>
      </c>
      <c r="AF39" s="18"/>
    </row>
    <row r="40" spans="3:32" s="9" customFormat="1" ht="18" customHeight="1" x14ac:dyDescent="0.3">
      <c r="C40" s="32"/>
      <c r="D40" s="33"/>
      <c r="F40" s="32"/>
      <c r="G40" s="33"/>
      <c r="I40" s="32"/>
      <c r="J40" s="33"/>
      <c r="L40" s="32"/>
      <c r="M40" s="33"/>
      <c r="O40" s="32"/>
      <c r="P40" s="33"/>
      <c r="R40" s="32"/>
      <c r="S40" s="33"/>
      <c r="U40" s="32"/>
      <c r="V40" s="33"/>
      <c r="X40" s="10"/>
      <c r="Y40" s="22" t="str">
        <f>IF(MONTH(NextMonth_WeekStart+36)&lt;&gt;MONTH(NextMonth),"",NextMonth_WeekStart+36)</f>
        <v/>
      </c>
      <c r="Z40" s="22" t="str">
        <f>IF(MONTH(NextMonth_WeekStart+37)&lt;&gt;MONTH(NextMonth),"",NextMonth_WeekStart+37)</f>
        <v/>
      </c>
      <c r="AA40" s="22" t="str">
        <f>IF(MONTH(NextMonth_WeekStart+38)&lt;&gt;MONTH(NextMonth),"",NextMonth_WeekStart+38)</f>
        <v/>
      </c>
      <c r="AB40" s="22" t="str">
        <f>IF(MONTH(NextMonth_WeekStart+39)&lt;&gt;MONTH(NextMonth),"",NextMonth_WeekStart+39)</f>
        <v/>
      </c>
      <c r="AC40" s="22" t="str">
        <f>IF(MONTH(NextMonth_WeekStart+40)&lt;&gt;MONTH(NextMonth),"",NextMonth_WeekStart+40)</f>
        <v/>
      </c>
      <c r="AD40" s="22" t="str">
        <f>IF(MONTH(NextMonth_WeekStart+41)&lt;&gt;MONTH(NextMonth),"",NextMonth_WeekStart+41)</f>
        <v/>
      </c>
      <c r="AE40" s="22" t="str">
        <f>IF(MONTH(NextMonth_WeekStart+42)&lt;&gt;MONTH(NextMonth),"",NextMonth_WeekStart+42)</f>
        <v/>
      </c>
      <c r="AF40" s="18"/>
    </row>
    <row r="41" spans="3:32" s="9" customFormat="1" ht="9" customHeight="1" x14ac:dyDescent="0.3">
      <c r="C41" s="3"/>
      <c r="D41" s="2"/>
      <c r="F41" s="3"/>
      <c r="G41" s="2"/>
      <c r="I41" s="3"/>
      <c r="J41" s="2"/>
      <c r="L41" s="3"/>
      <c r="M41" s="2"/>
      <c r="O41" s="3"/>
      <c r="P41" s="2"/>
      <c r="R41" s="3"/>
      <c r="S41" s="2"/>
      <c r="U41" s="3"/>
      <c r="V41" s="2"/>
    </row>
    <row r="42" spans="3:32" s="12" customFormat="1" ht="3" customHeight="1" x14ac:dyDescent="0.3">
      <c r="C42" s="6"/>
      <c r="D42" s="7"/>
      <c r="E42" s="11"/>
      <c r="F42" s="6"/>
      <c r="G42" s="7"/>
      <c r="H42" s="11"/>
      <c r="I42" s="6"/>
      <c r="J42" s="7"/>
      <c r="K42" s="11"/>
      <c r="L42" s="6"/>
      <c r="M42" s="7"/>
      <c r="N42" s="6"/>
      <c r="O42" s="6"/>
      <c r="P42" s="7"/>
      <c r="Q42" s="11"/>
      <c r="R42" s="6"/>
      <c r="S42" s="7"/>
      <c r="T42" s="11"/>
      <c r="U42" s="6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3:32" s="9" customFormat="1" ht="18" customHeight="1" x14ac:dyDescent="0.3">
      <c r="C43" s="3"/>
      <c r="D43" s="2"/>
      <c r="F43" s="3"/>
      <c r="G43" s="2"/>
      <c r="I43" s="3"/>
      <c r="J43" s="2"/>
      <c r="L43" s="3"/>
      <c r="M43" s="2"/>
      <c r="N43" s="21"/>
      <c r="O43" s="3"/>
      <c r="P43" s="2"/>
      <c r="R43" s="3"/>
      <c r="S43" s="2"/>
      <c r="U43" s="3"/>
      <c r="V43" s="2"/>
    </row>
    <row r="44" spans="3:32" s="9" customFormat="1" ht="18" customHeight="1" x14ac:dyDescent="0.3">
      <c r="C44" s="3"/>
      <c r="D44" s="2"/>
      <c r="F44" s="3"/>
      <c r="G44" s="2"/>
      <c r="I44" s="3"/>
      <c r="J44" s="2"/>
      <c r="L44" s="3"/>
      <c r="M44" s="2"/>
      <c r="N44" s="21"/>
      <c r="O44" s="3"/>
      <c r="P44" s="2"/>
      <c r="R44" s="3"/>
      <c r="S44" s="2"/>
      <c r="U44" s="3"/>
      <c r="V44" s="2"/>
    </row>
    <row r="45" spans="3:32" s="9" customFormat="1" ht="18" customHeight="1" x14ac:dyDescent="0.3">
      <c r="C45" s="3"/>
      <c r="D45" s="2"/>
      <c r="F45" s="3"/>
      <c r="G45" s="2"/>
      <c r="I45" s="3"/>
      <c r="J45" s="2"/>
      <c r="L45" s="3"/>
      <c r="M45" s="2"/>
      <c r="N45" s="21"/>
      <c r="O45" s="3"/>
      <c r="P45" s="2"/>
      <c r="R45" s="3"/>
      <c r="S45" s="2"/>
      <c r="U45" s="3"/>
      <c r="V45" s="2"/>
    </row>
  </sheetData>
  <mergeCells count="78">
    <mergeCell ref="C35:D35"/>
    <mergeCell ref="F5:G5"/>
    <mergeCell ref="F11:G11"/>
    <mergeCell ref="F17:G17"/>
    <mergeCell ref="F23:G23"/>
    <mergeCell ref="F29:G29"/>
    <mergeCell ref="F35:G35"/>
    <mergeCell ref="C5:D5"/>
    <mergeCell ref="C11:D11"/>
    <mergeCell ref="C17:D17"/>
    <mergeCell ref="C23:D23"/>
    <mergeCell ref="C29:D29"/>
    <mergeCell ref="F24:G24"/>
    <mergeCell ref="F25:G25"/>
    <mergeCell ref="F26:G26"/>
    <mergeCell ref="L5:M5"/>
    <mergeCell ref="O5:P5"/>
    <mergeCell ref="R5:S5"/>
    <mergeCell ref="U5:V5"/>
    <mergeCell ref="I11:J11"/>
    <mergeCell ref="L11:M11"/>
    <mergeCell ref="O11:P11"/>
    <mergeCell ref="R11:S11"/>
    <mergeCell ref="U11:V11"/>
    <mergeCell ref="I5:J5"/>
    <mergeCell ref="I29:J29"/>
    <mergeCell ref="L29:M29"/>
    <mergeCell ref="O29:P29"/>
    <mergeCell ref="R29:S29"/>
    <mergeCell ref="U29:V29"/>
    <mergeCell ref="I35:J35"/>
    <mergeCell ref="L35:M35"/>
    <mergeCell ref="O35:P35"/>
    <mergeCell ref="R35:S35"/>
    <mergeCell ref="U35:V35"/>
    <mergeCell ref="C2:G2"/>
    <mergeCell ref="Y24:AE24"/>
    <mergeCell ref="C4:D4"/>
    <mergeCell ref="F4:G4"/>
    <mergeCell ref="I4:J4"/>
    <mergeCell ref="L4:M4"/>
    <mergeCell ref="O4:P4"/>
    <mergeCell ref="I23:J23"/>
    <mergeCell ref="L23:M23"/>
    <mergeCell ref="O23:P23"/>
    <mergeCell ref="R23:S23"/>
    <mergeCell ref="U23:V23"/>
    <mergeCell ref="I17:J17"/>
    <mergeCell ref="L17:M17"/>
    <mergeCell ref="O17:P17"/>
    <mergeCell ref="R17:S17"/>
    <mergeCell ref="Y33:AE33"/>
    <mergeCell ref="Y4:AE4"/>
    <mergeCell ref="R4:S4"/>
    <mergeCell ref="U4:V4"/>
    <mergeCell ref="U17:V17"/>
    <mergeCell ref="Y5:AE5"/>
    <mergeCell ref="Y6:AE6"/>
    <mergeCell ref="Y7:AE7"/>
    <mergeCell ref="Y8:AE8"/>
    <mergeCell ref="Y9:AE9"/>
    <mergeCell ref="Y10:AE10"/>
    <mergeCell ref="Y11:AE11"/>
    <mergeCell ref="Y12:AE12"/>
    <mergeCell ref="Y13:AE13"/>
    <mergeCell ref="Y14:AE14"/>
    <mergeCell ref="Y15:AE15"/>
    <mergeCell ref="O12:P12"/>
    <mergeCell ref="Y21:AE21"/>
    <mergeCell ref="Y22:AE22"/>
    <mergeCell ref="Y16:AE16"/>
    <mergeCell ref="Y17:AE17"/>
    <mergeCell ref="Y18:AE18"/>
    <mergeCell ref="Y19:AE19"/>
    <mergeCell ref="Y20:AE20"/>
    <mergeCell ref="O13:P13"/>
    <mergeCell ref="O14:P14"/>
    <mergeCell ref="O15:P15"/>
  </mergeCells>
  <conditionalFormatting sqref="C6:C10 C12:C16 C18:C22 C24:C28 C30:C34 U15:U16 F19:F20 U12">
    <cfRule type="expression" dxfId="31" priority="84" stopIfTrue="1">
      <formula>OFFSET(C6,0,1)="Work"</formula>
    </cfRule>
    <cfRule type="expression" dxfId="30" priority="85" stopIfTrue="1">
      <formula>OFFSET(C6,0,1)="Home"</formula>
    </cfRule>
    <cfRule type="expression" dxfId="29" priority="86" stopIfTrue="1">
      <formula>OFFSET(C6,0,1)="Personal"</formula>
    </cfRule>
    <cfRule type="expression" dxfId="28" priority="88">
      <formula>OFFSET(C6,0,1)="Birthday"</formula>
    </cfRule>
  </conditionalFormatting>
  <conditionalFormatting sqref="D6:D10 D12:D16 D18:D22 D24:D28 D30:D34">
    <cfRule type="expression" dxfId="27" priority="81">
      <formula>D6="Work"</formula>
    </cfRule>
    <cfRule type="expression" dxfId="26" priority="82">
      <formula>D6="Home"</formula>
    </cfRule>
    <cfRule type="expression" dxfId="25" priority="83">
      <formula>D6="Personal"</formula>
    </cfRule>
    <cfRule type="expression" dxfId="24" priority="87">
      <formula>D6="Birthday"</formula>
    </cfRule>
  </conditionalFormatting>
  <conditionalFormatting sqref="C36:C40">
    <cfRule type="expression" dxfId="23" priority="20" stopIfTrue="1">
      <formula>OFFSET(C36,0,1)="Work"</formula>
    </cfRule>
    <cfRule type="expression" dxfId="22" priority="21" stopIfTrue="1">
      <formula>OFFSET(C36,0,1)="Home"</formula>
    </cfRule>
    <cfRule type="expression" dxfId="21" priority="22" stopIfTrue="1">
      <formula>OFFSET(C36,0,1)="Personal"</formula>
    </cfRule>
    <cfRule type="expression" dxfId="20" priority="24">
      <formula>OFFSET(C36,0,1)="Birthday"</formula>
    </cfRule>
  </conditionalFormatting>
  <conditionalFormatting sqref="D36:D40">
    <cfRule type="expression" dxfId="19" priority="17">
      <formula>D36="Work"</formula>
    </cfRule>
    <cfRule type="expression" dxfId="18" priority="18">
      <formula>D36="Home"</formula>
    </cfRule>
    <cfRule type="expression" dxfId="17" priority="19">
      <formula>D36="Personal"</formula>
    </cfRule>
    <cfRule type="expression" dxfId="16" priority="23">
      <formula>D36="Birthday"</formula>
    </cfRule>
  </conditionalFormatting>
  <conditionalFormatting sqref="F6:F10 I6:I10 L6:L10 O6:O10 R6:R10 U6:U10 F12:F16 I12:I16 L12:L16 O12:O16 R12:R16 F18:F22 U18:U22 F24:F28 I24:I28 L24:L28 O24:O28 R24:R28 F30:F34 I30:I34 L30:L34 O30:O34 R30:R34 U30:U34 I18:I22 L18:L22 R18:R22 U24:U28">
    <cfRule type="expression" dxfId="15" priority="12" stopIfTrue="1">
      <formula>OFFSET(F6,0,1)="Work"</formula>
    </cfRule>
    <cfRule type="expression" dxfId="14" priority="13" stopIfTrue="1">
      <formula>OFFSET(F6,0,1)="Home"</formula>
    </cfRule>
    <cfRule type="expression" dxfId="13" priority="14" stopIfTrue="1">
      <formula>OFFSET(F6,0,1)="Personal"</formula>
    </cfRule>
    <cfRule type="expression" dxfId="12" priority="16">
      <formula>OFFSET(F6,0,1)="Birthday"</formula>
    </cfRule>
  </conditionalFormatting>
  <conditionalFormatting sqref="G6:G10 J6:J10 M6:M10 P6:P10 S6:S10 V6:V10 G12:G16 J12:J16 M12:M16 S12:S16 V12:V16 G18:G22 J18:J22 M18:M22 P18:P22 S18:S22 V18:V22 G27:G28 J24:J28 M24:M28 P24:P28 S24:S28 V24:V28 G30:G34 J30:J34 M30:M34 P30:P34 S30:S34 V30:V34 P16">
    <cfRule type="expression" dxfId="11" priority="9">
      <formula>G6="Work"</formula>
    </cfRule>
    <cfRule type="expression" dxfId="10" priority="10">
      <formula>G6="Home"</formula>
    </cfRule>
    <cfRule type="expression" dxfId="9" priority="11">
      <formula>G6="Personal"</formula>
    </cfRule>
    <cfRule type="expression" dxfId="8" priority="15">
      <formula>G6="Birthday"</formula>
    </cfRule>
  </conditionalFormatting>
  <conditionalFormatting sqref="F36:F40 I36:I40 L36:L40 O36:O40 R36:R40 U36:U40">
    <cfRule type="expression" dxfId="7" priority="4" stopIfTrue="1">
      <formula>OFFSET(F36,0,1)="Work"</formula>
    </cfRule>
    <cfRule type="expression" dxfId="6" priority="5" stopIfTrue="1">
      <formula>OFFSET(F36,0,1)="Home"</formula>
    </cfRule>
    <cfRule type="expression" dxfId="5" priority="6" stopIfTrue="1">
      <formula>OFFSET(F36,0,1)="Personal"</formula>
    </cfRule>
    <cfRule type="expression" dxfId="4" priority="8">
      <formula>OFFSET(F36,0,1)="Birthday"</formula>
    </cfRule>
  </conditionalFormatting>
  <conditionalFormatting sqref="G36:G40 J36:J40 M36:M40 P36:P40 S36:S40 V36:V40">
    <cfRule type="expression" dxfId="3" priority="1">
      <formula>G36="Work"</formula>
    </cfRule>
    <cfRule type="expression" dxfId="2" priority="2">
      <formula>G36="Home"</formula>
    </cfRule>
    <cfRule type="expression" dxfId="1" priority="3">
      <formula>G36="Personal"</formula>
    </cfRule>
    <cfRule type="expression" dxfId="0" priority="7">
      <formula>G36="Birthday"</formula>
    </cfRule>
  </conditionalFormatting>
  <dataValidations xWindow="490" yWindow="624" count="8">
    <dataValidation type="list" allowBlank="1" showInputMessage="1" showErrorMessage="1" sqref="M36:M40 P36:P40 S36:S40 D6:D10 D36:D40 G6:G10 G36:G40 J6:J10 J36:J40 M6:M10 S6:S10 P6:P10 V6:V10 D13:D16 G12:G16 J12:J16 M12:M16 V36:V40 S12:S16 V12:V16 D18:D22 G18:G22 J18:J22 M18:M22 P18:P22 S18:S22 V18:V22 D24:D28 P16 J24:J28 M24:M28 P24:P28 S24:S28 V24:V28 D30:D34 G30:G34 J30:J34 M30:M34 P30:P34 S30:S34 V30:V34 G27:G28" xr:uid="{00000000-0002-0000-0000-000000000000}">
      <formula1>List_Categories</formula1>
    </dataValidation>
    <dataValidation type="list" allowBlank="1" showInputMessage="1" showErrorMessage="1" prompt="Select month from this dropdown" sqref="C2:G2" xr:uid="{00000000-0002-0000-0000-000001000000}">
      <formula1>List_Months</formula1>
    </dataValidation>
    <dataValidation allowBlank="1" showInputMessage="1" showErrorMessage="1" promptTitle="Monthly Personal Planner" prompt="_x000a_Use this template to easily create a monthly personal planner._x000a__x000a_Select a month from the dropdown in cell C2. _x000a__x000a_Go to cell C11 &amp; C12 for next instruction guides." sqref="A1" xr:uid="{00000000-0002-0000-0000-000002000000}"/>
    <dataValidation allowBlank="1" showInputMessage="1" showErrorMessage="1" prompt="Calendar day is automatically updated in this cell" sqref="C5:D5 F5:G5 I5:J5 L5:M5 O5:P5 R5:S5 U5:V5 C11:D11 F11:G11 I11:J11 L11:M11 O11:P11 R11:S11 U11:V11 C17:D17 F17:G17 I17:J17 L17:M17 O17:P17 R17:S17 U17:V17 C23:D23 F23:G23 I23:J23 L23:M23 O23:P23 R23:S23 U23:V23 C29:D29 F29:G29 I29:J29 L29:M29 O29:P29 R29:S29 U29:V29 C35:D35 F35:G35 I35:J35 L35:M35 O35:P35 R35:S35 U35:V35" xr:uid="{00000000-0002-0000-0000-000003000000}"/>
    <dataValidation allowBlank="1" showInputMessage="1" showErrorMessage="1" prompt="Enter a note in this cell. _x000a__x000a_Use cell to the right (cell D12) to set a category." sqref="C12" xr:uid="{00000000-0002-0000-0000-000004000000}"/>
    <dataValidation type="list" allowBlank="1" showInputMessage="1" showErrorMessage="1" prompt="Select a category from this dropdown. _x000a__x000a_Cell highlight will change depending on selected category." sqref="D12" xr:uid="{00000000-0002-0000-0000-000005000000}">
      <formula1>List_Categories</formula1>
    </dataValidation>
    <dataValidation allowBlank="1" showInputMessage="1" showErrorMessage="1" prompt="Previous month calendar" sqref="Y24:AE24" xr:uid="{00000000-0002-0000-0000-000006000000}"/>
    <dataValidation allowBlank="1" showInputMessage="1" showErrorMessage="1" prompt="Next month calendar" sqref="Y33:AE33" xr:uid="{00000000-0002-0000-0000-000007000000}"/>
  </dataValidations>
  <hyperlinks>
    <hyperlink ref="Y8" r:id="rId1" xr:uid="{BA07C2A6-1D0D-41BB-8496-C4769C1E8B97}"/>
  </hyperlinks>
  <printOptions verticalCentered="1"/>
  <pageMargins left="0.25" right="0.25" top="0.25" bottom="0.25" header="0.3" footer="0.3"/>
  <pageSetup scale="78" fitToWidth="3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/>
  </sheetViews>
  <sheetFormatPr defaultRowHeight="14.4" x14ac:dyDescent="0.3"/>
  <cols>
    <col min="1" max="1" width="18.5" customWidth="1"/>
    <col min="2" max="2" width="9.8984375" bestFit="1" customWidth="1"/>
  </cols>
  <sheetData>
    <row r="1" spans="1:6" x14ac:dyDescent="0.3">
      <c r="A1" t="str">
        <f ca="1">TEXT(EDATE($B$1,-2),"mmmm yyyy")</f>
        <v>January 2022</v>
      </c>
      <c r="B1" s="31">
        <f ca="1">TODAY()</f>
        <v>44650</v>
      </c>
      <c r="D1" t="s">
        <v>1</v>
      </c>
    </row>
    <row r="2" spans="1:6" x14ac:dyDescent="0.3">
      <c r="A2" t="str">
        <f ca="1">TEXT(EDATE($B$1,-1),"mmmm yyyy")</f>
        <v>February 2022</v>
      </c>
      <c r="D2" t="s">
        <v>2</v>
      </c>
    </row>
    <row r="3" spans="1:6" x14ac:dyDescent="0.3">
      <c r="A3" t="str">
        <f ca="1">TEXT(EDATE($B$1,0),"mmmm yyyy")</f>
        <v>March 2022</v>
      </c>
      <c r="D3" t="s">
        <v>16</v>
      </c>
    </row>
    <row r="4" spans="1:6" x14ac:dyDescent="0.3">
      <c r="A4" t="str">
        <f ca="1">TEXT(EDATE($B$1,1),"mmmm yyyy")</f>
        <v>April 2022</v>
      </c>
      <c r="D4" t="s">
        <v>17</v>
      </c>
    </row>
    <row r="5" spans="1:6" x14ac:dyDescent="0.3">
      <c r="A5" t="str">
        <f ca="1">TEXT(EDATE($B$1,2),"mmmm yyyy")</f>
        <v>May 2022</v>
      </c>
      <c r="D5" t="s">
        <v>0</v>
      </c>
    </row>
    <row r="6" spans="1:6" x14ac:dyDescent="0.3">
      <c r="A6" t="str">
        <f ca="1">TEXT(EDATE($B$1,3),"mmmm yyyy")</f>
        <v>June 2022</v>
      </c>
    </row>
    <row r="7" spans="1:6" x14ac:dyDescent="0.3">
      <c r="A7" t="str">
        <f ca="1">TEXT(EDATE($B$1,4),"mmmm yyyy")</f>
        <v>July 2022</v>
      </c>
    </row>
    <row r="8" spans="1:6" x14ac:dyDescent="0.3">
      <c r="A8" t="str">
        <f ca="1">TEXT(EDATE($B$1,5),"mmmm yyyy")</f>
        <v>August 2022</v>
      </c>
    </row>
    <row r="16" spans="1:6" x14ac:dyDescent="0.3">
      <c r="F1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1" ma:contentTypeDescription="Create a new document." ma:contentTypeScope="" ma:versionID="64dfb1555687e0874b4304b796b5b0c7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6e4c555b5e194d05b7203de9c4567b3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DE8A63-8FF6-43D2-BD0F-B23FB85E4E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C8FA28B-3490-4B0C-8495-ABE37722A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ABB98B-670E-43B6-BA05-F7DEB281A7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TM12064379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Monthly Planner</vt:lpstr>
      <vt:lpstr>Lists</vt:lpstr>
      <vt:lpstr>LastMonth</vt:lpstr>
      <vt:lpstr>List_Categories</vt:lpstr>
      <vt:lpstr>List_Months</vt:lpstr>
      <vt:lpstr>NextMonth</vt:lpstr>
      <vt:lpstr>'Monthly Planner'!Print_Titles</vt:lpstr>
      <vt:lpstr>ThisMonth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2021-08-09T15:33:27Z</dcterms:created>
  <dcterms:modified xsi:type="dcterms:W3CDTF">2022-03-30T14:59:00Z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