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ylvain.hareng1/Documents/Github/Excel_VBA/resources/Budget/"/>
    </mc:Choice>
  </mc:AlternateContent>
  <bookViews>
    <workbookView xWindow="2760" yWindow="-21100" windowWidth="31600" windowHeight="18280"/>
  </bookViews>
  <sheets>
    <sheet name="Family Budget" sheetId="5" r:id="rId1"/>
    <sheet name="Personnal Budget" sheetId="4" r:id="rId2"/>
    <sheet name="COST DATA and CHART" sheetId="3" r:id="rId3"/>
    <sheet name="Manage My Money" sheetId="2" r:id="rId4"/>
    <sheet name="SALES" sheetId="1" r:id="rId5"/>
  </sheets>
  <externalReferences>
    <externalReference r:id="rId6"/>
    <externalReference r:id="rId7"/>
    <externalReference r:id="rId8"/>
    <externalReference r:id="rId9"/>
  </externalReferences>
  <definedNames>
    <definedName name="ColumnTitle1">Data[[#Headers],[Cost Center]]</definedName>
    <definedName name="_xlnm.Print_Area" localSheetId="0">'Family Budget'!#REF!:INDEX('Family Budget'!$F:$F,MATCH(REPT("z",255),'Family Budget'!$B:$B))</definedName>
    <definedName name="_xlnm.Print_Titles" localSheetId="2">'COST DATA and CHART'!$5:$5</definedName>
    <definedName name="_xlnm.Print_Titles" localSheetId="1">'Personnal Budget'!$16:$17</definedName>
    <definedName name="_xlnm.Print_Titles" localSheetId="4">SALES!$15:$15</definedName>
    <definedName name="Total_Monthly_Expenses">'Manage My Money'!$C$6</definedName>
    <definedName name="Total_Monthly_Income">'Manage My Money'!$C$4</definedName>
    <definedName name="Total_Monthly_Savings">'Manage My Money'!$C$8</definedName>
    <definedName name="TotalMonthlyExpenses">'Personnal Budget'!$F$9</definedName>
    <definedName name="TotalMonthlyIncome">'Personnal Budget'!$F$6</definedName>
    <definedName name="TotalMonthlySavings">'Personnal Budget'!$F$12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5" l="1"/>
  <c r="C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47" i="5" s="1"/>
  <c r="E17" i="5" s="1"/>
  <c r="E24" i="5"/>
  <c r="E16" i="5" s="1"/>
  <c r="E18" i="5" s="1"/>
  <c r="D24" i="5"/>
  <c r="C24" i="5"/>
  <c r="E23" i="5"/>
  <c r="E22" i="5"/>
  <c r="E21" i="5"/>
  <c r="D18" i="5"/>
  <c r="C18" i="5"/>
  <c r="D17" i="5"/>
  <c r="C17" i="5"/>
  <c r="D16" i="5"/>
  <c r="C16" i="5"/>
  <c r="F12" i="4"/>
  <c r="F9" i="4"/>
  <c r="F6" i="4"/>
  <c r="F15" i="4" s="1"/>
  <c r="C16" i="3"/>
  <c r="D15" i="3"/>
  <c r="D14" i="3"/>
  <c r="D13" i="3"/>
  <c r="D12" i="3"/>
  <c r="D11" i="3"/>
  <c r="D10" i="3"/>
  <c r="D9" i="3"/>
  <c r="E13" i="3" s="1"/>
  <c r="D8" i="3"/>
  <c r="D7" i="3"/>
  <c r="D6" i="3"/>
  <c r="D16" i="3" s="1"/>
  <c r="C8" i="2"/>
  <c r="C6" i="2"/>
  <c r="B11" i="2" s="1"/>
  <c r="C4" i="2"/>
  <c r="C10" i="2" s="1"/>
  <c r="E10" i="3" l="1"/>
  <c r="E9" i="3"/>
  <c r="E6" i="3"/>
  <c r="E14" i="3"/>
  <c r="E7" i="3"/>
  <c r="E11" i="3"/>
  <c r="E15" i="3"/>
  <c r="E8" i="3"/>
  <c r="E12" i="3"/>
  <c r="J21" i="1"/>
  <c r="I16" i="1" l="1"/>
  <c r="I17" i="1"/>
  <c r="K17" i="1" s="1"/>
  <c r="I18" i="1"/>
  <c r="K18" i="1" s="1"/>
  <c r="I19" i="1"/>
  <c r="K19" i="1" s="1"/>
  <c r="I20" i="1"/>
  <c r="K20" i="1" s="1"/>
  <c r="F16" i="1"/>
  <c r="F17" i="1"/>
  <c r="F18" i="1"/>
  <c r="F19" i="1"/>
  <c r="F20" i="1"/>
  <c r="F21" i="1" l="1"/>
  <c r="K16" i="1"/>
  <c r="K21" i="1" s="1"/>
</calcChain>
</file>

<file path=xl/sharedStrings.xml><?xml version="1.0" encoding="utf-8"?>
<sst xmlns="http://schemas.openxmlformats.org/spreadsheetml/2006/main" count="161" uniqueCount="108">
  <si>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</si>
  <si>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</si>
  <si>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</si>
  <si>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</si>
  <si>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</si>
  <si>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</si>
  <si>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</si>
  <si>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</si>
  <si>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</si>
  <si>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</si>
  <si>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[Item 1]</t>
  </si>
  <si>
    <t>[Item 2]</t>
  </si>
  <si>
    <t>[Item 3]</t>
  </si>
  <si>
    <t>[Item 4]</t>
  </si>
  <si>
    <t>[Item 5]</t>
  </si>
  <si>
    <t>Total 
Revenue</t>
  </si>
  <si>
    <t>Total 
Income</t>
  </si>
  <si>
    <t>Budget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</si>
  <si>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</si>
  <si>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</si>
  <si>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</si>
  <si>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</si>
  <si>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</si>
  <si>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</si>
  <si>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</si>
  <si>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Amount</t>
  </si>
  <si>
    <t>Income Source 1</t>
  </si>
  <si>
    <t>Income Source 2</t>
  </si>
  <si>
    <t>Other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</si>
  <si>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</si>
  <si>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</si>
  <si>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</si>
  <si>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</si>
  <si>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</si>
  <si>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</si>
  <si>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</si>
  <si>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</si>
  <si>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</si>
  <si>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</si>
  <si>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</si>
  <si>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</si>
  <si>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[Date]</t>
  </si>
  <si>
    <t>COST ANALYSIS - PARETO</t>
  </si>
  <si>
    <t>Pareto Chart for Cumulative Percent of Annual Costs across all Cost Centers is in cells B2 through E3.</t>
  </si>
  <si>
    <t>COST ANALYSIS</t>
  </si>
  <si>
    <t>Cost Center</t>
  </si>
  <si>
    <t xml:space="preserve">Annual Cost </t>
  </si>
  <si>
    <t>Percent of Total</t>
  </si>
  <si>
    <t>Cumulative Percent</t>
  </si>
  <si>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</si>
  <si>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</si>
  <si>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</si>
  <si>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</si>
  <si>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</si>
  <si>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</si>
  <si>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</si>
  <si>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</si>
  <si>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</si>
  <si>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</si>
  <si>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Personal Budget</t>
  </si>
  <si>
    <t xml:space="preserve"> </t>
  </si>
  <si>
    <t>Percentage of Income Spent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</si>
  <si>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</si>
  <si>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</si>
  <si>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</si>
  <si>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</si>
  <si>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</si>
  <si>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</si>
  <si>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</si>
  <si>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</si>
  <si>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Auto expenses</t>
  </si>
  <si>
    <t>Student loans</t>
  </si>
  <si>
    <t>Auto Insurance</t>
  </si>
  <si>
    <t>Personal care</t>
  </si>
  <si>
    <t>Entertainment</t>
  </si>
  <si>
    <t>[Name]</t>
  </si>
  <si>
    <t>Family Budget</t>
  </si>
  <si>
    <t>[Month]</t>
  </si>
  <si>
    <t>[Year]</t>
  </si>
  <si>
    <t>Note: Cash flow table is automatically calculated based on your entries in the Monthly Income and Monthly Expense tables below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</si>
  <si>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</si>
  <si>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</si>
  <si>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</si>
  <si>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</si>
  <si>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</si>
  <si>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</si>
  <si>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</si>
  <si>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Income 1</t>
  </si>
  <si>
    <t>Income 2</t>
  </si>
  <si>
    <t>Other Income</t>
  </si>
  <si>
    <t>Monthly Expense</t>
  </si>
  <si>
    <t>Housing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</si>
  <si>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</si>
  <si>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</si>
  <si>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</si>
  <si>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</si>
  <si>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</si>
  <si>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</si>
  <si>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</si>
  <si>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</si>
  <si>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</si>
  <si>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</si>
  <si>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</si>
  <si>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Credit Cards</t>
  </si>
  <si>
    <t>Loans</t>
  </si>
  <si>
    <t>Taxes</t>
  </si>
  <si>
    <t>Gifts / Charity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</si>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</sst>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&quot;$&quot;#,##0"/>
  </numFmts>
  <fonts count="38" x14ac:knownFonts="1">
    <font>
      <sz val="12"/>
      <color theme="5" tint="0.39988402966399123"/>
      <name val="Corbel"/>
      <family val="2"/>
      <scheme val="minor"/>
    </font>
    <font>
      <sz val="29"/>
      <color theme="5"/>
      <name val="Corbel"/>
      <family val="2"/>
      <scheme val="major"/>
    </font>
    <font>
      <b/>
      <sz val="11"/>
      <color theme="3"/>
      <name val="Corbel"/>
      <family val="2"/>
      <scheme val="major"/>
    </font>
    <font>
      <sz val="14"/>
      <color theme="5" tint="0.39994506668294322"/>
      <name val="Corbel"/>
      <family val="2"/>
      <scheme val="minor"/>
    </font>
    <font>
      <sz val="16"/>
      <color theme="5"/>
      <name val="Corbel"/>
      <family val="2"/>
      <scheme val="major"/>
    </font>
    <font>
      <sz val="14"/>
      <color theme="5" tint="0.39997558519241921"/>
      <name val="Corbel"/>
      <family val="2"/>
      <scheme val="minor"/>
    </font>
    <font>
      <sz val="12"/>
      <color theme="5"/>
      <name val="Corbel"/>
      <family val="2"/>
      <scheme val="major"/>
    </font>
    <font>
      <sz val="12"/>
      <color theme="5" tint="0.39994506668294322"/>
      <name val="Corbel"/>
      <family val="2"/>
      <scheme val="minor"/>
    </font>
    <font>
      <sz val="12"/>
      <color theme="0"/>
      <name val="Corbel"/>
      <family val="2"/>
      <scheme val="minor"/>
    </font>
    <font>
      <b/>
      <sz val="29"/>
      <color theme="3"/>
      <name val="Corbel"/>
      <family val="2"/>
      <scheme val="major"/>
    </font>
    <font>
      <b/>
      <sz val="18"/>
      <color theme="3"/>
      <name val="Corbel"/>
      <family val="2"/>
      <scheme val="major"/>
    </font>
    <font>
      <b/>
      <sz val="12"/>
      <color theme="3" tint="0.39991454817346722"/>
      <name val="Corbel"/>
      <family val="2"/>
      <scheme val="minor"/>
    </font>
    <font>
      <b/>
      <sz val="12"/>
      <color theme="4"/>
      <name val="Corbel"/>
      <family val="2"/>
      <scheme val="minor"/>
    </font>
    <font>
      <b/>
      <sz val="14"/>
      <color theme="4"/>
      <name val="Corbel"/>
      <family val="2"/>
      <scheme val="minor"/>
    </font>
    <font>
      <b/>
      <sz val="12"/>
      <color theme="4"/>
      <name val="Corbel"/>
      <family val="2"/>
      <scheme val="major"/>
    </font>
    <font>
      <b/>
      <sz val="12"/>
      <color theme="3" tint="0.39991454817346722"/>
      <name val="Corbel"/>
      <family val="2"/>
      <scheme val="major"/>
    </font>
    <font>
      <b/>
      <sz val="15"/>
      <color theme="3"/>
      <name val="Corbel"/>
      <family val="2"/>
      <scheme val="maj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0"/>
      <color theme="3" tint="0.24994659260841701"/>
      <name val="Corbel"/>
      <family val="2"/>
      <scheme val="minor"/>
    </font>
    <font>
      <sz val="20"/>
      <color theme="0"/>
      <name val="Corbel"/>
      <family val="2"/>
      <scheme val="major"/>
    </font>
    <font>
      <sz val="13"/>
      <color theme="3" tint="0.24994659260841701"/>
      <name val="Corbel"/>
      <family val="2"/>
      <scheme val="major"/>
    </font>
    <font>
      <sz val="10"/>
      <color rgb="FFFF0000"/>
      <name val="Corbel"/>
      <family val="2"/>
      <scheme val="minor"/>
    </font>
    <font>
      <sz val="10"/>
      <color theme="2" tint="-9.9978637043366805E-2"/>
      <name val="Corbel"/>
      <family val="2"/>
      <scheme val="minor"/>
    </font>
    <font>
      <sz val="10"/>
      <color theme="4"/>
      <name val="Corbel"/>
      <family val="2"/>
      <scheme val="major"/>
    </font>
    <font>
      <sz val="24"/>
      <color theme="3" tint="0.24994659260841701"/>
      <name val="Corbel"/>
      <family val="2"/>
      <scheme val="minor"/>
    </font>
    <font>
      <b/>
      <sz val="16"/>
      <color theme="5"/>
      <name val="Corbel"/>
      <family val="2"/>
      <scheme val="major"/>
    </font>
    <font>
      <b/>
      <sz val="13"/>
      <color theme="2" tint="-0.24994659260841701"/>
      <name val="Corbel"/>
      <family val="2"/>
      <scheme val="minor"/>
    </font>
    <font>
      <b/>
      <sz val="31"/>
      <color theme="4"/>
      <name val="Corbel"/>
      <family val="2"/>
      <scheme val="major"/>
    </font>
    <font>
      <b/>
      <sz val="20"/>
      <color theme="4"/>
      <name val="Corbel"/>
      <family val="2"/>
      <scheme val="minor"/>
    </font>
    <font>
      <b/>
      <sz val="20"/>
      <color theme="2" tint="-0.24994659260841701"/>
      <name val="Corbel"/>
      <family val="2"/>
      <scheme val="minor"/>
    </font>
    <font>
      <b/>
      <sz val="9"/>
      <color theme="2" tint="-0.24994659260841701"/>
      <name val="Corbel"/>
      <family val="2"/>
      <scheme val="minor"/>
    </font>
    <font>
      <b/>
      <sz val="25"/>
      <color theme="4"/>
      <name val="Corbel"/>
      <family val="2"/>
      <scheme val="major"/>
    </font>
    <font>
      <b/>
      <sz val="13"/>
      <color theme="4"/>
      <name val="Corbel"/>
      <family val="2"/>
      <scheme val="minor"/>
    </font>
    <font>
      <b/>
      <sz val="25"/>
      <color theme="5"/>
      <name val="Corbel"/>
      <family val="2"/>
      <scheme val="major"/>
    </font>
    <font>
      <b/>
      <sz val="13"/>
      <color theme="5"/>
      <name val="Corbel"/>
      <family val="2"/>
      <scheme val="minor"/>
    </font>
    <font>
      <b/>
      <sz val="25"/>
      <color theme="6"/>
      <name val="Corbel"/>
      <family val="2"/>
      <scheme val="major"/>
    </font>
    <font>
      <b/>
      <sz val="13"/>
      <color theme="6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/>
      <bottom style="medium">
        <color theme="2" tint="-9.9917600024414813E-2"/>
      </bottom>
      <diagonal/>
    </border>
  </borders>
  <cellStyleXfs count="2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0" fillId="0" borderId="0" applyNumberFormat="0" applyFill="0" applyProtection="0">
      <alignment horizontal="left"/>
    </xf>
    <xf numFmtId="0" fontId="11" fillId="0" borderId="0"/>
    <xf numFmtId="0" fontId="16" fillId="0" borderId="1">
      <alignment horizontal="left" vertical="center"/>
    </xf>
    <xf numFmtId="0" fontId="17" fillId="0" borderId="0">
      <alignment wrapText="1"/>
    </xf>
    <xf numFmtId="0" fontId="18" fillId="0" borderId="0" applyNumberFormat="0" applyFill="0" applyBorder="0" applyAlignment="0">
      <alignment horizontal="center" wrapText="1"/>
    </xf>
    <xf numFmtId="0" fontId="16" fillId="0" borderId="1">
      <alignment horizontal="left"/>
    </xf>
    <xf numFmtId="8" fontId="17" fillId="0" borderId="0" applyFont="0" applyFill="0" applyBorder="0" applyProtection="0">
      <alignment horizontal="right"/>
    </xf>
    <xf numFmtId="10" fontId="17" fillId="0" borderId="0" applyFont="0" applyFill="0" applyBorder="0" applyProtection="0">
      <alignment horizontal="right"/>
    </xf>
    <xf numFmtId="0" fontId="19" fillId="3" borderId="0"/>
    <xf numFmtId="0" fontId="20" fillId="5" borderId="0" applyNumberFormat="0" applyBorder="0" applyProtection="0">
      <alignment horizontal="left" vertical="center"/>
    </xf>
    <xf numFmtId="0" fontId="21" fillId="3" borderId="0" applyNumberFormat="0" applyProtection="0">
      <alignment horizontal="left"/>
    </xf>
    <xf numFmtId="0" fontId="24" fillId="3" borderId="3" applyNumberFormat="0" applyAlignment="0" applyProtection="0"/>
    <xf numFmtId="165" fontId="25" fillId="3" borderId="0" applyAlignment="0" applyProtection="0"/>
    <xf numFmtId="0" fontId="26" fillId="0" borderId="0" applyNumberFormat="0" applyFill="0" applyBorder="0" applyAlignment="0" applyProtection="0"/>
    <xf numFmtId="0" fontId="27" fillId="0" borderId="0">
      <alignment vertical="center"/>
    </xf>
    <xf numFmtId="0" fontId="2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6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  <xf numFmtId="0" fontId="9" fillId="0" borderId="0" xfId="6" applyFont="1" applyAlignment="1">
      <alignment horizontal="left"/>
    </xf>
    <xf numFmtId="0" fontId="10" fillId="0" borderId="0" xfId="7">
      <alignment horizontal="left"/>
    </xf>
    <xf numFmtId="0" fontId="11" fillId="0" borderId="0" xfId="8"/>
    <xf numFmtId="9" fontId="8" fillId="0" borderId="0" xfId="8" applyNumberFormat="1" applyFont="1"/>
    <xf numFmtId="165" fontId="12" fillId="0" borderId="0" xfId="8" applyNumberFormat="1" applyFont="1" applyAlignment="1">
      <alignment horizontal="left"/>
    </xf>
    <xf numFmtId="9" fontId="13" fillId="0" borderId="0" xfId="8" applyNumberFormat="1" applyFont="1" applyAlignment="1">
      <alignment horizontal="center" vertical="center"/>
    </xf>
    <xf numFmtId="0" fontId="14" fillId="0" borderId="0" xfId="8" applyFont="1"/>
    <xf numFmtId="164" fontId="11" fillId="0" borderId="0" xfId="8" applyNumberFormat="1" applyAlignment="1">
      <alignment horizontal="left"/>
    </xf>
    <xf numFmtId="0" fontId="15" fillId="0" borderId="0" xfId="8" applyFont="1"/>
    <xf numFmtId="0" fontId="11" fillId="0" borderId="0" xfId="8" applyAlignment="1">
      <alignment horizontal="left"/>
    </xf>
    <xf numFmtId="14" fontId="11" fillId="0" borderId="0" xfId="8" applyNumberFormat="1" applyAlignment="1">
      <alignment horizontal="left"/>
    </xf>
    <xf numFmtId="0" fontId="16" fillId="0" borderId="1" xfId="9">
      <alignment horizontal="left" vertical="center"/>
    </xf>
    <xf numFmtId="0" fontId="17" fillId="0" borderId="0" xfId="10">
      <alignment wrapText="1"/>
    </xf>
    <xf numFmtId="0" fontId="18" fillId="0" borderId="2" xfId="11" applyBorder="1" applyAlignment="1">
      <alignment horizontal="center" wrapText="1"/>
    </xf>
    <xf numFmtId="0" fontId="18" fillId="0" borderId="0" xfId="11" applyAlignment="1">
      <alignment horizontal="center" wrapText="1"/>
    </xf>
    <xf numFmtId="0" fontId="16" fillId="0" borderId="1" xfId="12">
      <alignment horizontal="left"/>
    </xf>
    <xf numFmtId="0" fontId="17" fillId="0" borderId="0" xfId="10" applyFont="1" applyFill="1" applyBorder="1">
      <alignment wrapText="1"/>
    </xf>
    <xf numFmtId="8" fontId="0" fillId="0" borderId="0" xfId="13" applyFont="1">
      <alignment horizontal="right"/>
    </xf>
    <xf numFmtId="10" fontId="0" fillId="0" borderId="0" xfId="14" applyFont="1">
      <alignment horizontal="right"/>
    </xf>
    <xf numFmtId="8" fontId="17" fillId="0" borderId="0" xfId="10" applyNumberFormat="1">
      <alignment wrapText="1"/>
    </xf>
    <xf numFmtId="10" fontId="17" fillId="0" borderId="0" xfId="10" applyNumberFormat="1">
      <alignment wrapText="1"/>
    </xf>
    <xf numFmtId="0" fontId="19" fillId="4" borderId="0" xfId="15" applyFont="1" applyFill="1" applyAlignment="1">
      <alignment horizontal="left" vertical="center"/>
    </xf>
    <xf numFmtId="0" fontId="20" fillId="5" borderId="0" xfId="16" applyBorder="1">
      <alignment horizontal="left" vertical="center"/>
    </xf>
    <xf numFmtId="0" fontId="19" fillId="3" borderId="0" xfId="15" applyFont="1" applyAlignment="1">
      <alignment horizontal="left" vertical="center"/>
    </xf>
    <xf numFmtId="0" fontId="21" fillId="3" borderId="0" xfId="17">
      <alignment horizontal="left"/>
    </xf>
    <xf numFmtId="0" fontId="22" fillId="3" borderId="0" xfId="15" applyFont="1" applyAlignment="1">
      <alignment horizontal="left" vertical="center"/>
    </xf>
    <xf numFmtId="0" fontId="23" fillId="3" borderId="0" xfId="15" applyFont="1" applyAlignment="1">
      <alignment horizontal="left" vertical="center"/>
    </xf>
    <xf numFmtId="0" fontId="24" fillId="3" borderId="3" xfId="18" applyAlignment="1"/>
    <xf numFmtId="0" fontId="19" fillId="3" borderId="0" xfId="15" applyFont="1"/>
    <xf numFmtId="165" fontId="25" fillId="3" borderId="0" xfId="19" applyAlignment="1">
      <alignment horizontal="left" vertical="top"/>
    </xf>
    <xf numFmtId="164" fontId="23" fillId="3" borderId="0" xfId="15" applyNumberFormat="1" applyFont="1" applyAlignment="1">
      <alignment horizontal="left" vertical="center"/>
    </xf>
    <xf numFmtId="9" fontId="19" fillId="3" borderId="0" xfId="15" applyNumberFormat="1" applyFont="1" applyAlignment="1">
      <alignment vertical="center"/>
    </xf>
    <xf numFmtId="0" fontId="19" fillId="3" borderId="0" xfId="15"/>
    <xf numFmtId="0" fontId="24" fillId="3" borderId="3" xfId="18" applyAlignment="1">
      <alignment horizontal="left" vertical="center"/>
    </xf>
    <xf numFmtId="164" fontId="19" fillId="3" borderId="0" xfId="15" applyNumberFormat="1" applyFont="1" applyAlignment="1">
      <alignment horizontal="left" vertical="center"/>
    </xf>
    <xf numFmtId="14" fontId="19" fillId="3" borderId="0" xfId="15" applyNumberFormat="1" applyFont="1" applyAlignment="1">
      <alignment horizontal="left" vertical="center"/>
    </xf>
    <xf numFmtId="0" fontId="19" fillId="3" borderId="0" xfId="15" applyFont="1" applyAlignment="1">
      <alignment horizontal="left"/>
    </xf>
    <xf numFmtId="14" fontId="19" fillId="3" borderId="0" xfId="15" applyNumberFormat="1" applyFont="1" applyAlignment="1">
      <alignment horizontal="left"/>
    </xf>
    <xf numFmtId="164" fontId="19" fillId="3" borderId="0" xfId="15" applyNumberFormat="1" applyFont="1" applyAlignment="1">
      <alignment horizontal="left"/>
    </xf>
    <xf numFmtId="0" fontId="26" fillId="0" borderId="0" xfId="20" applyAlignment="1">
      <alignment horizontal="left" vertical="center"/>
    </xf>
    <xf numFmtId="3" fontId="27" fillId="0" borderId="0" xfId="21" applyNumberFormat="1">
      <alignment vertical="center"/>
    </xf>
    <xf numFmtId="0" fontId="27" fillId="0" borderId="0" xfId="21">
      <alignment vertical="center"/>
    </xf>
    <xf numFmtId="0" fontId="28" fillId="0" borderId="0" xfId="22" applyAlignment="1">
      <alignment horizontal="left" vertical="center"/>
    </xf>
    <xf numFmtId="0" fontId="29" fillId="0" borderId="4" xfId="21" applyFont="1" applyBorder="1" applyAlignment="1">
      <alignment horizontal="left" vertical="center"/>
    </xf>
    <xf numFmtId="0" fontId="30" fillId="0" borderId="0" xfId="21" applyFont="1" applyAlignment="1">
      <alignment horizontal="left" vertical="center"/>
    </xf>
    <xf numFmtId="0" fontId="31" fillId="0" borderId="0" xfId="21" applyFont="1" applyAlignment="1"/>
    <xf numFmtId="0" fontId="32" fillId="0" borderId="5" xfId="23" applyBorder="1" applyAlignment="1">
      <alignment vertical="center"/>
    </xf>
    <xf numFmtId="3" fontId="33" fillId="0" borderId="5" xfId="21" applyNumberFormat="1" applyFont="1" applyBorder="1">
      <alignment vertical="center"/>
    </xf>
    <xf numFmtId="0" fontId="34" fillId="0" borderId="5" xfId="24" applyBorder="1" applyAlignment="1">
      <alignment vertical="center"/>
    </xf>
    <xf numFmtId="3" fontId="35" fillId="0" borderId="5" xfId="21" applyNumberFormat="1" applyFont="1" applyBorder="1">
      <alignment vertical="center"/>
    </xf>
    <xf numFmtId="0" fontId="36" fillId="0" borderId="5" xfId="25" applyBorder="1" applyAlignment="1">
      <alignment vertical="center"/>
    </xf>
    <xf numFmtId="3" fontId="37" fillId="0" borderId="5" xfId="21" applyNumberFormat="1" applyFont="1" applyBorder="1">
      <alignment vertical="center"/>
    </xf>
  </cellXfs>
  <cellStyles count="26">
    <cellStyle name="Currency 2" xfId="13"/>
    <cellStyle name="Heading 1" xfId="2" builtinId="16" customBuiltin="1"/>
    <cellStyle name="Heading 1 2" xfId="7"/>
    <cellStyle name="Heading 1 3" xfId="12"/>
    <cellStyle name="Heading 1 4" xfId="17"/>
    <cellStyle name="Heading 1 5" xfId="23"/>
    <cellStyle name="Heading 2" xfId="3" builtinId="17" customBuiltin="1"/>
    <cellStyle name="Heading 2 2" xfId="18"/>
    <cellStyle name="Heading 2 3" xfId="24"/>
    <cellStyle name="Heading 3" xfId="4" builtinId="18" customBuiltin="1"/>
    <cellStyle name="Heading 3 2" xfId="19"/>
    <cellStyle name="Heading 3 3" xfId="25"/>
    <cellStyle name="Heading 4" xfId="5" builtinId="19" customBuiltin="1"/>
    <cellStyle name="Heading 4 2" xfId="20"/>
    <cellStyle name="Normal" xfId="0" builtinId="0" customBuiltin="1"/>
    <cellStyle name="Normal 2" xfId="8"/>
    <cellStyle name="Normal 3" xfId="10"/>
    <cellStyle name="Normal 4" xfId="15"/>
    <cellStyle name="Normal 5" xfId="21"/>
    <cellStyle name="Percent 2" xfId="14"/>
    <cellStyle name="Title" xfId="1" builtinId="15" customBuiltin="1"/>
    <cellStyle name="Title 2" xfId="6"/>
    <cellStyle name="Title 3" xfId="9"/>
    <cellStyle name="Title 4" xfId="16"/>
    <cellStyle name="Title 5" xfId="22"/>
    <cellStyle name="zHiddenText" xfId="11"/>
  </cellStyles>
  <dxfs count="8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orbel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orbel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orbel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  <dxf>
      <font>
        <name val="Corbel"/>
        <scheme val="minor"/>
      </font>
      <numFmt numFmtId="164" formatCode="&quot;$&quot;#,##0.00"/>
      <alignment horizontal="left" vertical="center" textRotation="0" wrapText="0" indent="0" justifyLastLine="0" shrinkToFit="0" readingOrder="0"/>
    </dxf>
    <dxf>
      <font>
        <name val="Corbel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orbel"/>
        <scheme val="minor"/>
      </font>
      <alignment horizontal="left" vertical="center" textRotation="0" wrapText="0" indent="0" justifyLastLine="0" shrinkToFit="0" readingOrder="0"/>
    </dxf>
    <dxf>
      <font>
        <name val="Corbel"/>
        <scheme val="minor"/>
      </font>
      <numFmt numFmtId="164" formatCode="&quot;$&quot;#,##0.00"/>
      <alignment horizontal="left" vertical="center" textRotation="0" wrapText="0" indent="0" justifyLastLine="0" shrinkToFit="0" readingOrder="0"/>
    </dxf>
    <dxf>
      <font>
        <name val="Corbel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orbel"/>
        <scheme val="minor"/>
      </font>
      <alignment horizontal="left" vertical="center" textRotation="0" wrapText="0" indent="0" justifyLastLine="0" shrinkToFit="0" readingOrder="0"/>
    </dxf>
    <dxf>
      <font>
        <name val="Corbel"/>
        <scheme val="minor"/>
      </font>
      <alignment horizontal="left" vertical="center" textRotation="0" wrapText="0" indent="0" justifyLastLine="0" shrinkToFit="0" readingOrder="0"/>
    </dxf>
    <dxf>
      <font>
        <name val="Corbel"/>
        <scheme val="minor"/>
      </font>
      <numFmt numFmtId="164" formatCode="&quot;$&quot;#,##0.00"/>
      <alignment horizontal="left" vertical="center" textRotation="0" wrapText="0" indent="0" justifyLastLine="0" shrinkToFit="0" readingOrder="0"/>
    </dxf>
    <dxf>
      <font>
        <name val="Corbel"/>
        <scheme val="minor"/>
      </font>
      <alignment horizontal="left" vertical="center" textRotation="0" wrapText="0" indent="0" justifyLastLine="0" shrinkToFit="0" readingOrder="0"/>
    </dxf>
    <dxf>
      <font>
        <name val="Corbel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numFmt numFmtId="14" formatCode="0.00%"/>
    </dxf>
    <dxf>
      <numFmt numFmtId="14" formatCode="0.00%"/>
    </dxf>
    <dxf>
      <numFmt numFmtId="12" formatCode="&quot;$&quot;#,##0.00_);[Red]\(&quot;$&quot;#,##0.00\)"/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Corbe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Corbe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Corbe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orbel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6" defaultTableStyle="Online sales tracker" defaultPivotStyle="PivotStyleLight16">
    <tableStyle name="BudgetTable" pivot="0" count="2">
      <tableStyleElement type="wholeTable" dxfId="59"/>
      <tableStyleElement type="headerRow" dxfId="58"/>
    </tableStyle>
    <tableStyle name="Family budget cash flow" pivot="0" count="3">
      <tableStyleElement type="wholeTable" dxfId="32"/>
      <tableStyleElement type="headerRow" dxfId="31"/>
      <tableStyleElement type="totalRow" dxfId="30"/>
    </tableStyle>
    <tableStyle name="Family budget expense" pivot="0" count="3">
      <tableStyleElement type="wholeTable" dxfId="29"/>
      <tableStyleElement type="headerRow" dxfId="28"/>
      <tableStyleElement type="totalRow" dxfId="27"/>
    </tableStyle>
    <tableStyle name="Family budget income" pivot="0" count="3">
      <tableStyleElement type="wholeTable" dxfId="26"/>
      <tableStyleElement type="headerRow" dxfId="25"/>
      <tableStyleElement type="totalRow" dxfId="24"/>
    </tableStyle>
    <tableStyle name="Online sales tracker" pivot="0" count="3">
      <tableStyleElement type="wholeTable" dxfId="85"/>
      <tableStyleElement type="headerRow" dxfId="84"/>
      <tableStyleElement type="totalRow" dxfId="83"/>
    </tableStyle>
    <tableStyle name="Personal budget table" pivot="0" count="3">
      <tableStyleElement type="wholeTable" dxfId="46"/>
      <tableStyleElement type="headerRow" dxfId="45"/>
      <tableStyleElement type="total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E-6149-89A9-79883CF1A2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E-6149-89A9-79883CF1A2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DE-6149-89A9-79883CF1A2D7}"/>
              </c:ext>
            </c:extLst>
          </c:dPt>
          <c:cat>
            <c:strRef>
              <c:f>'[4]CHART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'[4]CHART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E-6149-89A9-79883CF1A2D7}"/>
            </c:ext>
          </c:extLst>
        </c:ser>
        <c:ser>
          <c:idx val="1"/>
          <c:order val="1"/>
          <c:tx>
            <c:strRef>
              <c:f>'[4]CHART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E-6149-89A9-79883CF1A2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4DE-6149-89A9-79883CF1A2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4DE-6149-89A9-79883CF1A2D7}"/>
              </c:ext>
            </c:extLst>
          </c:dPt>
          <c:cat>
            <c:strRef>
              <c:f>'[4]CHART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'[4]CHART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DE-6149-89A9-79883CF1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1-0244-9A93-77FC8BA86AC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1-0244-9A93-77FC8BA86AC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1-0244-9A93-77FC8BA86ACA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DD1-0244-9A93-77FC8BA86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'[3]Chart Data'!$B$4:$B$5</c:f>
              <c:numCache>
                <c:formatCode>General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1-0244-9A93-77FC8BA86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'Personnal Budget'!$F$6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14F-AC83-9D6ABB2DA420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'Personnal Budget'!$F$9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14F-AC83-9D6ABB2D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Cost Center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CHART'!$C$5</c:f>
              <c:strCache>
                <c:ptCount val="1"/>
                <c:pt idx="0">
                  <c:v>Annual Cost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85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'COST DATA and CHART'!$B$6:$B$15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CHART'!$C$6:$C$15</c:f>
              <c:numCache>
                <c:formatCode>"$"#,##0.00_);[Red]\("$"#,##0.00\)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EC47-B6C1-8353AA11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CHART'!$E$5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'COST DATA and CHART'!$E$6:$E$15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EC47-B6C1-8353AA11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4" l="0.4" r="0.4" t="0.4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tint val="96000"/>
                      <a:lumMod val="102000"/>
                    </a:schemeClr>
                  </a:gs>
                  <a:gs pos="100000">
                    <a:schemeClr val="accent1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1-E035-5942-8520-C287B5ACD3C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3-E035-5942-8520-C287B5ACD3C3}"/>
              </c:ext>
            </c:extLst>
          </c:dPt>
          <c:val>
            <c:numRef>
              <c:f>'[1]Chart Data'!$B$4:$B$5</c:f>
              <c:numCache>
                <c:formatCode>General</c:formatCode>
                <c:ptCount val="2"/>
                <c:pt idx="0">
                  <c:v>0.45120000000000005</c:v>
                </c:pt>
                <c:pt idx="1">
                  <c:v>0.54879999999999995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5-5942-8520-C287B5AC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SALES!$I$16:$I$21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2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734F3C4D-D186-354C-B726-438E22F1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10ADCEC8-DDA9-374E-BD00-2F5697EE5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AA4FE521-51B6-5B4A-BEA5-7C42DDC1E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66673</xdr:colOff>
      <xdr:row>1</xdr:row>
      <xdr:rowOff>171450</xdr:rowOff>
    </xdr:from>
    <xdr:to>
      <xdr:col>4</xdr:col>
      <xdr:colOff>1587499</xdr:colOff>
      <xdr:row>2</xdr:row>
      <xdr:rowOff>3000375</xdr:rowOff>
    </xdr:to>
    <xdr:graphicFrame macro="">
      <xdr:nvGraphicFramePr>
        <xdr:cNvPr id="2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3F303F59-380E-6342-9680-4502173D46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9C3C8-3E19-5D4B-8BC4-81DB30A05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age%20My%20Money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%20analysis%20with%20Pareto%20char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%20Budget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mily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 My Money"/>
      <sheetName val="Chart Data"/>
    </sheetNames>
    <sheetDataSet>
      <sheetData sheetId="0" refreshError="1"/>
      <sheetData sheetId="1">
        <row r="4">
          <cell r="B4">
            <v>0.45120000000000005</v>
          </cell>
        </row>
        <row r="5">
          <cell r="B5">
            <v>0.54879999999999995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DATA and CHART"/>
    </sheetNames>
    <sheetDataSet>
      <sheetData sheetId="0">
        <row r="5">
          <cell r="C5" t="str">
            <v xml:space="preserve">Annual Cost </v>
          </cell>
          <cell r="E5" t="str">
            <v>Cumulative Percent</v>
          </cell>
        </row>
        <row r="6">
          <cell r="B6" t="str">
            <v>Parts and materials</v>
          </cell>
          <cell r="C6">
            <v>1325000</v>
          </cell>
          <cell r="E6">
            <v>0.31172803199623572</v>
          </cell>
        </row>
        <row r="7">
          <cell r="B7" t="str">
            <v>Manufacturing equipment</v>
          </cell>
          <cell r="C7">
            <v>900500</v>
          </cell>
          <cell r="E7">
            <v>0.52358546053405486</v>
          </cell>
        </row>
        <row r="8">
          <cell r="B8" t="str">
            <v>Salaries</v>
          </cell>
          <cell r="C8">
            <v>575000</v>
          </cell>
          <cell r="E8">
            <v>0.65886366309845901</v>
          </cell>
        </row>
        <row r="9">
          <cell r="B9" t="str">
            <v>Maintenance</v>
          </cell>
          <cell r="C9">
            <v>395000</v>
          </cell>
          <cell r="E9">
            <v>0.75179390659922363</v>
          </cell>
        </row>
        <row r="10">
          <cell r="B10" t="str">
            <v>Office lease</v>
          </cell>
          <cell r="C10">
            <v>295000</v>
          </cell>
          <cell r="E10">
            <v>0.82119750617574405</v>
          </cell>
        </row>
        <row r="11">
          <cell r="B11" t="str">
            <v>Warehouse lease</v>
          </cell>
          <cell r="C11">
            <v>250000</v>
          </cell>
          <cell r="E11">
            <v>0.88001411598635459</v>
          </cell>
        </row>
        <row r="12">
          <cell r="B12" t="str">
            <v>Insurance</v>
          </cell>
          <cell r="C12">
            <v>180000</v>
          </cell>
          <cell r="E12">
            <v>0.92236207504999412</v>
          </cell>
        </row>
        <row r="13">
          <cell r="B13" t="str">
            <v>Benefits and pensions</v>
          </cell>
          <cell r="C13">
            <v>130000</v>
          </cell>
          <cell r="E13">
            <v>0.95294671215151161</v>
          </cell>
        </row>
        <row r="14">
          <cell r="B14" t="str">
            <v>Vehicles</v>
          </cell>
          <cell r="C14">
            <v>125000</v>
          </cell>
          <cell r="E14">
            <v>0.98235501705681683</v>
          </cell>
        </row>
        <row r="15">
          <cell r="B15" t="str">
            <v>Research</v>
          </cell>
          <cell r="C15">
            <v>75000</v>
          </cell>
          <cell r="E1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Month"/>
      <sheetName val="Chart Data"/>
    </sheetNames>
    <sheetDataSet>
      <sheetData sheetId="0">
        <row r="6">
          <cell r="F6">
            <v>3750</v>
          </cell>
        </row>
        <row r="9">
          <cell r="F9">
            <v>2336</v>
          </cell>
        </row>
      </sheetData>
      <sheetData sheetId="1">
        <row r="4">
          <cell r="B4">
            <v>0.37706666666666666</v>
          </cell>
        </row>
        <row r="5">
          <cell r="B5">
            <v>0.62293333333333334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Month"/>
      <sheetName val="CHART DATA"/>
    </sheetNames>
    <sheetDataSet>
      <sheetData sheetId="0"/>
      <sheetData sheetId="1">
        <row r="4">
          <cell r="C4" t="str">
            <v>Projected</v>
          </cell>
          <cell r="D4" t="str">
            <v>Actual</v>
          </cell>
        </row>
        <row r="5">
          <cell r="B5" t="str">
            <v>Cash Flow</v>
          </cell>
          <cell r="C5">
            <v>2097</v>
          </cell>
          <cell r="D5">
            <v>1845</v>
          </cell>
        </row>
        <row r="6">
          <cell r="B6" t="str">
            <v>Monthly Income</v>
          </cell>
          <cell r="C6">
            <v>5700</v>
          </cell>
          <cell r="D6">
            <v>5500</v>
          </cell>
        </row>
        <row r="7">
          <cell r="B7" t="str">
            <v>Monthly Expense</v>
          </cell>
          <cell r="C7">
            <v>3603</v>
          </cell>
          <cell r="D7">
            <v>3655</v>
          </cell>
        </row>
      </sheetData>
    </sheetDataSet>
  </externalBook>
</externalLink>
</file>

<file path=xl/tables/table1.xml><?xml version="1.0" encoding="utf-8"?>
<table xmlns="http://schemas.openxmlformats.org/spreadsheetml/2006/main" id="9" name="CashFlow" displayName="CashFlow" ref="B15:E18" totalsRowCount="1" headerRowDxfId="23" headerRowBorderDxfId="22">
  <autoFilter ref="B15:E17"/>
  <tableColumns count="4">
    <tableColumn id="1" name="Cash Flow" totalsRowLabel="Total Cash"/>
    <tableColumn id="3" name="Projected" totalsRowFunction="custom" dataDxfId="20" totalsRowDxfId="21">
      <totalsRowFormula>C16-C17</totalsRowFormula>
    </tableColumn>
    <tableColumn id="4" name="Actual" totalsRowFunction="custom" dataDxfId="18" totalsRowDxfId="19">
      <totalsRowFormula>D16-D17</totalsRowFormula>
    </tableColumn>
    <tableColumn id="5" name="Variance" totalsRowFunction="sum" dataDxfId="16" totalsRowDxfId="17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10.xml><?xml version="1.0" encoding="utf-8"?>
<table xmlns="http://schemas.openxmlformats.org/spreadsheetml/2006/main" id="4" name="Savings" displayName="Savings" ref="B31:C34" totalsRowShown="0" headerRowDxfId="52">
  <autoFilter ref="B31:C34"/>
  <tableColumns count="2">
    <tableColumn id="1" name="Date" dataDxfId="51"/>
    <tableColumn id="2" name="Amount" dataDxfId="50"/>
  </tableColumns>
  <tableStyleInfo name="BudgetTable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B15:K21" totalsRowCount="1" headerRowDxfId="82" dataDxfId="81" totalsRowDxfId="80" headerRowCellStyle="Heading 2" totalsRowCellStyle="Heading 1">
  <autoFilter ref="B15:K20"/>
  <tableColumns count="10">
    <tableColumn id="1" name="Item" totalsRowLabel="Total" dataDxfId="79" totalsRowDxfId="78" dataCellStyle="Heading 1"/>
    <tableColumn id="2" name="Cost Per Item" dataDxfId="77" totalsRowDxfId="76" dataCellStyle="Heading 1"/>
    <tableColumn id="3" name="Percent Markup" dataDxfId="75" totalsRowDxfId="74" dataCellStyle="Heading 1"/>
    <tableColumn id="4" name="Total Sold" dataDxfId="73" totalsRowDxfId="72" dataCellStyle="Heading 1"/>
    <tableColumn id="5" name="Total _x000a_Revenue" totalsRowFunction="sum" dataDxfId="71" totalsRowDxfId="70" dataCellStyle="Heading 1">
      <calculatedColumnFormula>IFERROR(Table1[[#This Row],[Total Sold]]*Table1[[#This Row],[Cost Per Item]]*(1+Table1[[#This Row],[Percent Markup]]),0)</calculatedColumnFormula>
    </tableColumn>
    <tableColumn id="7" name="Shipping Charge/Item" dataDxfId="69" totalsRowDxfId="68" dataCellStyle="Heading 1"/>
    <tableColumn id="8" name="Shipping Cost/Item" dataDxfId="67" totalsRowDxfId="66" dataCellStyle="Heading 1"/>
    <tableColumn id="9" name="Profit per Item (incl. shipping)" dataDxfId="65" totalsRowDxfId="64" dataCellStyle="Heading 1">
      <calculatedColumnFormula>IFERROR(Table1[[#This Row],[Cost Per Item]]*Table1[[#This Row],[Percent Markup]]+Table1[[#This Row],[Shipping Charge/Item]]-Table1[[#This Row],[Shipping Cost/Item]],0)</calculatedColumnFormula>
    </tableColumn>
    <tableColumn id="10" name="Returns" totalsRowFunction="sum" dataDxfId="63" totalsRowDxfId="62" dataCellStyle="Heading 1"/>
    <tableColumn id="11" name="Total _x000a_Income" totalsRowFunction="sum" dataDxfId="61" totalsRowDxfId="60" dataCellStyle="Heading 1">
      <calculatedColumnFormula>IFERROR((Table1[[#This Row],[Total Sold]]-Table1[[#This Row],[Returns]])*Table1[[#This Row],[Profit per Item (incl. shipping)]]+(Table1[[#This Row],[Returns]]*Table1[[#This Row],[Shipping Cost/Item]]),0)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ables/table2.xml><?xml version="1.0" encoding="utf-8"?>
<table xmlns="http://schemas.openxmlformats.org/spreadsheetml/2006/main" id="10" name="Income11" displayName="Income11" ref="B20:E24" totalsRowCount="1" headerRowDxfId="15" headerRowBorderDxfId="14">
  <autoFilter ref="B20:E23"/>
  <tableColumns count="4">
    <tableColumn id="1" name="Monthly Income" totalsRowLabel="Total Income"/>
    <tableColumn id="3" name="Projected" totalsRowFunction="sum" dataDxfId="12" totalsRowDxfId="13"/>
    <tableColumn id="4" name="Actual" totalsRowFunction="sum" dataDxfId="10" totalsRowDxfId="11"/>
    <tableColumn id="5" name="Variance" totalsRowFunction="sum" dataDxfId="8" totalsRowDxfId="9">
      <calculatedColumnFormula>Income11[[#This Row],[Actual]]-Income11[[#This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id="11" name="Expense" displayName="Expense" ref="B26:E47" totalsRowCount="1" headerRowDxfId="7" headerRowBorderDxfId="6">
  <autoFilter ref="B26:E46"/>
  <tableColumns count="4">
    <tableColumn id="1" name="Monthly Expense" totalsRowLabel="Total"/>
    <tableColumn id="3" name="Projected" totalsRowFunction="sum" dataDxfId="4" totalsRowDxfId="5"/>
    <tableColumn id="4" name="Actual" totalsRowFunction="sum" dataDxfId="2" totalsRowDxfId="3"/>
    <tableColumn id="5" name="Variance" totalsRowFunction="sum" dataDxfId="0" totalsRowDxfId="1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ables/table4.xml><?xml version="1.0" encoding="utf-8"?>
<table xmlns="http://schemas.openxmlformats.org/spreadsheetml/2006/main" id="6" name="MonthlyIncome" displayName="MonthlyIncome" ref="B17:C20" totalsRowShown="0" dataDxfId="42" headerRowCellStyle="Heading 2">
  <autoFilter ref="B17:C20"/>
  <tableColumns count="2">
    <tableColumn id="1" name="ITEM" dataDxfId="41"/>
    <tableColumn id="2" name="AMOUNT" dataDxfId="4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5.xml><?xml version="1.0" encoding="utf-8"?>
<table xmlns="http://schemas.openxmlformats.org/spreadsheetml/2006/main" id="7" name="MonthlyExpenses" displayName="MonthlyExpenses" ref="E17:G30" totalsRowShown="0" dataDxfId="39" headerRowCellStyle="Heading 2">
  <autoFilter ref="E17:G30"/>
  <tableColumns count="3">
    <tableColumn id="1" name="ITEM" dataDxfId="38"/>
    <tableColumn id="2" name="DUE DATE" dataDxfId="37"/>
    <tableColumn id="3" name="AMOUNT" dataDxfId="36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6.xml><?xml version="1.0" encoding="utf-8"?>
<table xmlns="http://schemas.openxmlformats.org/spreadsheetml/2006/main" id="8" name="Savings9" displayName="Savings9" ref="I17:J20" totalsRowShown="0" dataDxfId="35" headerRowCellStyle="Heading 2">
  <autoFilter ref="I17:J20"/>
  <tableColumns count="2">
    <tableColumn id="1" name="DATE" dataDxfId="34"/>
    <tableColumn id="2" name="AMOUNT" dataDxfId="3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7.xml><?xml version="1.0" encoding="utf-8"?>
<table xmlns="http://schemas.openxmlformats.org/spreadsheetml/2006/main" id="5" name="Data" displayName="Data" ref="B5:E16" totalsRowCount="1">
  <autoFilter ref="B5:E15"/>
  <tableColumns count="4">
    <tableColumn id="1" name="Cost Center" totalsRowLabel="Total"/>
    <tableColumn id="2" name="Annual Cost " totalsRowFunction="sum" totalsRowDxfId="49" dataCellStyle="Currency"/>
    <tableColumn id="3" name="Percent of Total" totalsRowFunction="sum" totalsRowDxfId="48" dataCellStyle="Percent">
      <calculatedColumnFormula>IFERROR(Data[[#This Row],[Annual Cost ]]/SUM(Data[[Annual Cost ]]), "")</calculatedColumnFormula>
    </tableColumn>
    <tableColumn id="4" name="Cumulative Percent" totalsRowDxfId="47" dataCellStyle="Percent">
      <calculatedColumnFormula>IFERROR(SUM(INDEX(Data[Percent of Total],1):Data[[#This Row],[Percent of Total]]), "")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ables/table8.xml><?xml version="1.0" encoding="utf-8"?>
<table xmlns="http://schemas.openxmlformats.org/spreadsheetml/2006/main" id="2" name="Income" displayName="Income" ref="B13:C16" headerRowDxfId="56">
  <autoFilter ref="B13:C16"/>
  <tableColumns count="2">
    <tableColumn id="1" name="Item" totalsRowLabel="Total"/>
    <tableColumn id="2" name="Amount" totalsRowFunction="sum" dataDxfId="55"/>
  </tableColumns>
  <tableStyleInfo name="BudgetTable" showFirstColumn="0" showLastColumn="0" showRowStripes="1" showColumnStripes="0"/>
</table>
</file>

<file path=xl/tables/table9.xml><?xml version="1.0" encoding="utf-8"?>
<table xmlns="http://schemas.openxmlformats.org/spreadsheetml/2006/main" id="3" name="Expenses" displayName="Expenses" ref="B19:C28" totalsRowShown="0" headerRowDxfId="54" headerRowCellStyle="Normal">
  <autoFilter ref="B19:C28"/>
  <tableColumns count="2">
    <tableColumn id="1" name="Item"/>
    <tableColumn id="2" name="Amount" dataDxfId="53"/>
  </tableColumns>
  <tableStyleInfo name="Budget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E47"/>
  <sheetViews>
    <sheetView showGridLines="0" tabSelected="1" topLeftCell="A2" zoomScale="125" zoomScaleNormal="125" workbookViewId="0"/>
  </sheetViews>
  <sheetFormatPr baseColWidth="10" defaultColWidth="10.1640625" defaultRowHeight="19" x14ac:dyDescent="0.2"/>
  <cols>
    <col min="1" max="1" width="2.6640625" style="54" customWidth="1"/>
    <col min="2" max="2" width="51.83203125" style="54" customWidth="1"/>
    <col min="3" max="3" width="21" style="54" customWidth="1"/>
    <col min="4" max="5" width="16.6640625" style="53" customWidth="1"/>
    <col min="6" max="6" width="4.33203125" style="54" customWidth="1"/>
    <col min="7" max="16384" width="10.1640625" style="54"/>
  </cols>
  <sheetData>
    <row r="1" spans="2:5" ht="23.25" customHeight="1" x14ac:dyDescent="0.2">
      <c r="B1" s="52" t="s">
        <v>75</v>
      </c>
      <c r="C1" s="53"/>
    </row>
    <row r="2" spans="2:5" ht="46.5" customHeight="1" x14ac:dyDescent="0.2">
      <c r="B2" s="55" t="s">
        <v>76</v>
      </c>
      <c r="C2" s="53"/>
    </row>
    <row r="3" spans="2:5" ht="29" thickBot="1" x14ac:dyDescent="0.25">
      <c r="B3" s="56" t="s">
        <v>77</v>
      </c>
      <c r="C3" s="53"/>
    </row>
    <row r="4" spans="2:5" ht="28" x14ac:dyDescent="0.2">
      <c r="B4" s="57" t="s">
        <v>78</v>
      </c>
      <c r="C4" s="53"/>
    </row>
    <row r="5" spans="2:5" x14ac:dyDescent="0.2">
      <c r="C5" s="53"/>
    </row>
    <row r="10" spans="2:5" x14ac:dyDescent="0.2">
      <c r="C10" s="53"/>
    </row>
    <row r="11" spans="2:5" x14ac:dyDescent="0.2">
      <c r="C11" s="53"/>
    </row>
    <row r="12" spans="2:5" x14ac:dyDescent="0.2">
      <c r="C12" s="53"/>
    </row>
    <row r="13" spans="2:5" x14ac:dyDescent="0.2">
      <c r="C13" s="53"/>
    </row>
    <row r="14" spans="2:5" ht="46.5" customHeight="1" x14ac:dyDescent="0.15">
      <c r="B14" s="58" t="s">
        <v>79</v>
      </c>
      <c r="C14" s="53"/>
    </row>
    <row r="15" spans="2:5" ht="33" customHeight="1" thickBot="1" x14ac:dyDescent="0.25">
      <c r="B15" s="59" t="s">
        <v>80</v>
      </c>
      <c r="C15" s="60" t="s">
        <v>81</v>
      </c>
      <c r="D15" s="60" t="s">
        <v>82</v>
      </c>
      <c r="E15" s="60" t="s">
        <v>83</v>
      </c>
    </row>
    <row r="16" spans="2:5" x14ac:dyDescent="0.2">
      <c r="B16" s="54" t="s">
        <v>84</v>
      </c>
      <c r="C16" s="53">
        <f>Income11[[#Totals],[Projected]]</f>
        <v>5700</v>
      </c>
      <c r="D16" s="53">
        <f>Income11[[#Totals],[Actual]]</f>
        <v>5500</v>
      </c>
      <c r="E16" s="53">
        <f>Income11[[#Totals],[Variance]]</f>
        <v>-200</v>
      </c>
    </row>
    <row r="17" spans="2:5" x14ac:dyDescent="0.2">
      <c r="B17" s="54" t="s">
        <v>85</v>
      </c>
      <c r="C17" s="53">
        <f>Expense[[#Totals],[Projected]]</f>
        <v>3603</v>
      </c>
      <c r="D17" s="53">
        <f>Expense[[#Totals],[Actual]]</f>
        <v>3655</v>
      </c>
      <c r="E17" s="53">
        <f>Expense[[#Totals],[Variance]]</f>
        <v>-52</v>
      </c>
    </row>
    <row r="18" spans="2:5" x14ac:dyDescent="0.2">
      <c r="B18" s="54" t="s">
        <v>86</v>
      </c>
      <c r="C18" s="53">
        <f>C16-C17</f>
        <v>2097</v>
      </c>
      <c r="D18" s="53">
        <f>D16-D17</f>
        <v>1845</v>
      </c>
      <c r="E18" s="53">
        <f>SUBTOTAL(109,CashFlow[Variance])</f>
        <v>-252</v>
      </c>
    </row>
    <row r="19" spans="2:5" ht="33" customHeight="1" x14ac:dyDescent="0.2"/>
    <row r="20" spans="2:5" ht="37" thickBot="1" x14ac:dyDescent="0.25">
      <c r="B20" s="61" t="s">
        <v>24</v>
      </c>
      <c r="C20" s="62" t="s">
        <v>81</v>
      </c>
      <c r="D20" s="62" t="s">
        <v>82</v>
      </c>
      <c r="E20" s="62" t="s">
        <v>83</v>
      </c>
    </row>
    <row r="21" spans="2:5" x14ac:dyDescent="0.2">
      <c r="B21" s="54" t="s">
        <v>87</v>
      </c>
      <c r="C21" s="53">
        <v>4000</v>
      </c>
      <c r="D21" s="53">
        <v>4000</v>
      </c>
      <c r="E21" s="53">
        <f>Income11[[#This Row],[Actual]]-Income11[[#This Row],[Projected]]</f>
        <v>0</v>
      </c>
    </row>
    <row r="22" spans="2:5" x14ac:dyDescent="0.2">
      <c r="B22" s="54" t="s">
        <v>88</v>
      </c>
      <c r="C22" s="53">
        <v>1400</v>
      </c>
      <c r="D22" s="53">
        <v>1500</v>
      </c>
      <c r="E22" s="53">
        <f>Income11[[#This Row],[Actual]]-Income11[[#This Row],[Projected]]</f>
        <v>100</v>
      </c>
    </row>
    <row r="23" spans="2:5" x14ac:dyDescent="0.2">
      <c r="B23" s="54" t="s">
        <v>89</v>
      </c>
      <c r="C23" s="53">
        <v>300</v>
      </c>
      <c r="D23" s="53">
        <v>0</v>
      </c>
      <c r="E23" s="53">
        <f>Income11[[#This Row],[Actual]]-Income11[[#This Row],[Projected]]</f>
        <v>-300</v>
      </c>
    </row>
    <row r="24" spans="2:5" ht="22.5" customHeight="1" x14ac:dyDescent="0.2">
      <c r="B24" s="54" t="s">
        <v>84</v>
      </c>
      <c r="C24" s="53">
        <f>SUBTOTAL(109,Income11[Projected])</f>
        <v>5700</v>
      </c>
      <c r="D24" s="53">
        <f>SUBTOTAL(109,Income11[Actual])</f>
        <v>5500</v>
      </c>
      <c r="E24" s="53">
        <f>SUBTOTAL(109,Income11[Variance])</f>
        <v>-200</v>
      </c>
    </row>
    <row r="26" spans="2:5" ht="37" thickBot="1" x14ac:dyDescent="0.25">
      <c r="B26" s="63" t="s">
        <v>90</v>
      </c>
      <c r="C26" s="64" t="s">
        <v>81</v>
      </c>
      <c r="D26" s="64" t="s">
        <v>82</v>
      </c>
      <c r="E26" s="64" t="s">
        <v>83</v>
      </c>
    </row>
    <row r="27" spans="2:5" x14ac:dyDescent="0.2">
      <c r="B27" s="54" t="s">
        <v>91</v>
      </c>
      <c r="C27" s="53">
        <v>1500</v>
      </c>
      <c r="D27" s="53">
        <v>1500</v>
      </c>
      <c r="E27" s="53">
        <f>Expense[[#This Row],[Projected]]-Expense[[#This Row],[Actual]]</f>
        <v>0</v>
      </c>
    </row>
    <row r="28" spans="2:5" x14ac:dyDescent="0.2">
      <c r="B28" s="54" t="s">
        <v>34</v>
      </c>
      <c r="C28" s="53">
        <v>250</v>
      </c>
      <c r="D28" s="53">
        <v>280</v>
      </c>
      <c r="E28" s="53">
        <f>Expense[[#This Row],[Projected]]-Expense[[#This Row],[Actual]]</f>
        <v>-30</v>
      </c>
    </row>
    <row r="29" spans="2:5" x14ac:dyDescent="0.2">
      <c r="B29" s="54" t="s">
        <v>92</v>
      </c>
      <c r="C29" s="53">
        <v>38</v>
      </c>
      <c r="D29" s="53">
        <v>38</v>
      </c>
      <c r="E29" s="53">
        <f>Expense[[#This Row],[Projected]]-Expense[[#This Row],[Actual]]</f>
        <v>0</v>
      </c>
    </row>
    <row r="30" spans="2:5" x14ac:dyDescent="0.2">
      <c r="B30" s="54" t="s">
        <v>93</v>
      </c>
      <c r="C30" s="53">
        <v>65</v>
      </c>
      <c r="D30" s="53">
        <v>78</v>
      </c>
      <c r="E30" s="53">
        <f>Expense[[#This Row],[Projected]]-Expense[[#This Row],[Actual]]</f>
        <v>-13</v>
      </c>
    </row>
    <row r="31" spans="2:5" x14ac:dyDescent="0.2">
      <c r="B31" s="54" t="s">
        <v>94</v>
      </c>
      <c r="C31" s="53">
        <v>25</v>
      </c>
      <c r="D31" s="53">
        <v>21</v>
      </c>
      <c r="E31" s="53">
        <f>Expense[[#This Row],[Projected]]-Expense[[#This Row],[Actual]]</f>
        <v>4</v>
      </c>
    </row>
    <row r="32" spans="2:5" x14ac:dyDescent="0.2">
      <c r="B32" s="54" t="s">
        <v>95</v>
      </c>
      <c r="C32" s="53">
        <v>75</v>
      </c>
      <c r="D32" s="53">
        <v>83</v>
      </c>
      <c r="E32" s="53">
        <f>Expense[[#This Row],[Projected]]-Expense[[#This Row],[Actual]]</f>
        <v>-8</v>
      </c>
    </row>
    <row r="33" spans="2:5" x14ac:dyDescent="0.2">
      <c r="B33" s="54" t="s">
        <v>96</v>
      </c>
      <c r="C33" s="53">
        <v>60</v>
      </c>
      <c r="D33" s="53">
        <v>60</v>
      </c>
      <c r="E33" s="53">
        <f>Expense[[#This Row],[Projected]]-Expense[[#This Row],[Actual]]</f>
        <v>0</v>
      </c>
    </row>
    <row r="34" spans="2:5" x14ac:dyDescent="0.2">
      <c r="B34" s="54" t="s">
        <v>97</v>
      </c>
      <c r="C34" s="53">
        <v>0</v>
      </c>
      <c r="D34" s="53">
        <v>60</v>
      </c>
      <c r="E34" s="53">
        <f>Expense[[#This Row],[Projected]]-Expense[[#This Row],[Actual]]</f>
        <v>-60</v>
      </c>
    </row>
    <row r="35" spans="2:5" x14ac:dyDescent="0.2">
      <c r="B35" s="54" t="s">
        <v>98</v>
      </c>
      <c r="C35" s="53">
        <v>180</v>
      </c>
      <c r="D35" s="53">
        <v>150</v>
      </c>
      <c r="E35" s="53">
        <f>Expense[[#This Row],[Projected]]-Expense[[#This Row],[Actual]]</f>
        <v>30</v>
      </c>
    </row>
    <row r="36" spans="2:5" x14ac:dyDescent="0.2">
      <c r="B36" s="54" t="s">
        <v>99</v>
      </c>
      <c r="C36" s="53">
        <v>250</v>
      </c>
      <c r="D36" s="53">
        <v>250</v>
      </c>
      <c r="E36" s="53">
        <f>Expense[[#This Row],[Projected]]-Expense[[#This Row],[Actual]]</f>
        <v>0</v>
      </c>
    </row>
    <row r="37" spans="2:5" x14ac:dyDescent="0.2">
      <c r="B37" s="54" t="s">
        <v>100</v>
      </c>
      <c r="C37" s="53">
        <v>75</v>
      </c>
      <c r="D37" s="53">
        <v>80</v>
      </c>
      <c r="E37" s="53">
        <f>Expense[[#This Row],[Projected]]-Expense[[#This Row],[Actual]]</f>
        <v>-5</v>
      </c>
    </row>
    <row r="38" spans="2:5" x14ac:dyDescent="0.2">
      <c r="B38" s="54" t="s">
        <v>101</v>
      </c>
      <c r="C38" s="53">
        <v>280</v>
      </c>
      <c r="D38" s="53">
        <v>260</v>
      </c>
      <c r="E38" s="53">
        <f>Expense[[#This Row],[Projected]]-Expense[[#This Row],[Actual]]</f>
        <v>20</v>
      </c>
    </row>
    <row r="39" spans="2:5" x14ac:dyDescent="0.2">
      <c r="B39" s="54" t="s">
        <v>102</v>
      </c>
      <c r="C39" s="53">
        <v>75</v>
      </c>
      <c r="D39" s="53">
        <v>65</v>
      </c>
      <c r="E39" s="53">
        <f>Expense[[#This Row],[Projected]]-Expense[[#This Row],[Actual]]</f>
        <v>10</v>
      </c>
    </row>
    <row r="40" spans="2:5" x14ac:dyDescent="0.2">
      <c r="B40" s="54" t="s">
        <v>55</v>
      </c>
      <c r="C40" s="53">
        <v>255</v>
      </c>
      <c r="D40" s="53">
        <v>255</v>
      </c>
      <c r="E40" s="53">
        <f>Expense[[#This Row],[Projected]]-Expense[[#This Row],[Actual]]</f>
        <v>0</v>
      </c>
    </row>
    <row r="41" spans="2:5" x14ac:dyDescent="0.2">
      <c r="B41" s="54" t="s">
        <v>103</v>
      </c>
      <c r="C41" s="53">
        <v>100</v>
      </c>
      <c r="D41" s="53">
        <v>100</v>
      </c>
      <c r="E41" s="53">
        <f>Expense[[#This Row],[Projected]]-Expense[[#This Row],[Actual]]</f>
        <v>0</v>
      </c>
    </row>
    <row r="42" spans="2:5" x14ac:dyDescent="0.2">
      <c r="B42" s="54" t="s">
        <v>104</v>
      </c>
      <c r="C42" s="53">
        <v>0</v>
      </c>
      <c r="D42" s="53">
        <v>0</v>
      </c>
      <c r="E42" s="53">
        <f>Expense[[#This Row],[Projected]]-Expense[[#This Row],[Actual]]</f>
        <v>0</v>
      </c>
    </row>
    <row r="43" spans="2:5" x14ac:dyDescent="0.2">
      <c r="B43" s="54" t="s">
        <v>105</v>
      </c>
      <c r="C43" s="53">
        <v>0</v>
      </c>
      <c r="D43" s="53">
        <v>0</v>
      </c>
      <c r="E43" s="53">
        <f>Expense[[#This Row],[Projected]]-Expense[[#This Row],[Actual]]</f>
        <v>0</v>
      </c>
    </row>
    <row r="44" spans="2:5" x14ac:dyDescent="0.2">
      <c r="B44" s="54" t="s">
        <v>106</v>
      </c>
      <c r="C44" s="53">
        <v>150</v>
      </c>
      <c r="D44" s="53">
        <v>150</v>
      </c>
      <c r="E44" s="53">
        <f>Expense[[#This Row],[Projected]]-Expense[[#This Row],[Actual]]</f>
        <v>0</v>
      </c>
    </row>
    <row r="45" spans="2:5" x14ac:dyDescent="0.2">
      <c r="B45" s="54" t="s">
        <v>107</v>
      </c>
      <c r="C45" s="53">
        <v>225</v>
      </c>
      <c r="D45" s="53">
        <v>225</v>
      </c>
      <c r="E45" s="53">
        <f>Expense[[#This Row],[Projected]]-Expense[[#This Row],[Actual]]</f>
        <v>0</v>
      </c>
    </row>
    <row r="46" spans="2:5" x14ac:dyDescent="0.2">
      <c r="B46" s="54" t="s">
        <v>28</v>
      </c>
      <c r="C46" s="53">
        <v>0</v>
      </c>
      <c r="D46" s="53">
        <v>0</v>
      </c>
      <c r="E46" s="53">
        <f>Expense[[#This Row],[Projected]]-Expense[[#This Row],[Actual]]</f>
        <v>0</v>
      </c>
    </row>
    <row r="47" spans="2:5" x14ac:dyDescent="0.2">
      <c r="B47" s="54" t="s">
        <v>8</v>
      </c>
      <c r="C47" s="53">
        <f>SUBTOTAL(109,Expense[Projected])</f>
        <v>3603</v>
      </c>
      <c r="D47" s="53">
        <f>SUBTOTAL(109,Expense[Actual])</f>
        <v>3655</v>
      </c>
      <c r="E47" s="53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2949686-28E0-764B-A824-C21915C476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2" id="{E2FA73C9-C5AD-4842-8616-D8D02378727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3" id="{5030FD27-A433-9046-855D-803A748C5E6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  <pageSetUpPr fitToPage="1"/>
  </sheetPr>
  <dimension ref="A1:K30"/>
  <sheetViews>
    <sheetView showGridLines="0" zoomScale="125" zoomScaleNormal="125" workbookViewId="0">
      <selection activeCell="E9" sqref="E9"/>
    </sheetView>
  </sheetViews>
  <sheetFormatPr baseColWidth="10" defaultColWidth="9.1640625" defaultRowHeight="27.75" customHeight="1" x14ac:dyDescent="0.2"/>
  <cols>
    <col min="1" max="1" width="4.5" style="49" customWidth="1"/>
    <col min="2" max="2" width="19.6640625" style="49" customWidth="1"/>
    <col min="3" max="3" width="15.6640625" style="51" customWidth="1"/>
    <col min="4" max="4" width="6.5" style="49" customWidth="1"/>
    <col min="5" max="5" width="19.6640625" style="49" customWidth="1"/>
    <col min="6" max="6" width="15.6640625" style="50" customWidth="1"/>
    <col min="7" max="7" width="15.6640625" style="51" customWidth="1"/>
    <col min="8" max="8" width="6.5" style="49" customWidth="1"/>
    <col min="9" max="9" width="15.6640625" style="50" customWidth="1"/>
    <col min="10" max="10" width="15.6640625" style="51" customWidth="1"/>
    <col min="11" max="11" width="4.5" style="49" customWidth="1"/>
    <col min="12" max="16384" width="9.1640625" style="49"/>
  </cols>
  <sheetData>
    <row r="1" spans="1:11" s="34" customFormat="1" ht="5.25" customHeight="1" x14ac:dyDescent="0.2"/>
    <row r="2" spans="1:11" s="35" customFormat="1" ht="40.5" customHeight="1" x14ac:dyDescent="0.2">
      <c r="B2" s="35" t="s">
        <v>59</v>
      </c>
      <c r="K2" s="35" t="s">
        <v>60</v>
      </c>
    </row>
    <row r="3" spans="1:11" s="36" customFormat="1" ht="33" customHeight="1" x14ac:dyDescent="0.25">
      <c r="B3" s="37" t="s">
        <v>61</v>
      </c>
      <c r="F3" s="37" t="s">
        <v>19</v>
      </c>
    </row>
    <row r="4" spans="1:11" s="36" customFormat="1" ht="18.75" customHeight="1" x14ac:dyDescent="0.2">
      <c r="B4" s="38"/>
      <c r="E4" s="39"/>
      <c r="F4" s="40" t="s">
        <v>62</v>
      </c>
      <c r="G4" s="40"/>
    </row>
    <row r="5" spans="1:11" s="36" customFormat="1" ht="3.75" customHeight="1" x14ac:dyDescent="0.2">
      <c r="E5" s="39"/>
      <c r="F5" s="41"/>
      <c r="G5" s="41"/>
    </row>
    <row r="6" spans="1:11" s="36" customFormat="1" ht="46.5" customHeight="1" x14ac:dyDescent="0.2">
      <c r="E6" s="39"/>
      <c r="F6" s="42">
        <f>SUM(MonthlyIncome[AMOUNT])</f>
        <v>3750</v>
      </c>
      <c r="G6" s="42"/>
      <c r="I6" s="39"/>
      <c r="J6" s="43"/>
    </row>
    <row r="7" spans="1:11" s="36" customFormat="1" ht="18.75" customHeight="1" x14ac:dyDescent="0.2">
      <c r="F7" s="40" t="s">
        <v>63</v>
      </c>
      <c r="G7" s="40"/>
      <c r="I7" s="39"/>
      <c r="J7" s="43"/>
    </row>
    <row r="8" spans="1:11" s="36" customFormat="1" ht="3.75" customHeight="1" x14ac:dyDescent="0.2">
      <c r="F8" s="41"/>
      <c r="G8" s="41"/>
      <c r="I8" s="39"/>
      <c r="J8" s="43"/>
    </row>
    <row r="9" spans="1:11" s="36" customFormat="1" ht="46.5" customHeight="1" x14ac:dyDescent="0.2">
      <c r="E9" s="44"/>
      <c r="F9" s="42">
        <f>SUM(MonthlyExpenses[AMOUNT])</f>
        <v>2336</v>
      </c>
      <c r="G9" s="42"/>
    </row>
    <row r="10" spans="1:11" s="36" customFormat="1" ht="18.75" customHeight="1" x14ac:dyDescent="0.2">
      <c r="A10" s="44"/>
      <c r="E10" s="44"/>
      <c r="F10" s="40" t="s">
        <v>64</v>
      </c>
      <c r="G10" s="40"/>
    </row>
    <row r="11" spans="1:11" s="36" customFormat="1" ht="3.75" customHeight="1" x14ac:dyDescent="0.2">
      <c r="A11" s="44"/>
      <c r="E11" s="44"/>
      <c r="F11" s="41"/>
      <c r="G11" s="41"/>
    </row>
    <row r="12" spans="1:11" s="36" customFormat="1" ht="46.5" customHeight="1" x14ac:dyDescent="0.2">
      <c r="A12" s="44"/>
      <c r="E12" s="44"/>
      <c r="F12" s="42">
        <f>SUM(Savings9[AMOUNT])</f>
        <v>550</v>
      </c>
      <c r="G12" s="42"/>
    </row>
    <row r="13" spans="1:11" s="36" customFormat="1" ht="18.75" customHeight="1" x14ac:dyDescent="0.2">
      <c r="A13" s="44"/>
      <c r="E13" s="44"/>
      <c r="F13" s="40" t="s">
        <v>65</v>
      </c>
      <c r="G13" s="40"/>
    </row>
    <row r="14" spans="1:11" s="36" customFormat="1" ht="3.75" customHeight="1" x14ac:dyDescent="0.2">
      <c r="A14" s="44"/>
      <c r="E14" s="44"/>
      <c r="F14" s="41"/>
      <c r="G14" s="41"/>
    </row>
    <row r="15" spans="1:11" s="36" customFormat="1" ht="46.5" customHeight="1" x14ac:dyDescent="0.2">
      <c r="A15" s="44"/>
      <c r="E15" s="44"/>
      <c r="F15" s="42">
        <f>TotalMonthlyIncome-TotalMonthlyExpenses-TotalMonthlySavings</f>
        <v>864</v>
      </c>
      <c r="G15" s="42"/>
    </row>
    <row r="16" spans="1:11" s="36" customFormat="1" ht="31.5" customHeight="1" x14ac:dyDescent="0.25">
      <c r="B16" s="37" t="s">
        <v>24</v>
      </c>
      <c r="C16" s="37"/>
      <c r="D16" s="45"/>
      <c r="E16" s="37" t="s">
        <v>29</v>
      </c>
      <c r="F16" s="37"/>
      <c r="G16" s="37"/>
      <c r="H16" s="45"/>
      <c r="I16" s="37" t="s">
        <v>39</v>
      </c>
      <c r="J16" s="37"/>
    </row>
    <row r="17" spans="1:11" s="36" customFormat="1" ht="18.75" customHeight="1" x14ac:dyDescent="0.2">
      <c r="B17" s="46" t="s">
        <v>66</v>
      </c>
      <c r="C17" s="46" t="s">
        <v>67</v>
      </c>
      <c r="E17" s="46" t="s">
        <v>66</v>
      </c>
      <c r="F17" s="46" t="s">
        <v>68</v>
      </c>
      <c r="G17" s="46" t="s">
        <v>67</v>
      </c>
      <c r="I17" s="46" t="s">
        <v>69</v>
      </c>
      <c r="J17" s="46" t="s">
        <v>67</v>
      </c>
    </row>
    <row r="18" spans="1:11" ht="28" customHeight="1" x14ac:dyDescent="0.2">
      <c r="A18" s="36"/>
      <c r="B18" s="36" t="s">
        <v>26</v>
      </c>
      <c r="C18" s="47">
        <v>2500</v>
      </c>
      <c r="D18" s="36"/>
      <c r="E18" s="36" t="s">
        <v>30</v>
      </c>
      <c r="F18" s="48" t="s">
        <v>41</v>
      </c>
      <c r="G18" s="47">
        <v>800</v>
      </c>
      <c r="H18" s="36"/>
      <c r="I18" s="48" t="s">
        <v>41</v>
      </c>
      <c r="J18" s="47">
        <v>200</v>
      </c>
      <c r="K18" s="36"/>
    </row>
    <row r="19" spans="1:11" ht="28" customHeight="1" x14ac:dyDescent="0.2">
      <c r="A19" s="36"/>
      <c r="B19" s="36" t="s">
        <v>27</v>
      </c>
      <c r="C19" s="47">
        <v>1000</v>
      </c>
      <c r="D19" s="36"/>
      <c r="E19" s="36" t="s">
        <v>31</v>
      </c>
      <c r="F19" s="48" t="s">
        <v>41</v>
      </c>
      <c r="G19" s="47">
        <v>120</v>
      </c>
      <c r="H19" s="36"/>
      <c r="I19" s="48" t="s">
        <v>41</v>
      </c>
      <c r="J19" s="47">
        <v>250</v>
      </c>
      <c r="K19" s="36"/>
    </row>
    <row r="20" spans="1:11" ht="28" customHeight="1" x14ac:dyDescent="0.2">
      <c r="A20" s="36"/>
      <c r="B20" s="36" t="s">
        <v>28</v>
      </c>
      <c r="C20" s="47">
        <v>250</v>
      </c>
      <c r="D20" s="36"/>
      <c r="E20" s="36" t="s">
        <v>32</v>
      </c>
      <c r="F20" s="48" t="s">
        <v>41</v>
      </c>
      <c r="G20" s="47">
        <v>50</v>
      </c>
      <c r="H20" s="36"/>
      <c r="I20" s="48" t="s">
        <v>41</v>
      </c>
      <c r="J20" s="47">
        <v>100</v>
      </c>
      <c r="K20" s="36"/>
    </row>
    <row r="21" spans="1:11" ht="28" customHeight="1" x14ac:dyDescent="0.2">
      <c r="A21" s="36"/>
      <c r="B21" s="36"/>
      <c r="C21" s="47"/>
      <c r="D21" s="36"/>
      <c r="E21" s="36" t="s">
        <v>33</v>
      </c>
      <c r="F21" s="48" t="s">
        <v>41</v>
      </c>
      <c r="G21" s="47">
        <v>45</v>
      </c>
      <c r="H21" s="36"/>
      <c r="K21" s="36"/>
    </row>
    <row r="22" spans="1:11" ht="28" customHeight="1" x14ac:dyDescent="0.2">
      <c r="A22" s="36"/>
      <c r="B22" s="36"/>
      <c r="C22" s="47"/>
      <c r="D22" s="36"/>
      <c r="E22" s="36" t="s">
        <v>34</v>
      </c>
      <c r="F22" s="48" t="s">
        <v>41</v>
      </c>
      <c r="G22" s="47">
        <v>500</v>
      </c>
      <c r="H22" s="36"/>
      <c r="K22" s="36"/>
    </row>
    <row r="23" spans="1:11" ht="28" customHeight="1" x14ac:dyDescent="0.2">
      <c r="A23" s="36"/>
      <c r="B23" s="36"/>
      <c r="C23" s="47"/>
      <c r="D23" s="36"/>
      <c r="E23" s="36" t="s">
        <v>35</v>
      </c>
      <c r="F23" s="48" t="s">
        <v>41</v>
      </c>
      <c r="G23" s="47">
        <v>273</v>
      </c>
      <c r="H23" s="36"/>
      <c r="K23" s="36"/>
    </row>
    <row r="24" spans="1:11" ht="28" customHeight="1" x14ac:dyDescent="0.2">
      <c r="A24" s="36"/>
      <c r="B24" s="36"/>
      <c r="C24" s="47"/>
      <c r="D24" s="36"/>
      <c r="E24" s="36" t="s">
        <v>70</v>
      </c>
      <c r="F24" s="48" t="s">
        <v>41</v>
      </c>
      <c r="G24" s="47">
        <v>120</v>
      </c>
      <c r="H24" s="36"/>
      <c r="K24" s="36"/>
    </row>
    <row r="25" spans="1:11" ht="28" customHeight="1" x14ac:dyDescent="0.2">
      <c r="A25" s="36"/>
      <c r="B25" s="36"/>
      <c r="C25" s="47"/>
      <c r="D25" s="36"/>
      <c r="E25" s="36" t="s">
        <v>71</v>
      </c>
      <c r="F25" s="48" t="s">
        <v>41</v>
      </c>
      <c r="G25" s="47">
        <v>50</v>
      </c>
      <c r="H25" s="36"/>
      <c r="K25" s="36"/>
    </row>
    <row r="26" spans="1:11" ht="28" customHeight="1" x14ac:dyDescent="0.2">
      <c r="A26" s="36"/>
      <c r="B26" s="36"/>
      <c r="C26" s="47"/>
      <c r="D26" s="36"/>
      <c r="E26" s="36" t="s">
        <v>36</v>
      </c>
      <c r="F26" s="48" t="s">
        <v>41</v>
      </c>
      <c r="G26" s="47">
        <v>100</v>
      </c>
      <c r="H26" s="36"/>
      <c r="K26" s="36"/>
    </row>
    <row r="27" spans="1:11" ht="28" customHeight="1" x14ac:dyDescent="0.2">
      <c r="A27" s="36"/>
      <c r="B27" s="36"/>
      <c r="C27" s="47"/>
      <c r="D27" s="36"/>
      <c r="E27" s="36" t="s">
        <v>72</v>
      </c>
      <c r="F27" s="48" t="s">
        <v>41</v>
      </c>
      <c r="G27" s="47">
        <v>78</v>
      </c>
      <c r="H27" s="36"/>
      <c r="K27" s="36"/>
    </row>
    <row r="28" spans="1:11" ht="28" customHeight="1" x14ac:dyDescent="0.2">
      <c r="A28" s="36"/>
      <c r="B28" s="36"/>
      <c r="C28" s="47"/>
      <c r="D28" s="36"/>
      <c r="E28" s="36" t="s">
        <v>73</v>
      </c>
      <c r="F28" s="48" t="s">
        <v>41</v>
      </c>
      <c r="G28" s="47">
        <v>50</v>
      </c>
      <c r="H28" s="36"/>
      <c r="K28" s="36"/>
    </row>
    <row r="29" spans="1:11" ht="28" customHeight="1" x14ac:dyDescent="0.2">
      <c r="A29" s="36"/>
      <c r="B29" s="36"/>
      <c r="C29" s="47"/>
      <c r="D29" s="36"/>
      <c r="E29" s="36" t="s">
        <v>74</v>
      </c>
      <c r="F29" s="48" t="s">
        <v>41</v>
      </c>
      <c r="G29" s="47">
        <v>100</v>
      </c>
      <c r="H29" s="36"/>
      <c r="K29" s="36"/>
    </row>
    <row r="30" spans="1:11" ht="28" customHeight="1" x14ac:dyDescent="0.2">
      <c r="A30" s="36"/>
      <c r="B30" s="36"/>
      <c r="C30" s="47"/>
      <c r="D30" s="36"/>
      <c r="E30" s="36" t="s">
        <v>38</v>
      </c>
      <c r="F30" s="48" t="s">
        <v>41</v>
      </c>
      <c r="G30" s="47">
        <v>50</v>
      </c>
      <c r="H30" s="36"/>
      <c r="K30" s="36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FA344E5-8092-074C-9C3B-450A098A455A}">
            <xm:f>'[Personal Budget1]Chart Data'!#REF!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E16"/>
  <sheetViews>
    <sheetView showGridLines="0" topLeftCell="A2" zoomScaleNormal="100" workbookViewId="0"/>
  </sheetViews>
  <sheetFormatPr baseColWidth="10" defaultColWidth="8.83203125" defaultRowHeight="30" customHeight="1" x14ac:dyDescent="0.2"/>
  <cols>
    <col min="1" max="1" width="2.83203125" style="25" customWidth="1"/>
    <col min="2" max="2" width="25.83203125" style="25" customWidth="1"/>
    <col min="3" max="5" width="20.83203125" style="25" customWidth="1"/>
    <col min="6" max="9" width="8.83203125" style="25"/>
    <col min="10" max="10" width="2.83203125" style="25" customWidth="1"/>
    <col min="11" max="16384" width="8.83203125" style="25"/>
  </cols>
  <sheetData>
    <row r="1" spans="2:5" ht="35.25" customHeight="1" thickBot="1" x14ac:dyDescent="0.25">
      <c r="B1" s="24" t="s">
        <v>42</v>
      </c>
      <c r="C1" s="24"/>
      <c r="D1" s="24"/>
      <c r="E1" s="24"/>
    </row>
    <row r="2" spans="2:5" ht="250" customHeight="1" thickTop="1" x14ac:dyDescent="0.2">
      <c r="B2" s="26" t="s">
        <v>43</v>
      </c>
      <c r="C2" s="26"/>
      <c r="D2" s="26"/>
      <c r="E2" s="26"/>
    </row>
    <row r="3" spans="2:5" ht="250" customHeight="1" x14ac:dyDescent="0.2">
      <c r="B3" s="27"/>
      <c r="C3" s="27"/>
      <c r="D3" s="27"/>
      <c r="E3" s="27"/>
    </row>
    <row r="4" spans="2:5" ht="36.75" customHeight="1" thickBot="1" x14ac:dyDescent="0.35">
      <c r="B4" s="28" t="s">
        <v>44</v>
      </c>
      <c r="C4" s="28"/>
      <c r="D4" s="28"/>
      <c r="E4" s="28"/>
    </row>
    <row r="5" spans="2:5" ht="30" customHeight="1" thickTop="1" x14ac:dyDescent="0.2">
      <c r="B5" s="29" t="s">
        <v>45</v>
      </c>
      <c r="C5" s="29" t="s">
        <v>46</v>
      </c>
      <c r="D5" s="25" t="s">
        <v>47</v>
      </c>
      <c r="E5" s="25" t="s">
        <v>48</v>
      </c>
    </row>
    <row r="6" spans="2:5" ht="30" customHeight="1" x14ac:dyDescent="0.2">
      <c r="B6" s="29" t="s">
        <v>49</v>
      </c>
      <c r="C6" s="30">
        <v>1325000</v>
      </c>
      <c r="D6" s="31">
        <f>IFERROR(Data[[#This Row],[Annual Cost ]]/SUM(Data[[Annual Cost ]]), "")</f>
        <v>0.31172803199623572</v>
      </c>
      <c r="E6" s="31">
        <f>IFERROR(SUM(INDEX(Data[Percent of Total],1):Data[[#This Row],[Percent of Total]]), "")</f>
        <v>0.31172803199623572</v>
      </c>
    </row>
    <row r="7" spans="2:5" ht="30" customHeight="1" x14ac:dyDescent="0.2">
      <c r="B7" s="29" t="s">
        <v>50</v>
      </c>
      <c r="C7" s="30">
        <v>900500</v>
      </c>
      <c r="D7" s="31">
        <f>IFERROR(Data[[#This Row],[Annual Cost ]]/SUM(Data[[Annual Cost ]]), "")</f>
        <v>0.21185742853781908</v>
      </c>
      <c r="E7" s="31">
        <f>IFERROR(SUM(INDEX(Data[Percent of Total],1):Data[[#This Row],[Percent of Total]]), "")</f>
        <v>0.52358546053405486</v>
      </c>
    </row>
    <row r="8" spans="2:5" ht="30" customHeight="1" x14ac:dyDescent="0.2">
      <c r="B8" s="29" t="s">
        <v>51</v>
      </c>
      <c r="C8" s="30">
        <v>575000</v>
      </c>
      <c r="D8" s="31">
        <f>IFERROR(Data[[#This Row],[Annual Cost ]]/SUM(Data[[Annual Cost ]]), "")</f>
        <v>0.13527820256440418</v>
      </c>
      <c r="E8" s="31">
        <f>IFERROR(SUM(INDEX(Data[Percent of Total],1):Data[[#This Row],[Percent of Total]]), "")</f>
        <v>0.65886366309845901</v>
      </c>
    </row>
    <row r="9" spans="2:5" ht="30" customHeight="1" x14ac:dyDescent="0.2">
      <c r="B9" s="29" t="s">
        <v>52</v>
      </c>
      <c r="C9" s="30">
        <v>395000</v>
      </c>
      <c r="D9" s="31">
        <f>IFERROR(Data[[#This Row],[Annual Cost ]]/SUM(Data[[Annual Cost ]]), "")</f>
        <v>9.293024350076462E-2</v>
      </c>
      <c r="E9" s="31">
        <f>IFERROR(SUM(INDEX(Data[Percent of Total],1):Data[[#This Row],[Percent of Total]]), "")</f>
        <v>0.75179390659922363</v>
      </c>
    </row>
    <row r="10" spans="2:5" ht="30" customHeight="1" x14ac:dyDescent="0.2">
      <c r="B10" s="29" t="s">
        <v>53</v>
      </c>
      <c r="C10" s="30">
        <v>295000</v>
      </c>
      <c r="D10" s="31">
        <f>IFERROR(Data[[#This Row],[Annual Cost ]]/SUM(Data[[Annual Cost ]]), "")</f>
        <v>6.9403599576520411E-2</v>
      </c>
      <c r="E10" s="31">
        <f>IFERROR(SUM(INDEX(Data[Percent of Total],1):Data[[#This Row],[Percent of Total]]), "")</f>
        <v>0.82119750617574405</v>
      </c>
    </row>
    <row r="11" spans="2:5" ht="30" customHeight="1" x14ac:dyDescent="0.2">
      <c r="B11" s="29" t="s">
        <v>54</v>
      </c>
      <c r="C11" s="30">
        <v>250000</v>
      </c>
      <c r="D11" s="31">
        <f>IFERROR(Data[[#This Row],[Annual Cost ]]/SUM(Data[[Annual Cost ]]), "")</f>
        <v>5.8816609810610515E-2</v>
      </c>
      <c r="E11" s="31">
        <f>IFERROR(SUM(INDEX(Data[Percent of Total],1):Data[[#This Row],[Percent of Total]]), "")</f>
        <v>0.88001411598635459</v>
      </c>
    </row>
    <row r="12" spans="2:5" ht="30" customHeight="1" x14ac:dyDescent="0.2">
      <c r="B12" s="29" t="s">
        <v>55</v>
      </c>
      <c r="C12" s="30">
        <v>180000</v>
      </c>
      <c r="D12" s="31">
        <f>IFERROR(Data[[#This Row],[Annual Cost ]]/SUM(Data[[Annual Cost ]]), "")</f>
        <v>4.234795906363957E-2</v>
      </c>
      <c r="E12" s="31">
        <f>IFERROR(SUM(INDEX(Data[Percent of Total],1):Data[[#This Row],[Percent of Total]]), "")</f>
        <v>0.92236207504999412</v>
      </c>
    </row>
    <row r="13" spans="2:5" ht="30" customHeight="1" x14ac:dyDescent="0.2">
      <c r="B13" s="29" t="s">
        <v>56</v>
      </c>
      <c r="C13" s="30">
        <v>130000</v>
      </c>
      <c r="D13" s="31">
        <f>IFERROR(Data[[#This Row],[Annual Cost ]]/SUM(Data[[Annual Cost ]]), "")</f>
        <v>3.0584637101517469E-2</v>
      </c>
      <c r="E13" s="31">
        <f>IFERROR(SUM(INDEX(Data[Percent of Total],1):Data[[#This Row],[Percent of Total]]), "")</f>
        <v>0.95294671215151161</v>
      </c>
    </row>
    <row r="14" spans="2:5" ht="30" customHeight="1" x14ac:dyDescent="0.2">
      <c r="B14" s="29" t="s">
        <v>57</v>
      </c>
      <c r="C14" s="30">
        <v>125000</v>
      </c>
      <c r="D14" s="31">
        <f>IFERROR(Data[[#This Row],[Annual Cost ]]/SUM(Data[[Annual Cost ]]), "")</f>
        <v>2.9408304905305258E-2</v>
      </c>
      <c r="E14" s="31">
        <f>IFERROR(SUM(INDEX(Data[Percent of Total],1):Data[[#This Row],[Percent of Total]]), "")</f>
        <v>0.98235501705681683</v>
      </c>
    </row>
    <row r="15" spans="2:5" ht="30" customHeight="1" x14ac:dyDescent="0.2">
      <c r="B15" s="29" t="s">
        <v>58</v>
      </c>
      <c r="C15" s="30">
        <v>75000</v>
      </c>
      <c r="D15" s="31">
        <f>IFERROR(Data[[#This Row],[Annual Cost ]]/SUM(Data[[Annual Cost ]]), "")</f>
        <v>1.7644982943183157E-2</v>
      </c>
      <c r="E15" s="31">
        <f>IFERROR(SUM(INDEX(Data[Percent of Total],1):Data[[#This Row],[Percent of Total]]), "")</f>
        <v>1</v>
      </c>
    </row>
    <row r="16" spans="2:5" ht="30" customHeight="1" x14ac:dyDescent="0.2">
      <c r="B16" s="25" t="s">
        <v>8</v>
      </c>
      <c r="C16" s="32">
        <f>SUBTOTAL(109,Data[[Annual Cost ]])</f>
        <v>4250500</v>
      </c>
      <c r="D16" s="33">
        <f>SUBTOTAL(109,Data[Percent of Total])</f>
        <v>1</v>
      </c>
      <c r="E16" s="33"/>
    </row>
  </sheetData>
  <dataConsolidate/>
  <mergeCells count="1">
    <mergeCell ref="B2:E3"/>
  </mergeCells>
  <dataValidations count="7">
    <dataValidation allowBlank="1" showInputMessage="1" showErrorMessage="1" prompt="Cumulative Percent is automatically calculated in this column under this heading" sqref="E5"/>
    <dataValidation allowBlank="1" showInputMessage="1" showErrorMessage="1" prompt="Percent of Total is automatically calculated in this column under this heading" sqref="D5"/>
    <dataValidation allowBlank="1" showInputMessage="1" showErrorMessage="1" prompt="Enter Annual Cost in this column under this heading" sqref="C5"/>
    <dataValidation allowBlank="1" showInputMessage="1" showErrorMessage="1" prompt="Enter Cost Center in this column under this heading. Use heading filters to find specific entries" sqref="B5"/>
    <dataValidation allowBlank="1" showInputMessage="1" showErrorMessage="1" prompt="Enter Cost details in Data table below" sqref="B4"/>
    <dataValidation allowBlank="1" showInputMessage="1" showErrorMessage="1" prompt="Title of this worksheet is in this cell. Pareto chart is below" sqref="B1"/>
    <dataValidation allowBlank="1" showInputMessage="1" showErrorMessage="1" prompt="Create a Cost Analysis with Pareto Chart in this worksheet. Enter details in table starting in cell B6. Cost Center pareto chart is in cells B2 through E3" sqref="A1"/>
  </dataValidation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C34"/>
  <sheetViews>
    <sheetView showGridLines="0" zoomScale="125" zoomScaleNormal="125" workbookViewId="0"/>
  </sheetViews>
  <sheetFormatPr baseColWidth="10" defaultColWidth="10.1640625" defaultRowHeight="28.5" customHeight="1" x14ac:dyDescent="0.2"/>
  <cols>
    <col min="1" max="1" width="3.83203125" style="15" customWidth="1"/>
    <col min="2" max="2" width="33.33203125" style="15" customWidth="1"/>
    <col min="3" max="3" width="23.6640625" style="15" customWidth="1"/>
    <col min="4" max="4" width="10.5" style="15" customWidth="1"/>
    <col min="5" max="16384" width="10.1640625" style="15"/>
  </cols>
  <sheetData>
    <row r="1" spans="2:3" ht="35.25" customHeight="1" x14ac:dyDescent="0.5">
      <c r="B1" s="13" t="s">
        <v>17</v>
      </c>
      <c r="C1" s="14"/>
    </row>
    <row r="2" spans="2:3" ht="37.5" customHeight="1" x14ac:dyDescent="0.35">
      <c r="B2" s="14" t="s">
        <v>18</v>
      </c>
      <c r="C2" s="14" t="s">
        <v>19</v>
      </c>
    </row>
    <row r="3" spans="2:3" ht="30" customHeight="1" x14ac:dyDescent="0.2">
      <c r="B3" s="16"/>
      <c r="C3" s="15" t="s">
        <v>20</v>
      </c>
    </row>
    <row r="4" spans="2:3" ht="20.5" customHeight="1" x14ac:dyDescent="0.2">
      <c r="C4" s="17">
        <f>SUM(Income[Amount])</f>
        <v>3750</v>
      </c>
    </row>
    <row r="5" spans="2:3" ht="20.5" customHeight="1" x14ac:dyDescent="0.2">
      <c r="C5" s="15" t="s">
        <v>21</v>
      </c>
    </row>
    <row r="6" spans="2:3" ht="20.5" customHeight="1" x14ac:dyDescent="0.2">
      <c r="C6" s="17">
        <f>SUM(Expenses[Amount])</f>
        <v>2058</v>
      </c>
    </row>
    <row r="7" spans="2:3" ht="20.5" customHeight="1" x14ac:dyDescent="0.2">
      <c r="C7" s="15" t="s">
        <v>22</v>
      </c>
    </row>
    <row r="8" spans="2:3" ht="20.5" customHeight="1" x14ac:dyDescent="0.2">
      <c r="C8" s="17">
        <f>SUM(Savings[Amount])</f>
        <v>550</v>
      </c>
    </row>
    <row r="9" spans="2:3" ht="20.5" customHeight="1" x14ac:dyDescent="0.2">
      <c r="C9" s="15" t="s">
        <v>23</v>
      </c>
    </row>
    <row r="10" spans="2:3" ht="20.5" customHeight="1" x14ac:dyDescent="0.2">
      <c r="C10" s="17">
        <f>Total_Monthly_Income-Total_Monthly_Expenses-Total_Monthly_Savings</f>
        <v>1142</v>
      </c>
    </row>
    <row r="11" spans="2:3" ht="22.5" customHeight="1" x14ac:dyDescent="0.2">
      <c r="B11" s="18">
        <f>MIN(Total_Monthly_Expenses/Total_Monthly_Income,1)</f>
        <v>0.54879999999999995</v>
      </c>
    </row>
    <row r="12" spans="2:3" ht="37.5" customHeight="1" x14ac:dyDescent="0.35">
      <c r="B12" s="14" t="s">
        <v>24</v>
      </c>
    </row>
    <row r="13" spans="2:3" ht="25" customHeight="1" x14ac:dyDescent="0.2">
      <c r="B13" s="19" t="s">
        <v>1</v>
      </c>
      <c r="C13" s="19" t="s">
        <v>25</v>
      </c>
    </row>
    <row r="14" spans="2:3" ht="25" customHeight="1" x14ac:dyDescent="0.2">
      <c r="B14" s="15" t="s">
        <v>26</v>
      </c>
      <c r="C14" s="20">
        <v>2500</v>
      </c>
    </row>
    <row r="15" spans="2:3" ht="25" customHeight="1" x14ac:dyDescent="0.2">
      <c r="B15" s="15" t="s">
        <v>27</v>
      </c>
      <c r="C15" s="20">
        <v>1000</v>
      </c>
    </row>
    <row r="16" spans="2:3" ht="25" customHeight="1" x14ac:dyDescent="0.2">
      <c r="B16" s="15" t="s">
        <v>28</v>
      </c>
      <c r="C16" s="20">
        <v>250</v>
      </c>
    </row>
    <row r="17" spans="2:3" ht="25" customHeight="1" x14ac:dyDescent="0.2">
      <c r="C17" s="20"/>
    </row>
    <row r="18" spans="2:3" ht="25" customHeight="1" x14ac:dyDescent="0.35">
      <c r="B18" s="14" t="s">
        <v>29</v>
      </c>
    </row>
    <row r="19" spans="2:3" ht="25" customHeight="1" x14ac:dyDescent="0.2">
      <c r="B19" s="21" t="s">
        <v>1</v>
      </c>
      <c r="C19" s="21" t="s">
        <v>25</v>
      </c>
    </row>
    <row r="20" spans="2:3" ht="25" customHeight="1" x14ac:dyDescent="0.2">
      <c r="B20" s="15" t="s">
        <v>30</v>
      </c>
      <c r="C20" s="20">
        <v>800</v>
      </c>
    </row>
    <row r="21" spans="2:3" ht="25" customHeight="1" x14ac:dyDescent="0.2">
      <c r="B21" s="15" t="s">
        <v>31</v>
      </c>
      <c r="C21" s="20">
        <v>120</v>
      </c>
    </row>
    <row r="22" spans="2:3" ht="25" customHeight="1" x14ac:dyDescent="0.2">
      <c r="B22" s="15" t="s">
        <v>32</v>
      </c>
      <c r="C22" s="20">
        <v>50</v>
      </c>
    </row>
    <row r="23" spans="2:3" ht="25" customHeight="1" x14ac:dyDescent="0.2">
      <c r="B23" s="15" t="s">
        <v>33</v>
      </c>
      <c r="C23" s="20">
        <v>45</v>
      </c>
    </row>
    <row r="24" spans="2:3" ht="25" customHeight="1" x14ac:dyDescent="0.2">
      <c r="B24" s="15" t="s">
        <v>34</v>
      </c>
      <c r="C24" s="20">
        <v>500</v>
      </c>
    </row>
    <row r="25" spans="2:3" ht="25" customHeight="1" x14ac:dyDescent="0.2">
      <c r="B25" s="15" t="s">
        <v>35</v>
      </c>
      <c r="C25" s="20">
        <v>273</v>
      </c>
    </row>
    <row r="26" spans="2:3" ht="25" customHeight="1" x14ac:dyDescent="0.2">
      <c r="B26" s="15" t="s">
        <v>36</v>
      </c>
      <c r="C26" s="20">
        <v>120</v>
      </c>
    </row>
    <row r="27" spans="2:3" ht="25" customHeight="1" x14ac:dyDescent="0.2">
      <c r="B27" s="15" t="s">
        <v>37</v>
      </c>
      <c r="C27" s="20">
        <v>50</v>
      </c>
    </row>
    <row r="28" spans="2:3" ht="25" customHeight="1" x14ac:dyDescent="0.2">
      <c r="B28" s="15" t="s">
        <v>38</v>
      </c>
      <c r="C28" s="20">
        <v>100</v>
      </c>
    </row>
    <row r="29" spans="2:3" ht="25" customHeight="1" x14ac:dyDescent="0.2">
      <c r="C29" s="22"/>
    </row>
    <row r="30" spans="2:3" ht="25" customHeight="1" x14ac:dyDescent="0.35">
      <c r="B30" s="14" t="s">
        <v>39</v>
      </c>
      <c r="C30" s="22"/>
    </row>
    <row r="31" spans="2:3" ht="25" customHeight="1" x14ac:dyDescent="0.2">
      <c r="B31" s="21" t="s">
        <v>40</v>
      </c>
      <c r="C31" s="21" t="s">
        <v>25</v>
      </c>
    </row>
    <row r="32" spans="2:3" ht="25" customHeight="1" x14ac:dyDescent="0.2">
      <c r="B32" s="23" t="s">
        <v>41</v>
      </c>
      <c r="C32" s="20">
        <v>200</v>
      </c>
    </row>
    <row r="33" spans="2:3" ht="25" customHeight="1" x14ac:dyDescent="0.2">
      <c r="B33" s="23" t="s">
        <v>41</v>
      </c>
      <c r="C33" s="20">
        <v>250</v>
      </c>
    </row>
    <row r="34" spans="2:3" ht="25" customHeight="1" x14ac:dyDescent="0.2">
      <c r="B34" s="23" t="s">
        <v>41</v>
      </c>
      <c r="C34" s="20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50441F-1505-5243-A9D7-D0B460AC5758}">
            <xm:f>'[Manage My Money1]Chart Data'!#REF!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21"/>
  <sheetViews>
    <sheetView showGridLines="0" zoomScale="125" zoomScaleNormal="125" workbookViewId="0">
      <selection activeCell="N10" sqref="N10"/>
    </sheetView>
  </sheetViews>
  <sheetFormatPr baseColWidth="10" defaultColWidth="9" defaultRowHeight="27" customHeight="1" x14ac:dyDescent="0.2"/>
  <cols>
    <col min="1" max="1" width="2.83203125" style="2" customWidth="1"/>
    <col min="2" max="2" width="20.6640625" style="5" customWidth="1"/>
    <col min="3" max="3" width="10.33203125" style="5" customWidth="1"/>
    <col min="4" max="4" width="10.1640625" style="5" customWidth="1"/>
    <col min="5" max="5" width="7.83203125" style="5" customWidth="1"/>
    <col min="6" max="7" width="13.6640625" style="5" customWidth="1"/>
    <col min="8" max="8" width="11.6640625" style="5" customWidth="1"/>
    <col min="9" max="9" width="15.1640625" style="5" customWidth="1"/>
    <col min="10" max="10" width="9.6640625" style="5" customWidth="1"/>
    <col min="11" max="11" width="14.1640625" style="5" customWidth="1"/>
    <col min="12" max="12" width="2.83203125" style="2" customWidth="1"/>
    <col min="13" max="16384" width="9" style="2"/>
  </cols>
  <sheetData>
    <row r="1" spans="1:12" ht="45.75" customHeight="1" x14ac:dyDescent="0.5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15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16</v>
      </c>
    </row>
    <row r="16" spans="1:12" ht="27" customHeight="1" x14ac:dyDescent="0.2">
      <c r="B16" s="6" t="s">
        <v>10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2">
      <c r="B17" s="6" t="s">
        <v>11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2">
      <c r="B18" s="6" t="s">
        <v>12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2">
      <c r="B19" s="6" t="s">
        <v>13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2">
      <c r="B20" s="6" t="s">
        <v>14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7" customHeight="1" x14ac:dyDescent="0.2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Family Budget</vt:lpstr>
      <vt:lpstr>Personnal Budget</vt:lpstr>
      <vt:lpstr>COST DATA and CHART</vt:lpstr>
      <vt:lpstr>Manage My Money</vt:lpstr>
      <vt:lpstr>SALES</vt:lpstr>
      <vt:lpstr>ColumnTitle1</vt:lpstr>
      <vt:lpstr>'COST DATA and CHART'!Print_Titles</vt:lpstr>
      <vt:lpstr>'Personnal Budget'!Print_Titles</vt:lpstr>
      <vt:lpstr>SALES!Print_Titles</vt:lpstr>
      <vt:lpstr>Total_Monthly_Expenses</vt:lpstr>
      <vt:lpstr>Total_Monthly_Income</vt:lpstr>
      <vt:lpstr>Total_Monthly_Savings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hareng</dc:creator>
  <cp:lastModifiedBy>sylvain hareng</cp:lastModifiedBy>
  <dcterms:created xsi:type="dcterms:W3CDTF">2014-12-15T22:31:29Z</dcterms:created>
  <dcterms:modified xsi:type="dcterms:W3CDTF">2018-03-05T20:33:55Z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