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PCB\Design_Guide\"/>
    </mc:Choice>
  </mc:AlternateContent>
  <xr:revisionPtr revIDLastSave="0" documentId="13_ncr:1_{A68E67F4-5D0B-448B-8A84-D3DBB3A38CC5}" xr6:coauthVersionLast="47" xr6:coauthVersionMax="47" xr10:uidLastSave="{00000000-0000-0000-0000-000000000000}"/>
  <bookViews>
    <workbookView xWindow="-113" yWindow="-113" windowWidth="24267" windowHeight="13148" activeTab="4" xr2:uid="{242994C7-07EC-436A-8BF9-5E1A40D06278}"/>
  </bookViews>
  <sheets>
    <sheet name="Sheet1" sheetId="1" r:id="rId1"/>
    <sheet name="Quartz" sheetId="2" r:id="rId2"/>
    <sheet name="Sheet2" sheetId="3" r:id="rId3"/>
    <sheet name="Sheet4" sheetId="5" r:id="rId4"/>
    <sheet name="Sheet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C18" i="2"/>
  <c r="C11" i="2"/>
  <c r="L14" i="6"/>
  <c r="K14" i="6"/>
  <c r="K13" i="6"/>
  <c r="J14" i="6"/>
  <c r="J13" i="6"/>
  <c r="J12" i="6"/>
  <c r="I14" i="6"/>
  <c r="I13" i="6"/>
  <c r="I12" i="6"/>
  <c r="I11" i="6"/>
  <c r="H14" i="6"/>
  <c r="H13" i="6"/>
  <c r="H12" i="6"/>
  <c r="H11" i="6"/>
  <c r="H10" i="6"/>
  <c r="G10" i="6"/>
  <c r="G14" i="6"/>
  <c r="G13" i="6"/>
  <c r="G12" i="6"/>
  <c r="G11" i="6"/>
  <c r="G9" i="6"/>
  <c r="F14" i="6"/>
  <c r="F13" i="6"/>
  <c r="F12" i="6"/>
  <c r="F11" i="6"/>
  <c r="F10" i="6"/>
  <c r="F9" i="6"/>
  <c r="F8" i="6"/>
  <c r="E14" i="6"/>
  <c r="E13" i="6"/>
  <c r="E12" i="6"/>
  <c r="E11" i="6"/>
  <c r="E10" i="6"/>
  <c r="E9" i="6"/>
  <c r="E8" i="6"/>
  <c r="E7" i="6"/>
  <c r="D14" i="6"/>
  <c r="D13" i="6"/>
  <c r="D12" i="6"/>
  <c r="D11" i="6"/>
  <c r="D10" i="6"/>
  <c r="D9" i="6"/>
  <c r="D8" i="6"/>
  <c r="D7" i="6"/>
  <c r="D6" i="6"/>
  <c r="C14" i="6"/>
  <c r="C13" i="6"/>
  <c r="C12" i="6"/>
  <c r="C11" i="6"/>
  <c r="C10" i="6"/>
  <c r="C9" i="6"/>
  <c r="C8" i="6"/>
  <c r="C7" i="6"/>
  <c r="C6" i="6"/>
  <c r="C5" i="6"/>
  <c r="B5" i="6"/>
  <c r="B6" i="6"/>
  <c r="B7" i="6"/>
  <c r="B8" i="6"/>
  <c r="B9" i="6"/>
  <c r="B10" i="6"/>
  <c r="B11" i="6"/>
  <c r="B12" i="6"/>
  <c r="B13" i="6"/>
  <c r="B14" i="6"/>
  <c r="B4" i="6"/>
  <c r="M14" i="6"/>
  <c r="M13" i="6"/>
  <c r="M12" i="6"/>
  <c r="L13" i="6"/>
  <c r="L12" i="6"/>
  <c r="K12" i="6"/>
  <c r="M11" i="6"/>
  <c r="M10" i="6"/>
  <c r="M9" i="6"/>
  <c r="M8" i="6"/>
  <c r="M7" i="6"/>
  <c r="M6" i="6"/>
  <c r="M5" i="6"/>
  <c r="M4" i="6"/>
  <c r="L11" i="6"/>
  <c r="L10" i="6"/>
  <c r="L9" i="6"/>
  <c r="L8" i="6"/>
  <c r="L7" i="6"/>
  <c r="L6" i="6"/>
  <c r="L5" i="6"/>
  <c r="L4" i="6"/>
  <c r="K11" i="6"/>
  <c r="K10" i="6"/>
  <c r="K9" i="6"/>
  <c r="K8" i="6"/>
  <c r="K7" i="6"/>
  <c r="K6" i="6"/>
  <c r="K5" i="6"/>
  <c r="K4" i="6"/>
  <c r="J9" i="6"/>
  <c r="J8" i="6"/>
  <c r="J7" i="6"/>
  <c r="J6" i="6"/>
  <c r="J5" i="6"/>
  <c r="J4" i="6"/>
  <c r="J10" i="6"/>
  <c r="J11" i="6"/>
  <c r="I10" i="6"/>
  <c r="I9" i="6"/>
  <c r="I8" i="6"/>
  <c r="I7" i="6"/>
  <c r="I6" i="6"/>
  <c r="I5" i="6"/>
  <c r="I4" i="6"/>
  <c r="H9" i="6"/>
  <c r="H8" i="6"/>
  <c r="H4" i="6"/>
  <c r="H6" i="6"/>
  <c r="H7" i="6"/>
  <c r="G8" i="6"/>
  <c r="G7" i="6"/>
  <c r="G6" i="6"/>
  <c r="G4" i="6"/>
  <c r="G5" i="6"/>
  <c r="F7" i="6"/>
  <c r="F6" i="6"/>
  <c r="F4" i="6"/>
  <c r="F5" i="6"/>
  <c r="E6" i="6"/>
  <c r="E5" i="6"/>
  <c r="E4" i="6"/>
  <c r="D5" i="6"/>
  <c r="D4" i="6"/>
  <c r="C4" i="6"/>
  <c r="F31" i="5"/>
  <c r="D31" i="5"/>
  <c r="B31" i="5"/>
  <c r="C30" i="5"/>
  <c r="D30" i="5"/>
  <c r="E30" i="5"/>
  <c r="F30" i="5"/>
  <c r="G30" i="5"/>
  <c r="B30" i="5"/>
  <c r="C29" i="5"/>
  <c r="D29" i="5"/>
  <c r="E29" i="5"/>
  <c r="F29" i="5"/>
  <c r="G29" i="5"/>
  <c r="B29" i="5"/>
  <c r="F27" i="5"/>
  <c r="F26" i="5"/>
  <c r="F25" i="5"/>
  <c r="D27" i="5"/>
  <c r="D26" i="5"/>
  <c r="D25" i="5"/>
  <c r="B25" i="5"/>
  <c r="B27" i="5"/>
  <c r="B26" i="5"/>
  <c r="K11" i="5"/>
  <c r="G11" i="5"/>
  <c r="C11" i="5"/>
  <c r="C17" i="2" l="1"/>
  <c r="K44" i="5"/>
  <c r="G44" i="5"/>
  <c r="C44" i="5"/>
  <c r="K16" i="5"/>
  <c r="G16" i="5"/>
  <c r="C16" i="5"/>
  <c r="K39" i="5"/>
  <c r="G39" i="5"/>
  <c r="K6" i="5"/>
  <c r="G6" i="5"/>
  <c r="C39" i="5"/>
  <c r="C6" i="5"/>
  <c r="B12" i="3"/>
  <c r="B3" i="3"/>
  <c r="B107" i="3" s="1"/>
  <c r="B128" i="3" l="1"/>
  <c r="B108" i="3"/>
  <c r="B95" i="3"/>
  <c r="B86" i="3"/>
  <c r="B39" i="3"/>
  <c r="B27" i="3"/>
  <c r="B19" i="3"/>
  <c r="B115" i="3"/>
  <c r="B73" i="3"/>
  <c r="B26" i="3"/>
  <c r="B18" i="3"/>
  <c r="B127" i="3"/>
  <c r="B122" i="3"/>
  <c r="B114" i="3"/>
  <c r="B106" i="3"/>
  <c r="B102" i="3"/>
  <c r="B98" i="3"/>
  <c r="B93" i="3"/>
  <c r="B89" i="3"/>
  <c r="B85" i="3"/>
  <c r="B67" i="3"/>
  <c r="B59" i="3"/>
  <c r="B37" i="3"/>
  <c r="B120" i="3"/>
  <c r="B21" i="3"/>
  <c r="B126" i="3"/>
  <c r="B76" i="3"/>
  <c r="B58" i="3"/>
  <c r="B36" i="3"/>
  <c r="B78" i="3"/>
  <c r="B20" i="3"/>
  <c r="B25" i="3"/>
  <c r="B113" i="3"/>
  <c r="B80" i="3"/>
  <c r="B72" i="3"/>
  <c r="B66" i="3"/>
  <c r="B52" i="3"/>
  <c r="B48" i="3"/>
  <c r="B44" i="3"/>
  <c r="B29" i="3"/>
  <c r="B24" i="3"/>
  <c r="B130" i="3"/>
  <c r="B121" i="3"/>
  <c r="B112" i="3"/>
  <c r="B105" i="3"/>
  <c r="B101" i="3"/>
  <c r="B97" i="3"/>
  <c r="B92" i="3"/>
  <c r="B88" i="3"/>
  <c r="B84" i="3"/>
  <c r="B65" i="3"/>
  <c r="B57" i="3"/>
  <c r="B35" i="3"/>
  <c r="B42" i="3"/>
  <c r="B23" i="3"/>
  <c r="B119" i="3"/>
  <c r="B75" i="3"/>
  <c r="B56" i="3"/>
  <c r="B43" i="3"/>
  <c r="B55" i="3"/>
  <c r="B125" i="3"/>
  <c r="B111" i="3"/>
  <c r="B79" i="3"/>
  <c r="B71" i="3"/>
  <c r="B64" i="3"/>
  <c r="B51" i="3"/>
  <c r="B47" i="3"/>
  <c r="B34" i="3"/>
  <c r="B22" i="3"/>
  <c r="B129" i="3"/>
  <c r="B124" i="3"/>
  <c r="B118" i="3"/>
  <c r="B110" i="3"/>
  <c r="B104" i="3"/>
  <c r="B100" i="3"/>
  <c r="B96" i="3"/>
  <c r="B91" i="3"/>
  <c r="B87" i="3"/>
  <c r="B83" i="3"/>
  <c r="B63" i="3"/>
  <c r="B41" i="3"/>
  <c r="B33" i="3"/>
  <c r="B68" i="3"/>
  <c r="B117" i="3"/>
  <c r="B74" i="3"/>
  <c r="B70" i="3"/>
  <c r="B62" i="3"/>
  <c r="B54" i="3"/>
  <c r="B50" i="3"/>
  <c r="B46" i="3"/>
  <c r="B40" i="3"/>
  <c r="B32" i="3"/>
  <c r="B81" i="3"/>
  <c r="B17" i="3"/>
  <c r="B109" i="3"/>
  <c r="B28" i="3"/>
  <c r="B116" i="3"/>
  <c r="B103" i="3"/>
  <c r="B90" i="3"/>
  <c r="B31" i="3"/>
  <c r="B94" i="3"/>
  <c r="B123" i="3"/>
  <c r="B99" i="3"/>
  <c r="B82" i="3"/>
  <c r="B61" i="3"/>
  <c r="B77" i="3"/>
  <c r="B69" i="3"/>
  <c r="B60" i="3"/>
  <c r="B53" i="3"/>
  <c r="B49" i="3"/>
  <c r="B45" i="3"/>
  <c r="B38" i="3"/>
  <c r="B30" i="3"/>
  <c r="B4" i="3"/>
  <c r="I71" i="3" l="1"/>
  <c r="I43" i="3"/>
  <c r="I51" i="3"/>
  <c r="H39" i="3"/>
  <c r="H18" i="3"/>
  <c r="I18" i="3"/>
  <c r="H111" i="3"/>
  <c r="I113" i="3"/>
  <c r="I34" i="3"/>
  <c r="I16" i="3"/>
  <c r="D41" i="3"/>
  <c r="H47" i="3"/>
  <c r="H126" i="3"/>
  <c r="D60" i="3"/>
  <c r="D108" i="3"/>
  <c r="D94" i="3"/>
  <c r="I103" i="3"/>
  <c r="H116" i="3"/>
  <c r="I116" i="3"/>
  <c r="H95" i="3"/>
  <c r="I75" i="3"/>
  <c r="H110" i="3"/>
  <c r="H86" i="3"/>
  <c r="I69" i="3"/>
  <c r="I124" i="3"/>
  <c r="I100" i="3"/>
  <c r="H87" i="3"/>
  <c r="D23" i="3"/>
  <c r="H26" i="3"/>
  <c r="I26" i="3"/>
  <c r="H16" i="3"/>
  <c r="D18" i="3"/>
  <c r="H48" i="3"/>
  <c r="I44" i="3"/>
  <c r="I52" i="3"/>
  <c r="D39" i="3"/>
  <c r="H34" i="3"/>
  <c r="I112" i="3"/>
  <c r="I36" i="3"/>
  <c r="H63" i="3"/>
  <c r="I127" i="3"/>
  <c r="I60" i="3"/>
  <c r="I56" i="3"/>
  <c r="I33" i="3"/>
  <c r="D38" i="3"/>
  <c r="H55" i="3"/>
  <c r="D107" i="3"/>
  <c r="H77" i="3"/>
  <c r="H108" i="3"/>
  <c r="K108" i="3" s="1"/>
  <c r="I82" i="3"/>
  <c r="I125" i="3"/>
  <c r="H88" i="3"/>
  <c r="H122" i="3"/>
  <c r="H100" i="3"/>
  <c r="I78" i="3"/>
  <c r="H113" i="3"/>
  <c r="I93" i="3"/>
  <c r="H75" i="3"/>
  <c r="H130" i="3"/>
  <c r="I95" i="3"/>
  <c r="H92" i="3"/>
  <c r="D111" i="3"/>
  <c r="D42" i="3"/>
  <c r="D114" i="3"/>
  <c r="D27" i="3"/>
  <c r="H76" i="3"/>
  <c r="D19" i="3"/>
  <c r="I121" i="3"/>
  <c r="D109" i="3"/>
  <c r="D62" i="3"/>
  <c r="I117" i="3"/>
  <c r="I105" i="3"/>
  <c r="I99" i="3"/>
  <c r="I89" i="3"/>
  <c r="I123" i="3"/>
  <c r="I102" i="3"/>
  <c r="E17" i="3"/>
  <c r="E25" i="3"/>
  <c r="E33" i="3"/>
  <c r="E41" i="3"/>
  <c r="E49" i="3"/>
  <c r="E57" i="3"/>
  <c r="E65" i="3"/>
  <c r="E73" i="3"/>
  <c r="E81" i="3"/>
  <c r="E89" i="3"/>
  <c r="E97" i="3"/>
  <c r="E105" i="3"/>
  <c r="E113" i="3"/>
  <c r="E121" i="3"/>
  <c r="E129" i="3"/>
  <c r="D81" i="3"/>
  <c r="D89" i="3"/>
  <c r="D102" i="3"/>
  <c r="D127" i="3"/>
  <c r="E122" i="3"/>
  <c r="D45" i="3"/>
  <c r="D82" i="3"/>
  <c r="D99" i="3"/>
  <c r="D128" i="3"/>
  <c r="D26" i="3"/>
  <c r="E18" i="3"/>
  <c r="E26" i="3"/>
  <c r="E34" i="3"/>
  <c r="E42" i="3"/>
  <c r="E50" i="3"/>
  <c r="E58" i="3"/>
  <c r="E66" i="3"/>
  <c r="E74" i="3"/>
  <c r="E82" i="3"/>
  <c r="E90" i="3"/>
  <c r="E98" i="3"/>
  <c r="E114" i="3"/>
  <c r="E130" i="3"/>
  <c r="D49" i="3"/>
  <c r="D69" i="3"/>
  <c r="D77" i="3"/>
  <c r="D86" i="3"/>
  <c r="E19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6" i="3"/>
  <c r="D95" i="3"/>
  <c r="E20" i="3"/>
  <c r="E28" i="3"/>
  <c r="E36" i="3"/>
  <c r="E44" i="3"/>
  <c r="E52" i="3"/>
  <c r="E60" i="3"/>
  <c r="E68" i="3"/>
  <c r="E76" i="3"/>
  <c r="E84" i="3"/>
  <c r="E92" i="3"/>
  <c r="E100" i="3"/>
  <c r="E108" i="3"/>
  <c r="E116" i="3"/>
  <c r="E124" i="3"/>
  <c r="D46" i="3"/>
  <c r="D50" i="3"/>
  <c r="F50" i="3" s="1"/>
  <c r="D54" i="3"/>
  <c r="D70" i="3"/>
  <c r="D74" i="3"/>
  <c r="D78" i="3"/>
  <c r="D16" i="3"/>
  <c r="D83" i="3"/>
  <c r="D91" i="3"/>
  <c r="D96" i="3"/>
  <c r="D104" i="3"/>
  <c r="D129" i="3"/>
  <c r="E21" i="3"/>
  <c r="E29" i="3"/>
  <c r="E37" i="3"/>
  <c r="E45" i="3"/>
  <c r="E53" i="3"/>
  <c r="E61" i="3"/>
  <c r="E69" i="3"/>
  <c r="E77" i="3"/>
  <c r="E85" i="3"/>
  <c r="E93" i="3"/>
  <c r="E101" i="3"/>
  <c r="E109" i="3"/>
  <c r="E117" i="3"/>
  <c r="E125" i="3"/>
  <c r="D87" i="3"/>
  <c r="D100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D43" i="3"/>
  <c r="F43" i="3" s="1"/>
  <c r="D47" i="3"/>
  <c r="D51" i="3"/>
  <c r="D71" i="3"/>
  <c r="D75" i="3"/>
  <c r="D79" i="3"/>
  <c r="D125" i="3"/>
  <c r="D28" i="3"/>
  <c r="E31" i="3"/>
  <c r="E71" i="3"/>
  <c r="E87" i="3"/>
  <c r="E103" i="3"/>
  <c r="E119" i="3"/>
  <c r="D84" i="3"/>
  <c r="D92" i="3"/>
  <c r="D97" i="3"/>
  <c r="D101" i="3"/>
  <c r="D121" i="3"/>
  <c r="F121" i="3" s="1"/>
  <c r="D130" i="3"/>
  <c r="F130" i="3" s="1"/>
  <c r="D123" i="3"/>
  <c r="E23" i="3"/>
  <c r="E39" i="3"/>
  <c r="E47" i="3"/>
  <c r="E55" i="3"/>
  <c r="E63" i="3"/>
  <c r="E79" i="3"/>
  <c r="E95" i="3"/>
  <c r="E111" i="3"/>
  <c r="E127" i="3"/>
  <c r="D88" i="3"/>
  <c r="D105" i="3"/>
  <c r="D20" i="3"/>
  <c r="D90" i="3"/>
  <c r="F90" i="3" s="1"/>
  <c r="D103" i="3"/>
  <c r="F103" i="3" s="1"/>
  <c r="E24" i="3"/>
  <c r="E32" i="3"/>
  <c r="E40" i="3"/>
  <c r="E48" i="3"/>
  <c r="E56" i="3"/>
  <c r="E64" i="3"/>
  <c r="E72" i="3"/>
  <c r="E80" i="3"/>
  <c r="E88" i="3"/>
  <c r="E96" i="3"/>
  <c r="E104" i="3"/>
  <c r="E112" i="3"/>
  <c r="E120" i="3"/>
  <c r="E128" i="3"/>
  <c r="D29" i="3"/>
  <c r="F29" i="3" s="1"/>
  <c r="D44" i="3"/>
  <c r="F44" i="3" s="1"/>
  <c r="D48" i="3"/>
  <c r="D52" i="3"/>
  <c r="D72" i="3"/>
  <c r="D76" i="3"/>
  <c r="D80" i="3"/>
  <c r="D24" i="3"/>
  <c r="D85" i="3"/>
  <c r="D93" i="3"/>
  <c r="F93" i="3" s="1"/>
  <c r="D98" i="3"/>
  <c r="D106" i="3"/>
  <c r="D122" i="3"/>
  <c r="E106" i="3"/>
  <c r="D53" i="3"/>
  <c r="F53" i="3" s="1"/>
  <c r="D73" i="3"/>
  <c r="I19" i="3"/>
  <c r="H49" i="3"/>
  <c r="H57" i="3"/>
  <c r="H119" i="3"/>
  <c r="I32" i="3"/>
  <c r="H33" i="3"/>
  <c r="H107" i="3"/>
  <c r="K107" i="3" s="1"/>
  <c r="H85" i="3"/>
  <c r="H69" i="3"/>
  <c r="I84" i="3"/>
  <c r="I77" i="3"/>
  <c r="I24" i="3"/>
  <c r="I46" i="3"/>
  <c r="D63" i="3"/>
  <c r="D126" i="3"/>
  <c r="D58" i="3"/>
  <c r="D36" i="3"/>
  <c r="I111" i="3"/>
  <c r="I59" i="3"/>
  <c r="H32" i="3"/>
  <c r="I64" i="3"/>
  <c r="D33" i="3"/>
  <c r="I62" i="3"/>
  <c r="I68" i="3"/>
  <c r="D120" i="3"/>
  <c r="I83" i="3"/>
  <c r="H123" i="3"/>
  <c r="I92" i="3"/>
  <c r="I29" i="3"/>
  <c r="I96" i="3"/>
  <c r="H72" i="3"/>
  <c r="I106" i="3"/>
  <c r="I87" i="3"/>
  <c r="H59" i="3"/>
  <c r="K59" i="3" s="1"/>
  <c r="H103" i="3"/>
  <c r="H66" i="3"/>
  <c r="H70" i="3"/>
  <c r="H97" i="3"/>
  <c r="K97" i="3" s="1"/>
  <c r="H90" i="3"/>
  <c r="D117" i="3"/>
  <c r="D112" i="3"/>
  <c r="I74" i="3"/>
  <c r="I45" i="3"/>
  <c r="D59" i="3"/>
  <c r="I130" i="3"/>
  <c r="H17" i="3"/>
  <c r="I20" i="3"/>
  <c r="H50" i="3"/>
  <c r="K50" i="3" s="1"/>
  <c r="H25" i="3"/>
  <c r="H43" i="3"/>
  <c r="I63" i="3"/>
  <c r="I37" i="3"/>
  <c r="I118" i="3"/>
  <c r="H68" i="3"/>
  <c r="I86" i="3"/>
  <c r="H94" i="3"/>
  <c r="K94" i="3" s="1"/>
  <c r="H96" i="3"/>
  <c r="K96" i="3" s="1"/>
  <c r="H61" i="3"/>
  <c r="I101" i="3"/>
  <c r="I79" i="3"/>
  <c r="I109" i="3"/>
  <c r="I90" i="3"/>
  <c r="H67" i="3"/>
  <c r="I110" i="3"/>
  <c r="J110" i="3" s="1"/>
  <c r="H84" i="3"/>
  <c r="I72" i="3"/>
  <c r="H104" i="3"/>
  <c r="K104" i="3" s="1"/>
  <c r="H125" i="3"/>
  <c r="D68" i="3"/>
  <c r="I61" i="3"/>
  <c r="D56" i="3"/>
  <c r="F56" i="3" s="1"/>
  <c r="I85" i="3"/>
  <c r="H28" i="3"/>
  <c r="K28" i="3" s="1"/>
  <c r="I23" i="3"/>
  <c r="I53" i="3"/>
  <c r="D34" i="3"/>
  <c r="H36" i="3"/>
  <c r="D64" i="3"/>
  <c r="I55" i="3"/>
  <c r="H80" i="3"/>
  <c r="H91" i="3"/>
  <c r="K91" i="3" s="1"/>
  <c r="H115" i="3"/>
  <c r="H19" i="3"/>
  <c r="I54" i="3"/>
  <c r="H127" i="3"/>
  <c r="K127" i="3" s="1"/>
  <c r="H20" i="3"/>
  <c r="K20" i="3" s="1"/>
  <c r="I27" i="3"/>
  <c r="D17" i="3"/>
  <c r="H51" i="3"/>
  <c r="I47" i="3"/>
  <c r="I31" i="3"/>
  <c r="H128" i="3"/>
  <c r="I58" i="3"/>
  <c r="I128" i="3"/>
  <c r="D57" i="3"/>
  <c r="F57" i="3" s="1"/>
  <c r="D32" i="3"/>
  <c r="F32" i="3" s="1"/>
  <c r="I30" i="3"/>
  <c r="H120" i="3"/>
  <c r="K120" i="3" s="1"/>
  <c r="H21" i="3"/>
  <c r="H24" i="3"/>
  <c r="K24" i="3" s="1"/>
  <c r="I28" i="3"/>
  <c r="I17" i="3"/>
  <c r="H44" i="3"/>
  <c r="H52" i="3"/>
  <c r="I48" i="3"/>
  <c r="H31" i="3"/>
  <c r="H65" i="3"/>
  <c r="I129" i="3"/>
  <c r="H60" i="3"/>
  <c r="K60" i="3" s="1"/>
  <c r="I126" i="3"/>
  <c r="H37" i="3"/>
  <c r="H118" i="3"/>
  <c r="I57" i="3"/>
  <c r="I40" i="3"/>
  <c r="I35" i="3"/>
  <c r="H30" i="3"/>
  <c r="I120" i="3"/>
  <c r="H89" i="3"/>
  <c r="K89" i="3" s="1"/>
  <c r="H29" i="3"/>
  <c r="K29" i="3" s="1"/>
  <c r="I97" i="3"/>
  <c r="I73" i="3"/>
  <c r="H105" i="3"/>
  <c r="H81" i="3"/>
  <c r="I122" i="3"/>
  <c r="H93" i="3"/>
  <c r="H71" i="3"/>
  <c r="I115" i="3"/>
  <c r="I107" i="3"/>
  <c r="H78" i="3"/>
  <c r="K78" i="3" s="1"/>
  <c r="H58" i="3"/>
  <c r="K58" i="3" s="1"/>
  <c r="I81" i="3"/>
  <c r="H38" i="3"/>
  <c r="K38" i="3" s="1"/>
  <c r="H22" i="3"/>
  <c r="I49" i="3"/>
  <c r="D110" i="3"/>
  <c r="D66" i="3"/>
  <c r="D37" i="3"/>
  <c r="D65" i="3"/>
  <c r="D30" i="3"/>
  <c r="F30" i="3" s="1"/>
  <c r="H56" i="3"/>
  <c r="J56" i="3" s="1"/>
  <c r="I70" i="3"/>
  <c r="J70" i="3" s="1"/>
  <c r="H106" i="3"/>
  <c r="K106" i="3" s="1"/>
  <c r="H124" i="3"/>
  <c r="H74" i="3"/>
  <c r="K74" i="3" s="1"/>
  <c r="H82" i="3"/>
  <c r="I80" i="3"/>
  <c r="I98" i="3"/>
  <c r="D116" i="3"/>
  <c r="D113" i="3"/>
  <c r="D21" i="3"/>
  <c r="D55" i="3"/>
  <c r="H27" i="3"/>
  <c r="K27" i="3" s="1"/>
  <c r="I21" i="3"/>
  <c r="H45" i="3"/>
  <c r="H53" i="3"/>
  <c r="K53" i="3" s="1"/>
  <c r="D31" i="3"/>
  <c r="D67" i="3"/>
  <c r="I41" i="3"/>
  <c r="I119" i="3"/>
  <c r="J119" i="3" s="1"/>
  <c r="H40" i="3"/>
  <c r="H35" i="3"/>
  <c r="H42" i="3"/>
  <c r="K42" i="3" s="1"/>
  <c r="H98" i="3"/>
  <c r="K98" i="3" s="1"/>
  <c r="H101" i="3"/>
  <c r="K101" i="3" s="1"/>
  <c r="I76" i="3"/>
  <c r="J76" i="3" s="1"/>
  <c r="I88" i="3"/>
  <c r="H99" i="3"/>
  <c r="H117" i="3"/>
  <c r="H23" i="3"/>
  <c r="I25" i="3"/>
  <c r="I22" i="3"/>
  <c r="D22" i="3"/>
  <c r="H46" i="3"/>
  <c r="H54" i="3"/>
  <c r="I50" i="3"/>
  <c r="I39" i="3"/>
  <c r="H112" i="3"/>
  <c r="I67" i="3"/>
  <c r="I66" i="3"/>
  <c r="J66" i="3" s="1"/>
  <c r="H41" i="3"/>
  <c r="D61" i="3"/>
  <c r="D124" i="3"/>
  <c r="I65" i="3"/>
  <c r="D40" i="3"/>
  <c r="D35" i="3"/>
  <c r="I38" i="3"/>
  <c r="J38" i="3" s="1"/>
  <c r="I42" i="3"/>
  <c r="I94" i="3"/>
  <c r="H64" i="3"/>
  <c r="H102" i="3"/>
  <c r="K102" i="3" s="1"/>
  <c r="H73" i="3"/>
  <c r="K73" i="3" s="1"/>
  <c r="I114" i="3"/>
  <c r="H79" i="3"/>
  <c r="H109" i="3"/>
  <c r="I91" i="3"/>
  <c r="H62" i="3"/>
  <c r="K62" i="3" s="1"/>
  <c r="I104" i="3"/>
  <c r="H83" i="3"/>
  <c r="K83" i="3" s="1"/>
  <c r="H121" i="3"/>
  <c r="K121" i="3" s="1"/>
  <c r="I108" i="3"/>
  <c r="H114" i="3"/>
  <c r="K114" i="3" s="1"/>
  <c r="H129" i="3"/>
  <c r="K129" i="3" s="1"/>
  <c r="D118" i="3"/>
  <c r="D119" i="3"/>
  <c r="D25" i="3"/>
  <c r="D115" i="3"/>
  <c r="J116" i="3"/>
  <c r="J24" i="3"/>
  <c r="K22" i="3" l="1"/>
  <c r="K93" i="3"/>
  <c r="K36" i="3"/>
  <c r="K70" i="3"/>
  <c r="K130" i="3"/>
  <c r="K87" i="3"/>
  <c r="K128" i="3"/>
  <c r="K81" i="3"/>
  <c r="L47" i="3"/>
  <c r="K79" i="3"/>
  <c r="K23" i="3"/>
  <c r="K84" i="3"/>
  <c r="K69" i="3"/>
  <c r="J39" i="3"/>
  <c r="K80" i="3"/>
  <c r="K56" i="3"/>
  <c r="K125" i="3"/>
  <c r="K21" i="3"/>
  <c r="J64" i="3"/>
  <c r="K64" i="3"/>
  <c r="K35" i="3"/>
  <c r="K40" i="3"/>
  <c r="J54" i="3"/>
  <c r="K54" i="3"/>
  <c r="J71" i="3"/>
  <c r="K71" i="3"/>
  <c r="K68" i="3"/>
  <c r="K17" i="3"/>
  <c r="J33" i="3"/>
  <c r="K33" i="3"/>
  <c r="K88" i="3"/>
  <c r="K95" i="3"/>
  <c r="K47" i="3"/>
  <c r="K39" i="3"/>
  <c r="K41" i="3"/>
  <c r="K30" i="3"/>
  <c r="K66" i="3"/>
  <c r="K32" i="3"/>
  <c r="K119" i="3"/>
  <c r="K76" i="3"/>
  <c r="K75" i="3"/>
  <c r="K116" i="3"/>
  <c r="K65" i="3"/>
  <c r="K19" i="3"/>
  <c r="J103" i="3"/>
  <c r="K103" i="3"/>
  <c r="J123" i="3"/>
  <c r="K123" i="3"/>
  <c r="K57" i="3"/>
  <c r="K48" i="3"/>
  <c r="J109" i="3"/>
  <c r="K109" i="3"/>
  <c r="J45" i="3"/>
  <c r="K45" i="3"/>
  <c r="L105" i="3"/>
  <c r="K105" i="3"/>
  <c r="K31" i="3"/>
  <c r="K115" i="3"/>
  <c r="K61" i="3"/>
  <c r="J43" i="3"/>
  <c r="K43" i="3"/>
  <c r="K49" i="3"/>
  <c r="F41" i="3"/>
  <c r="J113" i="3"/>
  <c r="K113" i="3"/>
  <c r="J77" i="3"/>
  <c r="K77" i="3"/>
  <c r="K63" i="3"/>
  <c r="J46" i="3"/>
  <c r="K46" i="3"/>
  <c r="L82" i="3"/>
  <c r="K82" i="3"/>
  <c r="J51" i="3"/>
  <c r="K51" i="3"/>
  <c r="K25" i="3"/>
  <c r="J87" i="3"/>
  <c r="K16" i="3"/>
  <c r="K86" i="3"/>
  <c r="K111" i="3"/>
  <c r="J117" i="3"/>
  <c r="K117" i="3"/>
  <c r="K118" i="3"/>
  <c r="L52" i="3"/>
  <c r="K52" i="3"/>
  <c r="K85" i="3"/>
  <c r="J100" i="3"/>
  <c r="K100" i="3"/>
  <c r="K55" i="3"/>
  <c r="K110" i="3"/>
  <c r="J112" i="3"/>
  <c r="K112" i="3"/>
  <c r="J99" i="3"/>
  <c r="K99" i="3"/>
  <c r="K124" i="3"/>
  <c r="J37" i="3"/>
  <c r="K37" i="3"/>
  <c r="J44" i="3"/>
  <c r="K44" i="3"/>
  <c r="K67" i="3"/>
  <c r="K90" i="3"/>
  <c r="K72" i="3"/>
  <c r="J92" i="3"/>
  <c r="K92" i="3"/>
  <c r="K122" i="3"/>
  <c r="K34" i="3"/>
  <c r="J26" i="3"/>
  <c r="K26" i="3"/>
  <c r="K126" i="3"/>
  <c r="J18" i="3"/>
  <c r="K18" i="3"/>
  <c r="F119" i="3"/>
  <c r="F51" i="3"/>
  <c r="L50" i="3"/>
  <c r="F55" i="3"/>
  <c r="J55" i="3"/>
  <c r="J122" i="3"/>
  <c r="J75" i="3"/>
  <c r="J42" i="3"/>
  <c r="J79" i="3"/>
  <c r="J23" i="3"/>
  <c r="J30" i="3"/>
  <c r="J25" i="3"/>
  <c r="L54" i="3"/>
  <c r="J16" i="3"/>
  <c r="J86" i="3"/>
  <c r="J72" i="3"/>
  <c r="J27" i="3"/>
  <c r="J17" i="3"/>
  <c r="L34" i="3"/>
  <c r="F107" i="3"/>
  <c r="F109" i="3"/>
  <c r="F120" i="3"/>
  <c r="F54" i="3"/>
  <c r="F108" i="3"/>
  <c r="L44" i="3"/>
  <c r="F96" i="3"/>
  <c r="L92" i="3"/>
  <c r="L93" i="3"/>
  <c r="L118" i="3"/>
  <c r="F17" i="3"/>
  <c r="F117" i="3"/>
  <c r="F28" i="3"/>
  <c r="L18" i="3"/>
  <c r="L78" i="3"/>
  <c r="F67" i="3"/>
  <c r="F81" i="3"/>
  <c r="F68" i="3"/>
  <c r="F122" i="3"/>
  <c r="F16" i="3"/>
  <c r="F105" i="3"/>
  <c r="L56" i="3"/>
  <c r="F118" i="3"/>
  <c r="F34" i="3"/>
  <c r="L91" i="3"/>
  <c r="L129" i="3"/>
  <c r="J67" i="3"/>
  <c r="F98" i="3"/>
  <c r="F74" i="3"/>
  <c r="J114" i="3"/>
  <c r="J115" i="3"/>
  <c r="J83" i="3"/>
  <c r="L66" i="3"/>
  <c r="L106" i="3"/>
  <c r="L68" i="3"/>
  <c r="L125" i="3"/>
  <c r="J20" i="3"/>
  <c r="L41" i="3"/>
  <c r="J85" i="3"/>
  <c r="L24" i="3"/>
  <c r="L102" i="3"/>
  <c r="L80" i="3"/>
  <c r="L94" i="3"/>
  <c r="J105" i="3"/>
  <c r="J84" i="3"/>
  <c r="J69" i="3"/>
  <c r="J111" i="3"/>
  <c r="J47" i="3"/>
  <c r="J74" i="3"/>
  <c r="J49" i="3"/>
  <c r="J128" i="3"/>
  <c r="J40" i="3"/>
  <c r="J22" i="3"/>
  <c r="J120" i="3"/>
  <c r="J58" i="3"/>
  <c r="J32" i="3"/>
  <c r="J91" i="3"/>
  <c r="J98" i="3"/>
  <c r="J35" i="3"/>
  <c r="J21" i="3"/>
  <c r="J31" i="3"/>
  <c r="J63" i="3"/>
  <c r="J59" i="3"/>
  <c r="L77" i="3"/>
  <c r="L107" i="3"/>
  <c r="F97" i="3"/>
  <c r="J82" i="3"/>
  <c r="L42" i="3"/>
  <c r="J80" i="3"/>
  <c r="L120" i="3"/>
  <c r="L99" i="3"/>
  <c r="F47" i="3"/>
  <c r="J73" i="3"/>
  <c r="F20" i="3"/>
  <c r="L111" i="3"/>
  <c r="L26" i="3"/>
  <c r="J78" i="3"/>
  <c r="L86" i="3"/>
  <c r="L90" i="3"/>
  <c r="F33" i="3"/>
  <c r="F63" i="3"/>
  <c r="F84" i="3"/>
  <c r="L117" i="3"/>
  <c r="L101" i="3"/>
  <c r="F31" i="3"/>
  <c r="J28" i="3"/>
  <c r="L29" i="3"/>
  <c r="J50" i="3"/>
  <c r="L43" i="3"/>
  <c r="L65" i="3"/>
  <c r="J19" i="3"/>
  <c r="L53" i="3"/>
  <c r="J104" i="3"/>
  <c r="L57" i="3"/>
  <c r="L87" i="3"/>
  <c r="L85" i="3"/>
  <c r="L100" i="3"/>
  <c r="F36" i="3"/>
  <c r="F27" i="3"/>
  <c r="J108" i="3"/>
  <c r="J48" i="3"/>
  <c r="J124" i="3"/>
  <c r="J34" i="3"/>
  <c r="L103" i="3"/>
  <c r="L19" i="3"/>
  <c r="L114" i="3"/>
  <c r="L112" i="3"/>
  <c r="J53" i="3"/>
  <c r="L51" i="3"/>
  <c r="J57" i="3"/>
  <c r="L108" i="3"/>
  <c r="J81" i="3"/>
  <c r="J41" i="3"/>
  <c r="L109" i="3"/>
  <c r="F25" i="3"/>
  <c r="L104" i="3"/>
  <c r="F61" i="3"/>
  <c r="F21" i="3"/>
  <c r="J106" i="3"/>
  <c r="L89" i="3"/>
  <c r="L126" i="3"/>
  <c r="F64" i="3"/>
  <c r="J61" i="3"/>
  <c r="J68" i="3"/>
  <c r="L17" i="3"/>
  <c r="L97" i="3"/>
  <c r="L96" i="3"/>
  <c r="F76" i="3"/>
  <c r="L48" i="3"/>
  <c r="F88" i="3"/>
  <c r="F79" i="3"/>
  <c r="L110" i="3"/>
  <c r="L45" i="3"/>
  <c r="F83" i="3"/>
  <c r="L124" i="3"/>
  <c r="F60" i="3"/>
  <c r="L59" i="3"/>
  <c r="F69" i="3"/>
  <c r="F128" i="3"/>
  <c r="L73" i="3"/>
  <c r="J102" i="3"/>
  <c r="L121" i="3"/>
  <c r="J88" i="3"/>
  <c r="L39" i="3"/>
  <c r="F23" i="3"/>
  <c r="J95" i="3"/>
  <c r="J94" i="3"/>
  <c r="F22" i="3"/>
  <c r="J101" i="3"/>
  <c r="J93" i="3"/>
  <c r="L60" i="3"/>
  <c r="J127" i="3"/>
  <c r="L36" i="3"/>
  <c r="J118" i="3"/>
  <c r="L70" i="3"/>
  <c r="F72" i="3"/>
  <c r="L40" i="3"/>
  <c r="F75" i="3"/>
  <c r="L38" i="3"/>
  <c r="L37" i="3"/>
  <c r="L115" i="3"/>
  <c r="L58" i="3"/>
  <c r="F19" i="3"/>
  <c r="J130" i="3"/>
  <c r="J125" i="3"/>
  <c r="J52" i="3"/>
  <c r="L55" i="3"/>
  <c r="L62" i="3"/>
  <c r="F113" i="3"/>
  <c r="J62" i="3"/>
  <c r="F49" i="3"/>
  <c r="F99" i="3"/>
  <c r="J60" i="3"/>
  <c r="J65" i="3"/>
  <c r="J129" i="3"/>
  <c r="L84" i="3"/>
  <c r="L130" i="3"/>
  <c r="L127" i="3"/>
  <c r="L64" i="3"/>
  <c r="J97" i="3"/>
  <c r="L98" i="3"/>
  <c r="F116" i="3"/>
  <c r="L128" i="3"/>
  <c r="F59" i="3"/>
  <c r="F106" i="3"/>
  <c r="F52" i="3"/>
  <c r="F123" i="3"/>
  <c r="F71" i="3"/>
  <c r="F78" i="3"/>
  <c r="F82" i="3"/>
  <c r="L116" i="3"/>
  <c r="F110" i="3"/>
  <c r="J29" i="3"/>
  <c r="L69" i="3"/>
  <c r="L21" i="3"/>
  <c r="F48" i="3"/>
  <c r="J89" i="3"/>
  <c r="L28" i="3"/>
  <c r="L119" i="3"/>
  <c r="L122" i="3"/>
  <c r="L30" i="3"/>
  <c r="L27" i="3"/>
  <c r="F35" i="3"/>
  <c r="F65" i="3"/>
  <c r="F100" i="3"/>
  <c r="F129" i="3"/>
  <c r="F70" i="3"/>
  <c r="F114" i="3"/>
  <c r="F18" i="3"/>
  <c r="F94" i="3"/>
  <c r="J121" i="3"/>
  <c r="L33" i="3"/>
  <c r="F45" i="3"/>
  <c r="J90" i="3"/>
  <c r="J107" i="3"/>
  <c r="L63" i="3"/>
  <c r="L61" i="3"/>
  <c r="L20" i="3"/>
  <c r="L123" i="3"/>
  <c r="L75" i="3"/>
  <c r="L95" i="3"/>
  <c r="L31" i="3"/>
  <c r="L88" i="3"/>
  <c r="L35" i="3"/>
  <c r="L72" i="3"/>
  <c r="F40" i="3"/>
  <c r="F37" i="3"/>
  <c r="F112" i="3"/>
  <c r="F85" i="3"/>
  <c r="F101" i="3"/>
  <c r="F87" i="3"/>
  <c r="F104" i="3"/>
  <c r="F127" i="3"/>
  <c r="F42" i="3"/>
  <c r="L46" i="3"/>
  <c r="J36" i="3"/>
  <c r="L113" i="3"/>
  <c r="J96" i="3"/>
  <c r="L71" i="3"/>
  <c r="L74" i="3"/>
  <c r="L22" i="3"/>
  <c r="L16" i="3"/>
  <c r="F66" i="3"/>
  <c r="F58" i="3"/>
  <c r="F73" i="3"/>
  <c r="F24" i="3"/>
  <c r="F95" i="3"/>
  <c r="F86" i="3"/>
  <c r="F102" i="3"/>
  <c r="F62" i="3"/>
  <c r="F111" i="3"/>
  <c r="F39" i="3"/>
  <c r="L81" i="3"/>
  <c r="L79" i="3"/>
  <c r="L67" i="3"/>
  <c r="L25" i="3"/>
  <c r="L83" i="3"/>
  <c r="J126" i="3"/>
  <c r="L32" i="3"/>
  <c r="L49" i="3"/>
  <c r="L76" i="3"/>
  <c r="L23" i="3"/>
  <c r="F115" i="3"/>
  <c r="F124" i="3"/>
  <c r="F126" i="3"/>
  <c r="F80" i="3"/>
  <c r="F92" i="3"/>
  <c r="F125" i="3"/>
  <c r="F91" i="3"/>
  <c r="F46" i="3"/>
  <c r="F77" i="3"/>
  <c r="F26" i="3"/>
  <c r="F89" i="3"/>
  <c r="F38" i="3"/>
  <c r="B20" i="1" l="1"/>
  <c r="C8" i="1"/>
  <c r="G7" i="1" s="1"/>
  <c r="C9" i="1"/>
  <c r="C10" i="1" s="1"/>
  <c r="C4" i="1"/>
  <c r="G8" i="1" l="1"/>
  <c r="G9" i="1" s="1"/>
  <c r="G10" i="1"/>
  <c r="C20" i="1" l="1"/>
  <c r="C15" i="1" s="1"/>
  <c r="B15" i="1"/>
  <c r="A15" i="1"/>
  <c r="A20" i="1" s="1"/>
  <c r="A21" i="1" s="1"/>
  <c r="A22" i="1" s="1"/>
  <c r="A23" i="1" s="1"/>
  <c r="A16" i="1" l="1"/>
  <c r="A17" i="1" s="1"/>
  <c r="A18" i="1" s="1"/>
  <c r="C16" i="1"/>
  <c r="C17" i="1" s="1"/>
  <c r="C18" i="1" s="1"/>
  <c r="C21" i="1"/>
  <c r="C22" i="1" s="1"/>
  <c r="C23" i="1" s="1"/>
  <c r="D30" i="1" s="1"/>
  <c r="B16" i="1"/>
  <c r="B17" i="1" s="1"/>
  <c r="B18" i="1" s="1"/>
  <c r="B21" i="1"/>
  <c r="B22" i="1" s="1"/>
  <c r="B23" i="1" s="1"/>
  <c r="C30" i="1" s="1"/>
  <c r="C36" i="1"/>
  <c r="D36" i="1" s="1"/>
  <c r="H30" i="1" l="1"/>
  <c r="F30" i="1"/>
  <c r="G30" i="1"/>
  <c r="E30" i="1"/>
  <c r="E36" i="1"/>
</calcChain>
</file>

<file path=xl/sharedStrings.xml><?xml version="1.0" encoding="utf-8"?>
<sst xmlns="http://schemas.openxmlformats.org/spreadsheetml/2006/main" count="240" uniqueCount="113">
  <si>
    <t>C</t>
  </si>
  <si>
    <t>ns/m</t>
  </si>
  <si>
    <t>ns/mm</t>
  </si>
  <si>
    <t>ps/mm</t>
  </si>
  <si>
    <t>s/m</t>
  </si>
  <si>
    <t>Free space</t>
  </si>
  <si>
    <t>εr</t>
  </si>
  <si>
    <t>εf</t>
  </si>
  <si>
    <t>ps</t>
  </si>
  <si>
    <t>mm</t>
  </si>
  <si>
    <t>inch</t>
  </si>
  <si>
    <t>mils</t>
  </si>
  <si>
    <t>m/s</t>
  </si>
  <si>
    <t>mm/s</t>
  </si>
  <si>
    <t>mm/ns</t>
  </si>
  <si>
    <t>mm/ps</t>
  </si>
  <si>
    <t>Microstrip</t>
  </si>
  <si>
    <t>Stripline</t>
  </si>
  <si>
    <t>FR4 Dielectric  Microstrip</t>
  </si>
  <si>
    <t>FR4 Dielectric  Stripline</t>
  </si>
  <si>
    <t>&lt;=&gt;</t>
  </si>
  <si>
    <t>in</t>
  </si>
  <si>
    <t>Speed of Light</t>
  </si>
  <si>
    <t>Permittivity</t>
  </si>
  <si>
    <t>Effective permittivity (include top air)</t>
  </si>
  <si>
    <t>F/m</t>
  </si>
  <si>
    <t>General parameters</t>
  </si>
  <si>
    <t>Frequency</t>
  </si>
  <si>
    <t>Wavelength</t>
  </si>
  <si>
    <t>Period</t>
  </si>
  <si>
    <t>F</t>
  </si>
  <si>
    <t>λ</t>
  </si>
  <si>
    <t>Hz</t>
  </si>
  <si>
    <t>m</t>
  </si>
  <si>
    <t>s</t>
  </si>
  <si>
    <t>ns</t>
  </si>
  <si>
    <t>t</t>
  </si>
  <si>
    <t>Speed parameters</t>
  </si>
  <si>
    <t>Time delay</t>
  </si>
  <si>
    <t>Space delay</t>
  </si>
  <si>
    <t>Frequency parameters</t>
  </si>
  <si>
    <t>Antenna parameters</t>
  </si>
  <si>
    <t>λ/2</t>
  </si>
  <si>
    <t>λ/4</t>
  </si>
  <si>
    <t>λ/10</t>
  </si>
  <si>
    <t>cm</t>
  </si>
  <si>
    <t>Quartz CLx value</t>
  </si>
  <si>
    <t>Quartz parameters</t>
  </si>
  <si>
    <t>CL</t>
  </si>
  <si>
    <t>pF</t>
  </si>
  <si>
    <t>V+</t>
  </si>
  <si>
    <t>V-</t>
  </si>
  <si>
    <t>V</t>
  </si>
  <si>
    <t>γ</t>
  </si>
  <si>
    <t>MHz</t>
  </si>
  <si>
    <t>1/m</t>
  </si>
  <si>
    <t>b</t>
  </si>
  <si>
    <t>Np/m</t>
  </si>
  <si>
    <t>x</t>
  </si>
  <si>
    <t>Im</t>
  </si>
  <si>
    <t>Re</t>
  </si>
  <si>
    <t>Γ</t>
  </si>
  <si>
    <t>θ</t>
  </si>
  <si>
    <t>Zin</t>
  </si>
  <si>
    <t>Z0</t>
  </si>
  <si>
    <t>ZL</t>
  </si>
  <si>
    <t>|V+|</t>
  </si>
  <si>
    <t>|V-|</t>
  </si>
  <si>
    <t>Vtot</t>
  </si>
  <si>
    <t>/100</t>
  </si>
  <si>
    <t>Candela</t>
  </si>
  <si>
    <t>cd</t>
  </si>
  <si>
    <t>Angle</t>
  </si>
  <si>
    <t>°</t>
  </si>
  <si>
    <t>Lumen</t>
  </si>
  <si>
    <t>lm</t>
  </si>
  <si>
    <t>Rouge</t>
  </si>
  <si>
    <t>Vert</t>
  </si>
  <si>
    <t>Bleu</t>
  </si>
  <si>
    <t>Min</t>
  </si>
  <si>
    <t>Max</t>
  </si>
  <si>
    <t>S8RTB-VHG</t>
  </si>
  <si>
    <t>mean</t>
  </si>
  <si>
    <t>min</t>
  </si>
  <si>
    <t>max</t>
  </si>
  <si>
    <t>S8RTB Rouge</t>
  </si>
  <si>
    <t>S8RTB Vert</t>
  </si>
  <si>
    <t>S8RTB Bleu</t>
  </si>
  <si>
    <t>S6TB Rouge</t>
  </si>
  <si>
    <t>S6TB Vert</t>
  </si>
  <si>
    <t>S6TB Bleu</t>
  </si>
  <si>
    <t>Luminosity growth (+%)</t>
  </si>
  <si>
    <t>Delta luminosity (+%)</t>
  </si>
  <si>
    <t>Delta luminosity (-%)</t>
  </si>
  <si>
    <t>ppm</t>
  </si>
  <si>
    <t>Fondamental frequency</t>
  </si>
  <si>
    <t>Frequency tolerance</t>
  </si>
  <si>
    <t>Frequency vs temperature tolerance</t>
  </si>
  <si>
    <t>Pulling sensitivity</t>
  </si>
  <si>
    <t>Aging</t>
  </si>
  <si>
    <t>Shunt capacitance</t>
  </si>
  <si>
    <t>Motional capacitance</t>
  </si>
  <si>
    <t>fF</t>
  </si>
  <si>
    <t>Cs</t>
  </si>
  <si>
    <t>-</t>
  </si>
  <si>
    <t>Maximum Variation</t>
  </si>
  <si>
    <t>External load capacitance</t>
  </si>
  <si>
    <t>Load capacitance</t>
  </si>
  <si>
    <t>Cx</t>
  </si>
  <si>
    <t>C0</t>
  </si>
  <si>
    <t>C1</t>
  </si>
  <si>
    <t>Stray capacitance (trace)</t>
  </si>
  <si>
    <t>ppm/pF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</si>
</sst>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11" fontId="0" fillId="0" borderId="1" xfId="0" quotePrefix="1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52462958777E-2"/>
          <c:y val="5.5555575807661059E-2"/>
          <c:w val="0.86990510282040623"/>
          <c:h val="0.898148111019288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Sheet2!$A$16:$A$130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Sheet2!$D$16:$D$130</c:f>
              <c:numCache>
                <c:formatCode>General</c:formatCode>
                <c:ptCount val="115"/>
                <c:pt idx="0">
                  <c:v>-0.41614683654714241</c:v>
                </c:pt>
                <c:pt idx="1">
                  <c:v>-0.35823040798786676</c:v>
                </c:pt>
                <c:pt idx="2">
                  <c:v>-0.29890020766816905</c:v>
                </c:pt>
                <c:pt idx="3">
                  <c:v>-0.23839038478332045</c:v>
                </c:pt>
                <c:pt idx="4">
                  <c:v>-0.17693974395993944</c:v>
                </c:pt>
                <c:pt idx="5">
                  <c:v>-0.11479080280322809</c:v>
                </c:pt>
                <c:pt idx="6">
                  <c:v>-5.2188834790781763E-2</c:v>
                </c:pt>
                <c:pt idx="7">
                  <c:v>1.0619098709773142E-2</c:v>
                </c:pt>
                <c:pt idx="8">
                  <c:v>7.338512347912507E-2</c:v>
                </c:pt>
                <c:pt idx="9">
                  <c:v>0.13586153069257872</c:v>
                </c:pt>
                <c:pt idx="10">
                  <c:v>0.19780175451361826</c:v>
                </c:pt>
                <c:pt idx="11">
                  <c:v>0.25896134517661834</c:v>
                </c:pt>
                <c:pt idx="12">
                  <c:v>0.31909893371839121</c:v>
                </c:pt>
                <c:pt idx="13">
                  <c:v>0.37797718455121321</c:v>
                </c:pt>
                <c:pt idx="14">
                  <c:v>0.43536373211796164</c:v>
                </c:pt>
                <c:pt idx="15">
                  <c:v>0.49103209793281</c:v>
                </c:pt>
                <c:pt idx="16">
                  <c:v>0.54476258438834457</c:v>
                </c:pt>
                <c:pt idx="17">
                  <c:v>0.59634314180164927</c:v>
                </c:pt>
                <c:pt idx="18">
                  <c:v>0.64557020527752929</c:v>
                </c:pt>
                <c:pt idx="19">
                  <c:v>0.6922494980861511</c:v>
                </c:pt>
                <c:pt idx="20">
                  <c:v>0.73619679838453966</c:v>
                </c:pt>
                <c:pt idx="21">
                  <c:v>0.77723866625602889</c:v>
                </c:pt>
                <c:pt idx="22">
                  <c:v>0.81521312819837555</c:v>
                </c:pt>
                <c:pt idx="23">
                  <c:v>0.84997031635917508</c:v>
                </c:pt>
                <c:pt idx="24">
                  <c:v>0.88137305999580562</c:v>
                </c:pt>
                <c:pt idx="25">
                  <c:v>0.90929742682568171</c:v>
                </c:pt>
                <c:pt idx="26">
                  <c:v>0.9336332121303561</c:v>
                </c:pt>
                <c:pt idx="27">
                  <c:v>0.95428437368319385</c:v>
                </c:pt>
                <c:pt idx="28">
                  <c:v>0.97116941078416408</c:v>
                </c:pt>
                <c:pt idx="29">
                  <c:v>0.984221685905869</c:v>
                </c:pt>
                <c:pt idx="30">
                  <c:v>0.99338968768142066</c:v>
                </c:pt>
                <c:pt idx="31">
                  <c:v>0.99863723419627237</c:v>
                </c:pt>
                <c:pt idx="32">
                  <c:v>0.99994361578170599</c:v>
                </c:pt>
                <c:pt idx="33">
                  <c:v>0.99730367674643294</c:v>
                </c:pt>
                <c:pt idx="34">
                  <c:v>0.99072783572375189</c:v>
                </c:pt>
                <c:pt idx="35">
                  <c:v>0.98024204455396335</c:v>
                </c:pt>
                <c:pt idx="36">
                  <c:v>0.96588768586431228</c:v>
                </c:pt>
                <c:pt idx="37">
                  <c:v>0.94772140975066388</c:v>
                </c:pt>
                <c:pt idx="38">
                  <c:v>0.92581491020545692</c:v>
                </c:pt>
                <c:pt idx="39">
                  <c:v>0.90025464217426832</c:v>
                </c:pt>
                <c:pt idx="40">
                  <c:v>0.87114148035764161</c:v>
                </c:pt>
                <c:pt idx="41">
                  <c:v>0.83859032110472864</c:v>
                </c:pt>
                <c:pt idx="42">
                  <c:v>0.80272962896989042</c:v>
                </c:pt>
                <c:pt idx="43">
                  <c:v>0.76370092972179138</c:v>
                </c:pt>
                <c:pt idx="44">
                  <c:v>0.72165825180584753</c:v>
                </c:pt>
                <c:pt idx="45">
                  <c:v>0.67676751846431982</c:v>
                </c:pt>
                <c:pt idx="46">
                  <c:v>0.62920589291308249</c:v>
                </c:pt>
                <c:pt idx="47">
                  <c:v>0.57916107915934645</c:v>
                </c:pt>
                <c:pt idx="48">
                  <c:v>0.5268305812196965</c:v>
                </c:pt>
                <c:pt idx="49">
                  <c:v>0.47242092366197136</c:v>
                </c:pt>
                <c:pt idx="50">
                  <c:v>0.41614683654714207</c:v>
                </c:pt>
                <c:pt idx="51">
                  <c:v>0.35823040798786687</c:v>
                </c:pt>
                <c:pt idx="52">
                  <c:v>0.29890020766816894</c:v>
                </c:pt>
                <c:pt idx="53">
                  <c:v>0.23839038478332036</c:v>
                </c:pt>
                <c:pt idx="54">
                  <c:v>0.17693974395993914</c:v>
                </c:pt>
                <c:pt idx="55">
                  <c:v>0.11479080280322822</c:v>
                </c:pt>
                <c:pt idx="56">
                  <c:v>5.2188834790781437E-2</c:v>
                </c:pt>
                <c:pt idx="57">
                  <c:v>-1.0619098709773019E-2</c:v>
                </c:pt>
                <c:pt idx="58">
                  <c:v>-7.3385123479125181E-2</c:v>
                </c:pt>
                <c:pt idx="59">
                  <c:v>-0.13586153069257906</c:v>
                </c:pt>
                <c:pt idx="60">
                  <c:v>-0.19780175451361856</c:v>
                </c:pt>
                <c:pt idx="61">
                  <c:v>-0.25896134517661862</c:v>
                </c:pt>
                <c:pt idx="62">
                  <c:v>-0.31909893371839154</c:v>
                </c:pt>
                <c:pt idx="63">
                  <c:v>-0.37797718455121332</c:v>
                </c:pt>
                <c:pt idx="64">
                  <c:v>-0.43536373211796175</c:v>
                </c:pt>
                <c:pt idx="65">
                  <c:v>-0.49103209793280989</c:v>
                </c:pt>
                <c:pt idx="66">
                  <c:v>-0.54476258438834402</c:v>
                </c:pt>
                <c:pt idx="67">
                  <c:v>-0.59634314180165005</c:v>
                </c:pt>
                <c:pt idx="68">
                  <c:v>-0.64557020527752906</c:v>
                </c:pt>
                <c:pt idx="69">
                  <c:v>-0.69224949808615133</c:v>
                </c:pt>
                <c:pt idx="70">
                  <c:v>-0.73619679838453955</c:v>
                </c:pt>
                <c:pt idx="71">
                  <c:v>-0.77723866625602844</c:v>
                </c:pt>
                <c:pt idx="72">
                  <c:v>-0.81521312819837566</c:v>
                </c:pt>
                <c:pt idx="73">
                  <c:v>-0.84997031635917542</c:v>
                </c:pt>
                <c:pt idx="74">
                  <c:v>-0.88137305999580551</c:v>
                </c:pt>
                <c:pt idx="75">
                  <c:v>-0.9092974268256816</c:v>
                </c:pt>
                <c:pt idx="76">
                  <c:v>-0.93363321213035588</c:v>
                </c:pt>
                <c:pt idx="77">
                  <c:v>-0.95428437368319408</c:v>
                </c:pt>
                <c:pt idx="78">
                  <c:v>-0.97116941078416397</c:v>
                </c:pt>
                <c:pt idx="79">
                  <c:v>-0.984221685905869</c:v>
                </c:pt>
                <c:pt idx="80">
                  <c:v>-0.99338968768142055</c:v>
                </c:pt>
                <c:pt idx="81">
                  <c:v>-0.99863723419627226</c:v>
                </c:pt>
                <c:pt idx="82">
                  <c:v>-0.99994361578170599</c:v>
                </c:pt>
                <c:pt idx="83">
                  <c:v>-0.99730367674643283</c:v>
                </c:pt>
                <c:pt idx="84">
                  <c:v>-0.99072783572375189</c:v>
                </c:pt>
                <c:pt idx="85">
                  <c:v>-0.98024204455396335</c:v>
                </c:pt>
                <c:pt idx="86">
                  <c:v>-0.96588768586431217</c:v>
                </c:pt>
                <c:pt idx="87">
                  <c:v>-0.94772140975066366</c:v>
                </c:pt>
                <c:pt idx="88">
                  <c:v>-0.92581491020545703</c:v>
                </c:pt>
                <c:pt idx="89">
                  <c:v>-0.9002546421742682</c:v>
                </c:pt>
                <c:pt idx="90">
                  <c:v>-0.87114148035764172</c:v>
                </c:pt>
                <c:pt idx="91">
                  <c:v>-0.83859032110472898</c:v>
                </c:pt>
                <c:pt idx="92">
                  <c:v>-0.80272962896989053</c:v>
                </c:pt>
                <c:pt idx="93">
                  <c:v>-0.76370092972179116</c:v>
                </c:pt>
                <c:pt idx="94">
                  <c:v>-0.72165825180584731</c:v>
                </c:pt>
                <c:pt idx="95">
                  <c:v>-0.67676751846431993</c:v>
                </c:pt>
                <c:pt idx="96">
                  <c:v>-0.6292058929130816</c:v>
                </c:pt>
                <c:pt idx="97">
                  <c:v>-0.57916107915934578</c:v>
                </c:pt>
                <c:pt idx="98">
                  <c:v>-0.52683058121969661</c:v>
                </c:pt>
                <c:pt idx="99">
                  <c:v>-0.47242092366197225</c:v>
                </c:pt>
                <c:pt idx="100">
                  <c:v>-0.4161468365471418</c:v>
                </c:pt>
                <c:pt idx="101">
                  <c:v>-0.35823040798786571</c:v>
                </c:pt>
                <c:pt idx="102">
                  <c:v>-0.29890020766816905</c:v>
                </c:pt>
                <c:pt idx="103">
                  <c:v>-0.23839038478332092</c:v>
                </c:pt>
                <c:pt idx="104">
                  <c:v>-0.17693974395993925</c:v>
                </c:pt>
                <c:pt idx="105">
                  <c:v>-0.11479080280322834</c:v>
                </c:pt>
                <c:pt idx="106">
                  <c:v>-5.2188834790781562E-2</c:v>
                </c:pt>
                <c:pt idx="107">
                  <c:v>1.0619098709772897E-2</c:v>
                </c:pt>
                <c:pt idx="108">
                  <c:v>7.33851234791255E-2</c:v>
                </c:pt>
                <c:pt idx="109">
                  <c:v>0.13586153069257892</c:v>
                </c:pt>
                <c:pt idx="110">
                  <c:v>0.19780175451361801</c:v>
                </c:pt>
                <c:pt idx="111">
                  <c:v>0.25896134517661851</c:v>
                </c:pt>
                <c:pt idx="112">
                  <c:v>0.31909893371839182</c:v>
                </c:pt>
                <c:pt idx="113">
                  <c:v>0.3779771845512136</c:v>
                </c:pt>
                <c:pt idx="114">
                  <c:v>0.43536373211796164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8-4417-B92A-B1BA5AE57A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Sheet2!$A$16:$A$130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Sheet2!$H$16:$H$130</c:f>
              <c:numCache>
                <c:formatCode>General</c:formatCode>
                <c:ptCount val="115"/>
                <c:pt idx="0">
                  <c:v>0.41614683654714241</c:v>
                </c:pt>
                <c:pt idx="1">
                  <c:v>0.35823040798786676</c:v>
                </c:pt>
                <c:pt idx="2">
                  <c:v>0.29890020766816905</c:v>
                </c:pt>
                <c:pt idx="3">
                  <c:v>0.23839038478332045</c:v>
                </c:pt>
                <c:pt idx="4">
                  <c:v>0.17693974395993944</c:v>
                </c:pt>
                <c:pt idx="5">
                  <c:v>0.11479080280322809</c:v>
                </c:pt>
                <c:pt idx="6">
                  <c:v>5.2188834790781763E-2</c:v>
                </c:pt>
                <c:pt idx="7">
                  <c:v>-1.0619098709773142E-2</c:v>
                </c:pt>
                <c:pt idx="8">
                  <c:v>-7.338512347912507E-2</c:v>
                </c:pt>
                <c:pt idx="9">
                  <c:v>-0.13586153069257872</c:v>
                </c:pt>
                <c:pt idx="10">
                  <c:v>-0.19780175451361826</c:v>
                </c:pt>
                <c:pt idx="11">
                  <c:v>-0.25896134517661834</c:v>
                </c:pt>
                <c:pt idx="12">
                  <c:v>-0.31909893371839121</c:v>
                </c:pt>
                <c:pt idx="13">
                  <c:v>-0.37797718455121321</c:v>
                </c:pt>
                <c:pt idx="14">
                  <c:v>-0.43536373211796164</c:v>
                </c:pt>
                <c:pt idx="15">
                  <c:v>-0.49103209793281</c:v>
                </c:pt>
                <c:pt idx="16">
                  <c:v>-0.54476258438834457</c:v>
                </c:pt>
                <c:pt idx="17">
                  <c:v>-0.59634314180164927</c:v>
                </c:pt>
                <c:pt idx="18">
                  <c:v>-0.64557020527752929</c:v>
                </c:pt>
                <c:pt idx="19">
                  <c:v>-0.6922494980861511</c:v>
                </c:pt>
                <c:pt idx="20">
                  <c:v>-0.73619679838453966</c:v>
                </c:pt>
                <c:pt idx="21">
                  <c:v>-0.77723866625602889</c:v>
                </c:pt>
                <c:pt idx="22">
                  <c:v>-0.81521312819837555</c:v>
                </c:pt>
                <c:pt idx="23">
                  <c:v>-0.84997031635917508</c:v>
                </c:pt>
                <c:pt idx="24">
                  <c:v>-0.88137305999580562</c:v>
                </c:pt>
                <c:pt idx="25">
                  <c:v>-0.90929742682568171</c:v>
                </c:pt>
                <c:pt idx="26">
                  <c:v>-0.9336332121303561</c:v>
                </c:pt>
                <c:pt idx="27">
                  <c:v>-0.95428437368319385</c:v>
                </c:pt>
                <c:pt idx="28">
                  <c:v>-0.97116941078416408</c:v>
                </c:pt>
                <c:pt idx="29">
                  <c:v>-0.984221685905869</c:v>
                </c:pt>
                <c:pt idx="30">
                  <c:v>-0.99338968768142066</c:v>
                </c:pt>
                <c:pt idx="31">
                  <c:v>-0.99863723419627237</c:v>
                </c:pt>
                <c:pt idx="32">
                  <c:v>-0.99994361578170599</c:v>
                </c:pt>
                <c:pt idx="33">
                  <c:v>-0.99730367674643294</c:v>
                </c:pt>
                <c:pt idx="34">
                  <c:v>-0.99072783572375189</c:v>
                </c:pt>
                <c:pt idx="35">
                  <c:v>-0.98024204455396335</c:v>
                </c:pt>
                <c:pt idx="36">
                  <c:v>-0.96588768586431228</c:v>
                </c:pt>
                <c:pt idx="37">
                  <c:v>-0.94772140975066388</c:v>
                </c:pt>
                <c:pt idx="38">
                  <c:v>-0.92581491020545692</c:v>
                </c:pt>
                <c:pt idx="39">
                  <c:v>-0.90025464217426832</c:v>
                </c:pt>
                <c:pt idx="40">
                  <c:v>-0.87114148035764161</c:v>
                </c:pt>
                <c:pt idx="41">
                  <c:v>-0.83859032110472864</c:v>
                </c:pt>
                <c:pt idx="42">
                  <c:v>-0.80272962896989042</c:v>
                </c:pt>
                <c:pt idx="43">
                  <c:v>-0.76370092972179138</c:v>
                </c:pt>
                <c:pt idx="44">
                  <c:v>-0.72165825180584753</c:v>
                </c:pt>
                <c:pt idx="45">
                  <c:v>-0.67676751846431982</c:v>
                </c:pt>
                <c:pt idx="46">
                  <c:v>-0.62920589291308249</c:v>
                </c:pt>
                <c:pt idx="47">
                  <c:v>-0.57916107915934645</c:v>
                </c:pt>
                <c:pt idx="48">
                  <c:v>-0.5268305812196965</c:v>
                </c:pt>
                <c:pt idx="49">
                  <c:v>-0.47242092366197136</c:v>
                </c:pt>
                <c:pt idx="50">
                  <c:v>-0.41614683654714207</c:v>
                </c:pt>
                <c:pt idx="51">
                  <c:v>-0.35823040798786687</c:v>
                </c:pt>
                <c:pt idx="52">
                  <c:v>-0.29890020766816894</c:v>
                </c:pt>
                <c:pt idx="53">
                  <c:v>-0.23839038478332036</c:v>
                </c:pt>
                <c:pt idx="54">
                  <c:v>-0.17693974395993914</c:v>
                </c:pt>
                <c:pt idx="55">
                  <c:v>-0.11479080280322822</c:v>
                </c:pt>
                <c:pt idx="56">
                  <c:v>-5.2188834790781437E-2</c:v>
                </c:pt>
                <c:pt idx="57">
                  <c:v>1.0619098709773019E-2</c:v>
                </c:pt>
                <c:pt idx="58">
                  <c:v>7.3385123479125181E-2</c:v>
                </c:pt>
                <c:pt idx="59">
                  <c:v>0.13586153069257906</c:v>
                </c:pt>
                <c:pt idx="60">
                  <c:v>0.19780175451361856</c:v>
                </c:pt>
                <c:pt idx="61">
                  <c:v>0.25896134517661862</c:v>
                </c:pt>
                <c:pt idx="62">
                  <c:v>0.31909893371839154</c:v>
                </c:pt>
                <c:pt idx="63">
                  <c:v>0.37797718455121332</c:v>
                </c:pt>
                <c:pt idx="64">
                  <c:v>0.43536373211796175</c:v>
                </c:pt>
                <c:pt idx="65">
                  <c:v>0.49103209793280989</c:v>
                </c:pt>
                <c:pt idx="66">
                  <c:v>0.54476258438834402</c:v>
                </c:pt>
                <c:pt idx="67">
                  <c:v>0.59634314180165005</c:v>
                </c:pt>
                <c:pt idx="68">
                  <c:v>0.64557020527752906</c:v>
                </c:pt>
                <c:pt idx="69">
                  <c:v>0.69224949808615133</c:v>
                </c:pt>
                <c:pt idx="70">
                  <c:v>0.73619679838453955</c:v>
                </c:pt>
                <c:pt idx="71">
                  <c:v>0.77723866625602844</c:v>
                </c:pt>
                <c:pt idx="72">
                  <c:v>0.81521312819837566</c:v>
                </c:pt>
                <c:pt idx="73">
                  <c:v>0.84997031635917542</c:v>
                </c:pt>
                <c:pt idx="74">
                  <c:v>0.88137305999580551</c:v>
                </c:pt>
                <c:pt idx="75">
                  <c:v>0.9092974268256816</c:v>
                </c:pt>
                <c:pt idx="76">
                  <c:v>0.93363321213035588</c:v>
                </c:pt>
                <c:pt idx="77">
                  <c:v>0.95428437368319408</c:v>
                </c:pt>
                <c:pt idx="78">
                  <c:v>0.97116941078416397</c:v>
                </c:pt>
                <c:pt idx="79">
                  <c:v>0.984221685905869</c:v>
                </c:pt>
                <c:pt idx="80">
                  <c:v>0.99338968768142055</c:v>
                </c:pt>
                <c:pt idx="81">
                  <c:v>0.99863723419627226</c:v>
                </c:pt>
                <c:pt idx="82">
                  <c:v>0.99994361578170599</c:v>
                </c:pt>
                <c:pt idx="83">
                  <c:v>0.99730367674643283</c:v>
                </c:pt>
                <c:pt idx="84">
                  <c:v>0.99072783572375189</c:v>
                </c:pt>
                <c:pt idx="85">
                  <c:v>0.98024204455396335</c:v>
                </c:pt>
                <c:pt idx="86">
                  <c:v>0.96588768586431217</c:v>
                </c:pt>
                <c:pt idx="87">
                  <c:v>0.94772140975066366</c:v>
                </c:pt>
                <c:pt idx="88">
                  <c:v>0.92581491020545703</c:v>
                </c:pt>
                <c:pt idx="89">
                  <c:v>0.9002546421742682</c:v>
                </c:pt>
                <c:pt idx="90">
                  <c:v>0.87114148035764172</c:v>
                </c:pt>
                <c:pt idx="91">
                  <c:v>0.83859032110472898</c:v>
                </c:pt>
                <c:pt idx="92">
                  <c:v>0.80272962896989053</c:v>
                </c:pt>
                <c:pt idx="93">
                  <c:v>0.76370092972179116</c:v>
                </c:pt>
                <c:pt idx="94">
                  <c:v>0.72165825180584731</c:v>
                </c:pt>
                <c:pt idx="95">
                  <c:v>0.67676751846431993</c:v>
                </c:pt>
                <c:pt idx="96">
                  <c:v>0.6292058929130816</c:v>
                </c:pt>
                <c:pt idx="97">
                  <c:v>0.57916107915934578</c:v>
                </c:pt>
                <c:pt idx="98">
                  <c:v>0.52683058121969661</c:v>
                </c:pt>
                <c:pt idx="99">
                  <c:v>0.47242092366197225</c:v>
                </c:pt>
                <c:pt idx="100">
                  <c:v>0.4161468365471418</c:v>
                </c:pt>
                <c:pt idx="101">
                  <c:v>0.35823040798786571</c:v>
                </c:pt>
                <c:pt idx="102">
                  <c:v>0.29890020766816905</c:v>
                </c:pt>
                <c:pt idx="103">
                  <c:v>0.23839038478332092</c:v>
                </c:pt>
                <c:pt idx="104">
                  <c:v>0.17693974395993925</c:v>
                </c:pt>
                <c:pt idx="105">
                  <c:v>0.11479080280322834</c:v>
                </c:pt>
                <c:pt idx="106">
                  <c:v>5.2188834790781562E-2</c:v>
                </c:pt>
                <c:pt idx="107">
                  <c:v>-1.0619098709772897E-2</c:v>
                </c:pt>
                <c:pt idx="108">
                  <c:v>-7.33851234791255E-2</c:v>
                </c:pt>
                <c:pt idx="109">
                  <c:v>-0.13586153069257892</c:v>
                </c:pt>
                <c:pt idx="110">
                  <c:v>-0.19780175451361801</c:v>
                </c:pt>
                <c:pt idx="111">
                  <c:v>-0.25896134517661851</c:v>
                </c:pt>
                <c:pt idx="112">
                  <c:v>-0.31909893371839182</c:v>
                </c:pt>
                <c:pt idx="113">
                  <c:v>-0.3779771845512136</c:v>
                </c:pt>
                <c:pt idx="114">
                  <c:v>-0.43536373211796164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18-4417-B92A-B1BA5AE57A9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Sheet2!$A$16:$A$130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Sheet2!$L$16:$L$130</c:f>
              <c:numCache>
                <c:formatCode>General</c:formatCode>
                <c:ptCount val="115"/>
                <c:pt idx="0">
                  <c:v>0.90929742682568171</c:v>
                </c:pt>
                <c:pt idx="1">
                  <c:v>0.87084269260104274</c:v>
                </c:pt>
                <c:pt idx="2">
                  <c:v>0.82895114011888948</c:v>
                </c:pt>
                <c:pt idx="3">
                  <c:v>0.78378809619843937</c:v>
                </c:pt>
                <c:pt idx="4">
                  <c:v>0.73553179874101415</c:v>
                </c:pt>
                <c:pt idx="5">
                  <c:v>0.68437269330647332</c:v>
                </c:pt>
                <c:pt idx="6">
                  <c:v>0.63051268151159434</c:v>
                </c:pt>
                <c:pt idx="7">
                  <c:v>0.57416432421663322</c:v>
                </c:pt>
                <c:pt idx="8">
                  <c:v>0.51555000264471762</c:v>
                </c:pt>
                <c:pt idx="9">
                  <c:v>0.45490104074475524</c:v>
                </c:pt>
                <c:pt idx="10">
                  <c:v>0.39245679226149022</c:v>
                </c:pt>
                <c:pt idx="11">
                  <c:v>0.32846369611562265</c:v>
                </c:pt>
                <c:pt idx="12">
                  <c:v>0.26317430382197504</c:v>
                </c:pt>
                <c:pt idx="13">
                  <c:v>0.19684628278404526</c:v>
                </c:pt>
                <c:pt idx="14">
                  <c:v>0.12974139939847895</c:v>
                </c:pt>
                <c:pt idx="15">
                  <c:v>6.2124485982694155E-2</c:v>
                </c:pt>
                <c:pt idx="16">
                  <c:v>5.7376043972865443E-3</c:v>
                </c:pt>
                <c:pt idx="17">
                  <c:v>7.3577051073973054E-2</c:v>
                </c:pt>
                <c:pt idx="18">
                  <c:v>0.14112612274422809</c:v>
                </c:pt>
                <c:pt idx="19">
                  <c:v>0.20811823408240393</c:v>
                </c:pt>
                <c:pt idx="20">
                  <c:v>0.27428899783083371</c:v>
                </c:pt>
                <c:pt idx="21">
                  <c:v>0.33937726821554859</c:v>
                </c:pt>
                <c:pt idx="22">
                  <c:v>0.40312617156934205</c:v>
                </c:pt>
                <c:pt idx="23">
                  <c:v>0.46528412009478082</c:v>
                </c:pt>
                <c:pt idx="24">
                  <c:v>0.52560580476630026</c:v>
                </c:pt>
                <c:pt idx="25">
                  <c:v>0.58385316345285776</c:v>
                </c:pt>
                <c:pt idx="26">
                  <c:v>0.63979632044040469</c:v>
                </c:pt>
                <c:pt idx="27">
                  <c:v>0.69321449364630894</c:v>
                </c:pt>
                <c:pt idx="28">
                  <c:v>0.7438968659453683</c:v>
                </c:pt>
                <c:pt idx="29">
                  <c:v>0.7916434171686918</c:v>
                </c:pt>
                <c:pt idx="30">
                  <c:v>0.83626571349192558</c:v>
                </c:pt>
                <c:pt idx="31">
                  <c:v>0.87758765109746972</c:v>
                </c:pt>
                <c:pt idx="32">
                  <c:v>0.91544615117579253</c:v>
                </c:pt>
                <c:pt idx="33">
                  <c:v>0.94969180352298843</c:v>
                </c:pt>
                <c:pt idx="34">
                  <c:v>0.98018945619459386</c:v>
                </c:pt>
                <c:pt idx="35">
                  <c:v>1.0068187488885656</c:v>
                </c:pt>
                <c:pt idx="36">
                  <c:v>1.0294745879524076</c:v>
                </c:pt>
                <c:pt idx="37">
                  <c:v>1.0480675611398027</c:v>
                </c:pt>
                <c:pt idx="38">
                  <c:v>1.0625242904799017</c:v>
                </c:pt>
                <c:pt idx="39">
                  <c:v>1.0727877218666513</c:v>
                </c:pt>
                <c:pt idx="40">
                  <c:v>1.0788173502252831</c:v>
                </c:pt>
                <c:pt idx="41">
                  <c:v>1.0805893793673411</c:v>
                </c:pt>
                <c:pt idx="42">
                  <c:v>1.0780968159033646</c:v>
                </c:pt>
                <c:pt idx="43">
                  <c:v>1.0713494968426018</c:v>
                </c:pt>
                <c:pt idx="44">
                  <c:v>1.0603740507708292</c:v>
                </c:pt>
                <c:pt idx="45">
                  <c:v>1.0452137927594871</c:v>
                </c:pt>
                <c:pt idx="46">
                  <c:v>1.0259285534208835</c:v>
                </c:pt>
                <c:pt idx="47">
                  <c:v>1.0025944427841003</c:v>
                </c:pt>
                <c:pt idx="48">
                  <c:v>0.97530354992347901</c:v>
                </c:pt>
                <c:pt idx="49">
                  <c:v>0.94416357952511865</c:v>
                </c:pt>
                <c:pt idx="50">
                  <c:v>0.90929742682568149</c:v>
                </c:pt>
                <c:pt idx="51">
                  <c:v>0.87084269260104274</c:v>
                </c:pt>
                <c:pt idx="52">
                  <c:v>0.8289511401188896</c:v>
                </c:pt>
                <c:pt idx="53">
                  <c:v>0.78378809619843937</c:v>
                </c:pt>
                <c:pt idx="54">
                  <c:v>0.73553179874101415</c:v>
                </c:pt>
                <c:pt idx="55">
                  <c:v>0.68437269330647332</c:v>
                </c:pt>
                <c:pt idx="56">
                  <c:v>0.63051268151159401</c:v>
                </c:pt>
                <c:pt idx="57">
                  <c:v>0.57416432421663333</c:v>
                </c:pt>
                <c:pt idx="58">
                  <c:v>0.51555000264471751</c:v>
                </c:pt>
                <c:pt idx="59">
                  <c:v>0.45490104074475501</c:v>
                </c:pt>
                <c:pt idx="60">
                  <c:v>0.39245679226149</c:v>
                </c:pt>
                <c:pt idx="61">
                  <c:v>0.32846369611562221</c:v>
                </c:pt>
                <c:pt idx="62">
                  <c:v>0.26317430382197471</c:v>
                </c:pt>
                <c:pt idx="63">
                  <c:v>0.19684628278404526</c:v>
                </c:pt>
                <c:pt idx="64">
                  <c:v>0.12974139939847884</c:v>
                </c:pt>
                <c:pt idx="65">
                  <c:v>6.2124485982694377E-2</c:v>
                </c:pt>
                <c:pt idx="66">
                  <c:v>5.7376043972859891E-3</c:v>
                </c:pt>
                <c:pt idx="67">
                  <c:v>7.3577051073974165E-2</c:v>
                </c:pt>
                <c:pt idx="68">
                  <c:v>0.14112612274422764</c:v>
                </c:pt>
                <c:pt idx="69">
                  <c:v>0.20811823408240426</c:v>
                </c:pt>
                <c:pt idx="70">
                  <c:v>0.2742889978308336</c:v>
                </c:pt>
                <c:pt idx="71">
                  <c:v>0.33937726821554803</c:v>
                </c:pt>
                <c:pt idx="72">
                  <c:v>0.40312617156934227</c:v>
                </c:pt>
                <c:pt idx="73">
                  <c:v>0.46528412009478137</c:v>
                </c:pt>
                <c:pt idx="74">
                  <c:v>0.52560580476630014</c:v>
                </c:pt>
                <c:pt idx="75">
                  <c:v>0.58385316345285743</c:v>
                </c:pt>
                <c:pt idx="76">
                  <c:v>0.63979632044040424</c:v>
                </c:pt>
                <c:pt idx="77">
                  <c:v>0.6932144936463096</c:v>
                </c:pt>
                <c:pt idx="78">
                  <c:v>0.74389686594536786</c:v>
                </c:pt>
                <c:pt idx="79">
                  <c:v>0.79164341716869191</c:v>
                </c:pt>
                <c:pt idx="80">
                  <c:v>0.83626571349192536</c:v>
                </c:pt>
                <c:pt idx="81">
                  <c:v>0.87758765109746917</c:v>
                </c:pt>
                <c:pt idx="82">
                  <c:v>0.91544615117579253</c:v>
                </c:pt>
                <c:pt idx="83">
                  <c:v>0.94969180352298888</c:v>
                </c:pt>
                <c:pt idx="84">
                  <c:v>0.98018945619459397</c:v>
                </c:pt>
                <c:pt idx="85">
                  <c:v>1.0068187488885656</c:v>
                </c:pt>
                <c:pt idx="86">
                  <c:v>1.0294745879524076</c:v>
                </c:pt>
                <c:pt idx="87">
                  <c:v>1.0480675611398027</c:v>
                </c:pt>
                <c:pt idx="88">
                  <c:v>1.0625242904799017</c:v>
                </c:pt>
                <c:pt idx="89">
                  <c:v>1.0727877218666513</c:v>
                </c:pt>
                <c:pt idx="90">
                  <c:v>1.0788173502252831</c:v>
                </c:pt>
                <c:pt idx="91">
                  <c:v>1.0805893793673411</c:v>
                </c:pt>
                <c:pt idx="92">
                  <c:v>1.0780968159033646</c:v>
                </c:pt>
                <c:pt idx="93">
                  <c:v>1.0713494968426018</c:v>
                </c:pt>
                <c:pt idx="94">
                  <c:v>1.060374050770829</c:v>
                </c:pt>
                <c:pt idx="95">
                  <c:v>1.0452137927594871</c:v>
                </c:pt>
                <c:pt idx="96">
                  <c:v>1.0259285534208833</c:v>
                </c:pt>
                <c:pt idx="97">
                  <c:v>1.0025944427840998</c:v>
                </c:pt>
                <c:pt idx="98">
                  <c:v>0.97530354992347923</c:v>
                </c:pt>
                <c:pt idx="99">
                  <c:v>0.9441635795251192</c:v>
                </c:pt>
                <c:pt idx="100">
                  <c:v>0.90929742682568127</c:v>
                </c:pt>
                <c:pt idx="101">
                  <c:v>0.87084269260104197</c:v>
                </c:pt>
                <c:pt idx="102">
                  <c:v>0.8289511401188896</c:v>
                </c:pt>
                <c:pt idx="103">
                  <c:v>0.78378809619843981</c:v>
                </c:pt>
                <c:pt idx="104">
                  <c:v>0.73553179874101415</c:v>
                </c:pt>
                <c:pt idx="105">
                  <c:v>0.68437269330647332</c:v>
                </c:pt>
                <c:pt idx="106">
                  <c:v>0.63051268151159423</c:v>
                </c:pt>
                <c:pt idx="107">
                  <c:v>0.57416432421663344</c:v>
                </c:pt>
                <c:pt idx="108">
                  <c:v>0.51555000264471729</c:v>
                </c:pt>
                <c:pt idx="109">
                  <c:v>0.45490104074475524</c:v>
                </c:pt>
                <c:pt idx="110">
                  <c:v>0.39245679226149055</c:v>
                </c:pt>
                <c:pt idx="111">
                  <c:v>0.32846369611562232</c:v>
                </c:pt>
                <c:pt idx="112">
                  <c:v>0.26317430382197438</c:v>
                </c:pt>
                <c:pt idx="113">
                  <c:v>0.19684628278404492</c:v>
                </c:pt>
                <c:pt idx="114">
                  <c:v>0.12974139939847895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18-4417-B92A-B1BA5AE5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43280"/>
        <c:axId val="976741200"/>
      </c:scatterChart>
      <c:valAx>
        <c:axId val="9767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41200"/>
        <c:crosses val="autoZero"/>
        <c:crossBetween val="midCat"/>
      </c:valAx>
      <c:valAx>
        <c:axId val="97674120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Luminosity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Sheet4!$B$24:$G$24</c:f>
              <c:strCache>
                <c:ptCount val="6"/>
                <c:pt idx="0">
                  <c:v>S8RTB Rouge</c:v>
                </c:pt>
                <c:pt idx="1">
                  <c:v>S6TB Rouge</c:v>
                </c:pt>
                <c:pt idx="2">
                  <c:v>S8RTB Vert</c:v>
                </c:pt>
                <c:pt idx="3">
                  <c:v>S6TB Vert</c:v>
                </c:pt>
                <c:pt idx="4">
                  <c:v>S8RTB Bleu</c:v>
                </c:pt>
                <c:pt idx="5">
                  <c:v>S6TB Bleu</c:v>
                </c:pt>
              </c:strCache>
            </c:strRef>
          </c:cat>
          <c:val>
            <c:numRef>
              <c:f>Sheet4!$B$25:$G$25</c:f>
              <c:numCache>
                <c:formatCode>0.0</c:formatCode>
                <c:ptCount val="6"/>
                <c:pt idx="0">
                  <c:v>22.46238747316702</c:v>
                </c:pt>
                <c:pt idx="1">
                  <c:v>34.799999999999997</c:v>
                </c:pt>
                <c:pt idx="2">
                  <c:v>22.46238747316702</c:v>
                </c:pt>
                <c:pt idx="3">
                  <c:v>51.7</c:v>
                </c:pt>
                <c:pt idx="4">
                  <c:v>7.0371675440411359</c:v>
                </c:pt>
                <c:pt idx="5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B-4009-BE5E-FA37775CE30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Sheet4!$B$24:$G$24</c:f>
              <c:strCache>
                <c:ptCount val="6"/>
                <c:pt idx="0">
                  <c:v>S8RTB Rouge</c:v>
                </c:pt>
                <c:pt idx="1">
                  <c:v>S6TB Rouge</c:v>
                </c:pt>
                <c:pt idx="2">
                  <c:v>S8RTB Vert</c:v>
                </c:pt>
                <c:pt idx="3">
                  <c:v>S6TB Vert</c:v>
                </c:pt>
                <c:pt idx="4">
                  <c:v>S8RTB Bleu</c:v>
                </c:pt>
                <c:pt idx="5">
                  <c:v>S6TB Bleu</c:v>
                </c:pt>
              </c:strCache>
            </c:strRef>
          </c:cat>
          <c:val>
            <c:numRef>
              <c:f>Sheet4!$B$26:$G$26</c:f>
              <c:numCache>
                <c:formatCode>0.0</c:formatCode>
                <c:ptCount val="6"/>
                <c:pt idx="0">
                  <c:v>28.274333882308131</c:v>
                </c:pt>
                <c:pt idx="1">
                  <c:v>39.799999999999997</c:v>
                </c:pt>
                <c:pt idx="2">
                  <c:v>28.274333882308131</c:v>
                </c:pt>
                <c:pt idx="3">
                  <c:v>59</c:v>
                </c:pt>
                <c:pt idx="4">
                  <c:v>8.9535390627309095</c:v>
                </c:pt>
                <c:pt idx="5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B-4009-BE5E-FA37775CE30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Sheet4!$B$24:$G$24</c:f>
              <c:strCache>
                <c:ptCount val="6"/>
                <c:pt idx="0">
                  <c:v>S8RTB Rouge</c:v>
                </c:pt>
                <c:pt idx="1">
                  <c:v>S6TB Rouge</c:v>
                </c:pt>
                <c:pt idx="2">
                  <c:v>S8RTB Vert</c:v>
                </c:pt>
                <c:pt idx="3">
                  <c:v>S6TB Vert</c:v>
                </c:pt>
                <c:pt idx="4">
                  <c:v>S8RTB Bleu</c:v>
                </c:pt>
                <c:pt idx="5">
                  <c:v>S6TB Bleu</c:v>
                </c:pt>
              </c:strCache>
            </c:strRef>
          </c:cat>
          <c:val>
            <c:numRef>
              <c:f>Sheet4!$B$27:$G$27</c:f>
              <c:numCache>
                <c:formatCode>0.0</c:formatCode>
                <c:ptCount val="6"/>
                <c:pt idx="0">
                  <c:v>35.342917352885166</c:v>
                </c:pt>
                <c:pt idx="1">
                  <c:v>45.2</c:v>
                </c:pt>
                <c:pt idx="2">
                  <c:v>35.342917352885166</c:v>
                </c:pt>
                <c:pt idx="3">
                  <c:v>67.2</c:v>
                </c:pt>
                <c:pt idx="4">
                  <c:v>11.152653920243763</c:v>
                </c:pt>
                <c:pt idx="5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B-4009-BE5E-FA37775C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34869856"/>
        <c:axId val="1134891904"/>
      </c:lineChart>
      <c:catAx>
        <c:axId val="11348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91904"/>
        <c:crosses val="autoZero"/>
        <c:auto val="1"/>
        <c:lblAlgn val="ctr"/>
        <c:lblOffset val="100"/>
        <c:noMultiLvlLbl val="0"/>
      </c:catAx>
      <c:valAx>
        <c:axId val="1134891904"/>
        <c:scaling>
          <c:orientation val="minMax"/>
          <c:max val="7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Luminosity (Lm)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Sheet3!$B$4:$B$14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0-45DB-98AF-7AB11D89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96800"/>
        <c:axId val="457105952"/>
      </c:scatterChart>
      <c:valAx>
        <c:axId val="457096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7105952"/>
        <c:crosses val="autoZero"/>
        <c:crossBetween val="midCat"/>
      </c:valAx>
      <c:valAx>
        <c:axId val="4571059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6800"/>
        <c:crosses val="autoZero"/>
        <c:crossBetween val="midCat"/>
        <c:majorUnit val="1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Sheet3!$B$4:$B$14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1-451A-AC7F-7A021FF9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96800"/>
        <c:axId val="457105952"/>
      </c:scatterChart>
      <c:valAx>
        <c:axId val="457096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7105952"/>
        <c:crosses val="autoZero"/>
        <c:crossBetween val="midCat"/>
      </c:valAx>
      <c:valAx>
        <c:axId val="45710595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680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263005</xdr:colOff>
      <xdr:row>4</xdr:row>
      <xdr:rowOff>12059</xdr:rowOff>
    </xdr:from>
    <xdr:to>
      <xdr:col>9</xdr:col>
      <xdr:colOff>202383</xdr:colOff>
      <xdr:row>16</xdr:row>
      <xdr:rowOff>112772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D7411-31F3-4E1E-BA00-A1C425B79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144" y="758258"/>
          <a:ext cx="3119900" cy="2376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580445</xdr:colOff>
      <xdr:row>21</xdr:row>
      <xdr:rowOff>67585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814F6A-6933-4E8E-AA55-5C79AA3A1292}"/>
            </a:ext>
          </a:extLst>
        </xdr:cNvPr>
        <xdr:cNvSpPr txBox="1"/>
      </xdr:nvSpPr>
      <xdr:spPr>
        <a:xfrm>
          <a:off x="6941488" y="23575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222637</xdr:colOff>
      <xdr:row>5</xdr:row>
      <xdr:rowOff>43731</xdr:rowOff>
    </xdr:from>
    <xdr:to>
      <xdr:col>19</xdr:col>
      <xdr:colOff>341907</xdr:colOff>
      <xdr:row>19</xdr:row>
      <xdr:rowOff>115292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4E6A3-4264-4E71-AB20-CAF20E33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580445</xdr:colOff>
      <xdr:row>34</xdr:row>
      <xdr:rowOff>67585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205310-D64C-4667-95E3-00BB4E1D5DEF}"/>
            </a:ext>
          </a:extLst>
        </xdr:cNvPr>
        <xdr:cNvSpPr txBox="1"/>
      </xdr:nvSpPr>
      <xdr:spPr>
        <a:xfrm>
          <a:off x="9350734" y="4075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580445</xdr:colOff>
      <xdr:row>47</xdr:row>
      <xdr:rowOff>67585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6D6996-A472-46B1-848D-2E9B68111DEE}"/>
            </a:ext>
          </a:extLst>
        </xdr:cNvPr>
        <xdr:cNvSpPr txBox="1"/>
      </xdr:nvSpPr>
      <xdr:spPr>
        <a:xfrm>
          <a:off x="9350734" y="4075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580445</xdr:colOff>
      <xdr:row>60</xdr:row>
      <xdr:rowOff>67585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78C373-FC1A-49E7-B724-F6A0CF1CDA3E}"/>
            </a:ext>
          </a:extLst>
        </xdr:cNvPr>
        <xdr:cNvSpPr txBox="1"/>
      </xdr:nvSpPr>
      <xdr:spPr>
        <a:xfrm>
          <a:off x="9350734" y="4075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580445</xdr:colOff>
      <xdr:row>73</xdr:row>
      <xdr:rowOff>67585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C6381FF-A906-4A4E-9FAC-5F39A9AB5E72}"/>
            </a:ext>
          </a:extLst>
        </xdr:cNvPr>
        <xdr:cNvSpPr txBox="1"/>
      </xdr:nvSpPr>
      <xdr:spPr>
        <a:xfrm>
          <a:off x="9350734" y="4075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580445</xdr:colOff>
      <xdr:row>86</xdr:row>
      <xdr:rowOff>67585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D61A56B-E46E-4950-8742-E63B59815D34}"/>
            </a:ext>
          </a:extLst>
        </xdr:cNvPr>
        <xdr:cNvSpPr txBox="1"/>
      </xdr:nvSpPr>
      <xdr:spPr>
        <a:xfrm>
          <a:off x="9350734" y="4075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580445</xdr:colOff>
      <xdr:row>99</xdr:row>
      <xdr:rowOff>67585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D16A74-E61D-486C-BB21-959054C59DB7}"/>
            </a:ext>
          </a:extLst>
        </xdr:cNvPr>
        <xdr:cNvSpPr txBox="1"/>
      </xdr:nvSpPr>
      <xdr:spPr>
        <a:xfrm>
          <a:off x="9350734" y="4075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580445</xdr:colOff>
      <xdr:row>112</xdr:row>
      <xdr:rowOff>67585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5B6CDEB-250F-4B0D-BF1A-D106DA5664BA}"/>
            </a:ext>
          </a:extLst>
        </xdr:cNvPr>
        <xdr:cNvSpPr txBox="1"/>
      </xdr:nvSpPr>
      <xdr:spPr>
        <a:xfrm>
          <a:off x="9350734" y="4075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262553</xdr:colOff>
      <xdr:row>9</xdr:row>
      <xdr:rowOff>32886</xdr:rowOff>
    </xdr:from>
    <xdr:to>
      <xdr:col>21</xdr:col>
      <xdr:colOff>129560</xdr:colOff>
      <xdr:row>29</xdr:row>
      <xdr:rowOff>167913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39B086-20D6-4CD0-86CA-E1F62460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564542</xdr:colOff>
      <xdr:row>17</xdr:row>
      <xdr:rowOff>135171</xdr:rowOff>
    </xdr:from>
    <xdr:to>
      <xdr:col>9</xdr:col>
      <xdr:colOff>47707</xdr:colOff>
      <xdr:row>28</xdr:row>
      <xdr:rowOff>162999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76B85-50E2-48E2-8E7D-574E0BABA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55660</xdr:colOff>
      <xdr:row>17</xdr:row>
      <xdr:rowOff>135172</xdr:rowOff>
    </xdr:from>
    <xdr:to>
      <xdr:col>16</xdr:col>
      <xdr:colOff>174929</xdr:colOff>
      <xdr:row>28</xdr:row>
      <xdr:rowOff>163000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DAB7C-B353-4B2F-A462-AE5CE555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F3C3-D6D7-40E4-9E50-9616D67495B0}">
  <dimension ref="A1:M36"/>
  <sheetViews>
    <sheetView zoomScale="85" zoomScaleNormal="85" workbookViewId="0">
      <selection activeCell="F19" sqref="F19"/>
    </sheetView>
  </sheetViews>
  <sheetFormatPr defaultRowHeight="15.05" x14ac:dyDescent="0.3"/>
  <cols>
    <col min="1" max="1" width="33.5546875" style="2" customWidth="1"/>
    <col min="2" max="2" width="15.5546875" style="1" customWidth="1"/>
    <col min="3" max="3" width="13.109375" style="1" bestFit="1" customWidth="1"/>
    <col min="4" max="5" width="16.109375" style="1" customWidth="1"/>
    <col min="6" max="9" width="12.77734375" style="1" customWidth="1"/>
    <col min="10" max="16384" width="8.88671875" style="1"/>
  </cols>
  <sheetData>
    <row r="1" spans="1:13" s="2" customFormat="1" ht="18.2" x14ac:dyDescent="0.3">
      <c r="A1" s="37" t="s">
        <v>26</v>
      </c>
      <c r="B1" s="38"/>
      <c r="C1" s="38"/>
      <c r="D1" s="39"/>
    </row>
    <row r="2" spans="1:13" x14ac:dyDescent="0.3">
      <c r="A2" s="7" t="s">
        <v>22</v>
      </c>
      <c r="B2" s="5" t="s">
        <v>0</v>
      </c>
      <c r="C2" s="5">
        <v>299792458</v>
      </c>
      <c r="D2" s="8" t="s">
        <v>12</v>
      </c>
    </row>
    <row r="3" spans="1:13" x14ac:dyDescent="0.3">
      <c r="A3" s="7" t="s">
        <v>23</v>
      </c>
      <c r="B3" s="6" t="s">
        <v>6</v>
      </c>
      <c r="C3" s="23">
        <v>3.7</v>
      </c>
      <c r="D3" s="8" t="s">
        <v>25</v>
      </c>
    </row>
    <row r="4" spans="1:13" ht="15.65" thickBot="1" x14ac:dyDescent="0.35">
      <c r="A4" s="9" t="s">
        <v>24</v>
      </c>
      <c r="B4" s="10" t="s">
        <v>7</v>
      </c>
      <c r="C4" s="11">
        <f>(0.64*C3+0.36)</f>
        <v>2.7280000000000002</v>
      </c>
      <c r="D4" s="12" t="s">
        <v>25</v>
      </c>
    </row>
    <row r="5" spans="1:13" ht="15.65" thickBot="1" x14ac:dyDescent="0.35"/>
    <row r="6" spans="1:13" ht="18.2" x14ac:dyDescent="0.3">
      <c r="A6" s="37" t="s">
        <v>40</v>
      </c>
      <c r="B6" s="38"/>
      <c r="C6" s="38"/>
      <c r="D6" s="39"/>
      <c r="F6" s="40" t="s">
        <v>41</v>
      </c>
      <c r="G6" s="42"/>
      <c r="H6" s="43"/>
    </row>
    <row r="7" spans="1:13" x14ac:dyDescent="0.3">
      <c r="A7" s="7" t="s">
        <v>27</v>
      </c>
      <c r="B7" s="5" t="s">
        <v>30</v>
      </c>
      <c r="C7" s="23">
        <v>2400000000</v>
      </c>
      <c r="D7" s="8" t="s">
        <v>32</v>
      </c>
      <c r="F7" s="25" t="s">
        <v>31</v>
      </c>
      <c r="G7" s="27">
        <f>C8*100</f>
        <v>12.491352416666667</v>
      </c>
      <c r="H7" s="22" t="s">
        <v>45</v>
      </c>
      <c r="J7" s="3"/>
      <c r="K7" s="2"/>
      <c r="L7" s="2"/>
      <c r="M7" s="2"/>
    </row>
    <row r="8" spans="1:13" x14ac:dyDescent="0.3">
      <c r="A8" s="7" t="s">
        <v>28</v>
      </c>
      <c r="B8" s="6" t="s">
        <v>31</v>
      </c>
      <c r="C8" s="5">
        <f>C2/C7</f>
        <v>0.12491352416666666</v>
      </c>
      <c r="D8" s="8" t="s">
        <v>33</v>
      </c>
      <c r="F8" s="25" t="s">
        <v>42</v>
      </c>
      <c r="G8" s="27">
        <f>G7/2</f>
        <v>6.2456762083333333</v>
      </c>
      <c r="H8" s="22" t="s">
        <v>45</v>
      </c>
      <c r="J8" s="2"/>
      <c r="K8" s="2"/>
      <c r="L8" s="2"/>
      <c r="M8" s="2"/>
    </row>
    <row r="9" spans="1:13" x14ac:dyDescent="0.3">
      <c r="A9" s="7" t="s">
        <v>29</v>
      </c>
      <c r="B9" s="5" t="s">
        <v>36</v>
      </c>
      <c r="C9" s="13">
        <f>1/C7</f>
        <v>4.1666666666666668E-10</v>
      </c>
      <c r="D9" s="8" t="s">
        <v>34</v>
      </c>
      <c r="F9" s="25" t="s">
        <v>43</v>
      </c>
      <c r="G9" s="27">
        <f>G8/2</f>
        <v>3.1228381041666666</v>
      </c>
      <c r="H9" s="22" t="s">
        <v>45</v>
      </c>
      <c r="J9" s="2"/>
      <c r="K9" s="2"/>
      <c r="L9" s="2"/>
      <c r="M9" s="2"/>
    </row>
    <row r="10" spans="1:13" ht="15.65" thickBot="1" x14ac:dyDescent="0.35">
      <c r="A10" s="9" t="s">
        <v>29</v>
      </c>
      <c r="B10" s="11" t="s">
        <v>36</v>
      </c>
      <c r="C10" s="14">
        <f>C9/10^(-9)</f>
        <v>0.41666666666666663</v>
      </c>
      <c r="D10" s="12" t="s">
        <v>35</v>
      </c>
      <c r="F10" s="26" t="s">
        <v>44</v>
      </c>
      <c r="G10" s="28">
        <f>G7/10</f>
        <v>1.2491352416666666</v>
      </c>
      <c r="H10" s="12" t="s">
        <v>45</v>
      </c>
      <c r="J10" s="2"/>
      <c r="K10" s="2"/>
      <c r="L10" s="2"/>
      <c r="M10" s="2"/>
    </row>
    <row r="11" spans="1:13" s="2" customFormat="1" ht="15.65" thickBot="1" x14ac:dyDescent="0.35">
      <c r="C11" s="3"/>
    </row>
    <row r="12" spans="1:13" ht="18.2" x14ac:dyDescent="0.3">
      <c r="A12" s="37" t="s">
        <v>37</v>
      </c>
      <c r="B12" s="38"/>
      <c r="C12" s="38"/>
      <c r="D12" s="39"/>
      <c r="J12" s="2"/>
      <c r="K12" s="2"/>
      <c r="L12" s="2"/>
      <c r="M12" s="2"/>
    </row>
    <row r="13" spans="1:13" ht="30.05" x14ac:dyDescent="0.3">
      <c r="A13" s="7" t="s">
        <v>5</v>
      </c>
      <c r="B13" s="15" t="s">
        <v>18</v>
      </c>
      <c r="C13" s="15" t="s">
        <v>19</v>
      </c>
      <c r="D13" s="8"/>
      <c r="J13" s="2"/>
      <c r="K13" s="2"/>
      <c r="L13" s="2"/>
      <c r="M13" s="2"/>
    </row>
    <row r="14" spans="1:13" x14ac:dyDescent="0.3">
      <c r="A14" s="7"/>
      <c r="B14" s="15"/>
      <c r="C14" s="15"/>
      <c r="D14" s="8"/>
      <c r="J14" s="2"/>
      <c r="K14" s="2"/>
      <c r="L14" s="2"/>
      <c r="M14" s="2"/>
    </row>
    <row r="15" spans="1:13" x14ac:dyDescent="0.3">
      <c r="A15" s="18">
        <f>1/C2</f>
        <v>3.3356409519815204E-9</v>
      </c>
      <c r="B15" s="16">
        <f>1/B20</f>
        <v>5.5093641674101304E-9</v>
      </c>
      <c r="C15" s="16">
        <f>1/C20</f>
        <v>6.4162334803203568E-9</v>
      </c>
      <c r="D15" s="8" t="s">
        <v>4</v>
      </c>
      <c r="J15" s="2"/>
      <c r="K15" s="2"/>
      <c r="L15" s="2"/>
      <c r="M15" s="2"/>
    </row>
    <row r="16" spans="1:13" x14ac:dyDescent="0.3">
      <c r="A16" s="18">
        <f>A15/10^(-9)</f>
        <v>3.33564095198152</v>
      </c>
      <c r="B16" s="16">
        <f>B15*10^(9)</f>
        <v>5.5093641674101308</v>
      </c>
      <c r="C16" s="16">
        <f>C15*10^(9)</f>
        <v>6.4162334803203569</v>
      </c>
      <c r="D16" s="8" t="s">
        <v>1</v>
      </c>
      <c r="J16" s="2"/>
      <c r="K16" s="2"/>
      <c r="L16" s="2"/>
      <c r="M16" s="2"/>
    </row>
    <row r="17" spans="1:13" ht="14.4" customHeight="1" x14ac:dyDescent="0.3">
      <c r="A17" s="18">
        <f>A16/1000</f>
        <v>3.33564095198152E-3</v>
      </c>
      <c r="B17" s="16">
        <f>B16*10^(-3)</f>
        <v>5.509364167410131E-3</v>
      </c>
      <c r="C17" s="16">
        <f>C16*10^(-3)</f>
        <v>6.4162334803203568E-3</v>
      </c>
      <c r="D17" s="8" t="s">
        <v>2</v>
      </c>
      <c r="J17" s="2"/>
      <c r="K17" s="2"/>
      <c r="L17" s="2"/>
      <c r="M17" s="2"/>
    </row>
    <row r="18" spans="1:13" x14ac:dyDescent="0.3">
      <c r="A18" s="18">
        <f>A17*1000</f>
        <v>3.33564095198152</v>
      </c>
      <c r="B18" s="16">
        <f>B17*10^(3)</f>
        <v>5.5093641674101308</v>
      </c>
      <c r="C18" s="16">
        <f>C17*10^(3)</f>
        <v>6.4162334803203569</v>
      </c>
      <c r="D18" s="8" t="s">
        <v>3</v>
      </c>
    </row>
    <row r="19" spans="1:13" x14ac:dyDescent="0.3">
      <c r="A19" s="19"/>
      <c r="B19" s="5"/>
      <c r="C19" s="5"/>
      <c r="D19" s="8"/>
    </row>
    <row r="20" spans="1:13" x14ac:dyDescent="0.3">
      <c r="A20" s="18">
        <f>1/A15</f>
        <v>299792458</v>
      </c>
      <c r="B20" s="16">
        <f>C2/SQRT(C4)</f>
        <v>181509148.71726206</v>
      </c>
      <c r="C20" s="16">
        <f>C2/SQRT(C3)</f>
        <v>155854677.52493179</v>
      </c>
      <c r="D20" s="8" t="s">
        <v>12</v>
      </c>
    </row>
    <row r="21" spans="1:13" x14ac:dyDescent="0.3">
      <c r="A21" s="18">
        <f>A20*10^(3)</f>
        <v>299792458000</v>
      </c>
      <c r="B21" s="16">
        <f>B20*1000</f>
        <v>181509148717.26205</v>
      </c>
      <c r="C21" s="16">
        <f>C20*1000</f>
        <v>155854677524.93179</v>
      </c>
      <c r="D21" s="8" t="s">
        <v>13</v>
      </c>
    </row>
    <row r="22" spans="1:13" x14ac:dyDescent="0.3">
      <c r="A22" s="18">
        <f>A21*10^(-9)</f>
        <v>299.79245800000001</v>
      </c>
      <c r="B22" s="17">
        <f>B21*10^(-9)</f>
        <v>181.50914871726206</v>
      </c>
      <c r="C22" s="17">
        <f>C21*10^(-9)</f>
        <v>155.85467752493182</v>
      </c>
      <c r="D22" s="8" t="s">
        <v>14</v>
      </c>
    </row>
    <row r="23" spans="1:13" ht="15.65" thickBot="1" x14ac:dyDescent="0.35">
      <c r="A23" s="20">
        <f>A22*10^(-3)</f>
        <v>0.29979245800000004</v>
      </c>
      <c r="B23" s="21">
        <f>B22*10^(-3)</f>
        <v>0.18150914871726206</v>
      </c>
      <c r="C23" s="21">
        <f>C22*10^(-3)</f>
        <v>0.15585467752493182</v>
      </c>
      <c r="D23" s="12" t="s">
        <v>15</v>
      </c>
    </row>
    <row r="25" spans="1:13" ht="15.65" thickBot="1" x14ac:dyDescent="0.35"/>
    <row r="26" spans="1:13" x14ac:dyDescent="0.3">
      <c r="A26" s="40" t="s">
        <v>38</v>
      </c>
      <c r="B26" s="45" t="s">
        <v>20</v>
      </c>
      <c r="C26" s="42" t="s">
        <v>39</v>
      </c>
      <c r="D26" s="42"/>
      <c r="E26" s="42"/>
      <c r="F26" s="42"/>
      <c r="G26" s="42"/>
      <c r="H26" s="43"/>
    </row>
    <row r="27" spans="1:13" x14ac:dyDescent="0.3">
      <c r="A27" s="41"/>
      <c r="B27" s="46"/>
      <c r="C27" s="36"/>
      <c r="D27" s="36"/>
      <c r="E27" s="36"/>
      <c r="F27" s="36"/>
      <c r="G27" s="36"/>
      <c r="H27" s="44"/>
    </row>
    <row r="28" spans="1:13" x14ac:dyDescent="0.3">
      <c r="A28" s="7"/>
      <c r="B28" s="46"/>
      <c r="C28" s="5" t="s">
        <v>16</v>
      </c>
      <c r="D28" s="5" t="s">
        <v>17</v>
      </c>
      <c r="E28" s="5" t="s">
        <v>16</v>
      </c>
      <c r="F28" s="5" t="s">
        <v>17</v>
      </c>
      <c r="G28" s="5" t="s">
        <v>16</v>
      </c>
      <c r="H28" s="8" t="s">
        <v>17</v>
      </c>
    </row>
    <row r="29" spans="1:13" x14ac:dyDescent="0.3">
      <c r="A29" s="7" t="s">
        <v>8</v>
      </c>
      <c r="B29" s="46"/>
      <c r="C29" s="36" t="s">
        <v>9</v>
      </c>
      <c r="D29" s="36"/>
      <c r="E29" s="5" t="s">
        <v>21</v>
      </c>
      <c r="F29" s="5"/>
      <c r="G29" s="5" t="s">
        <v>11</v>
      </c>
      <c r="H29" s="8"/>
    </row>
    <row r="30" spans="1:13" ht="15.65" thickBot="1" x14ac:dyDescent="0.35">
      <c r="A30" s="24">
        <v>15</v>
      </c>
      <c r="B30" s="47"/>
      <c r="C30" s="21">
        <f>A30*B23</f>
        <v>2.7226372307589308</v>
      </c>
      <c r="D30" s="11">
        <f>A30*C23</f>
        <v>2.3378201628739772</v>
      </c>
      <c r="E30" s="11">
        <f>C30*2.54</f>
        <v>6.9154985661276847</v>
      </c>
      <c r="F30" s="11">
        <f>D30*2.54</f>
        <v>5.9380632136999019</v>
      </c>
      <c r="G30" s="11">
        <f>C30*39.37</f>
        <v>107.19022777497909</v>
      </c>
      <c r="H30" s="12">
        <f>D30*39.37</f>
        <v>92.039979812348477</v>
      </c>
    </row>
    <row r="31" spans="1:13" x14ac:dyDescent="0.3">
      <c r="D31" s="3"/>
    </row>
    <row r="32" spans="1:13" x14ac:dyDescent="0.3">
      <c r="D32" s="3"/>
    </row>
    <row r="35" spans="2:5" x14ac:dyDescent="0.3">
      <c r="B35" s="1" t="s">
        <v>8</v>
      </c>
      <c r="C35" s="1" t="s">
        <v>9</v>
      </c>
      <c r="D35" s="1" t="s">
        <v>10</v>
      </c>
      <c r="E35" s="1" t="s">
        <v>11</v>
      </c>
    </row>
    <row r="36" spans="2:5" x14ac:dyDescent="0.3">
      <c r="B36" s="1">
        <v>15</v>
      </c>
      <c r="C36" s="4" t="e">
        <f>#REF!*B36</f>
        <v>#REF!</v>
      </c>
      <c r="D36" s="4" t="e">
        <f>C36*2.54</f>
        <v>#REF!</v>
      </c>
      <c r="E36" s="4" t="e">
        <f>C36*39.37</f>
        <v>#REF!</v>
      </c>
    </row>
  </sheetData>
  <mergeCells count="8">
    <mergeCell ref="C29:D29"/>
    <mergeCell ref="A1:D1"/>
    <mergeCell ref="A6:D6"/>
    <mergeCell ref="A12:D12"/>
    <mergeCell ref="A26:A27"/>
    <mergeCell ref="C26:H27"/>
    <mergeCell ref="B26:B30"/>
    <mergeCell ref="F6:H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A847-C2D5-4326-8C96-192136BC8B7E}">
  <dimension ref="A1:G18"/>
  <sheetViews>
    <sheetView zoomScale="130" zoomScaleNormal="130" workbookViewId="0">
      <selection activeCell="C13" sqref="C13"/>
    </sheetView>
  </sheetViews>
  <sheetFormatPr defaultRowHeight="15.05" x14ac:dyDescent="0.3"/>
  <cols>
    <col min="1" max="1" width="30.77734375" style="34" customWidth="1"/>
    <col min="2" max="2" width="5.88671875" style="34" customWidth="1"/>
    <col min="3" max="16384" width="8.88671875" style="34"/>
  </cols>
  <sheetData>
    <row r="1" spans="1:7" ht="14.4" customHeight="1" x14ac:dyDescent="0.3">
      <c r="A1" s="48" t="s">
        <v>46</v>
      </c>
      <c r="B1" s="48"/>
      <c r="C1" s="48"/>
      <c r="D1" s="48"/>
      <c r="E1" s="48"/>
      <c r="F1" s="48"/>
      <c r="G1" s="35"/>
    </row>
    <row r="2" spans="1:7" ht="14.4" customHeight="1" x14ac:dyDescent="0.3">
      <c r="A2" s="48"/>
      <c r="B2" s="48"/>
      <c r="C2" s="48"/>
      <c r="D2" s="48"/>
      <c r="E2" s="48"/>
      <c r="F2" s="48"/>
      <c r="G2" s="35"/>
    </row>
    <row r="3" spans="1:7" x14ac:dyDescent="0.3">
      <c r="A3" s="49" t="s">
        <v>47</v>
      </c>
      <c r="B3" s="49"/>
      <c r="C3" s="49"/>
      <c r="D3" s="49"/>
    </row>
    <row r="4" spans="1:7" x14ac:dyDescent="0.3">
      <c r="A4" s="34" t="s">
        <v>107</v>
      </c>
      <c r="B4" s="34" t="s">
        <v>48</v>
      </c>
      <c r="C4" s="34">
        <v>12.5</v>
      </c>
      <c r="D4" s="34" t="s">
        <v>49</v>
      </c>
    </row>
    <row r="5" spans="1:7" x14ac:dyDescent="0.3">
      <c r="A5" s="34" t="s">
        <v>100</v>
      </c>
      <c r="B5" s="34" t="s">
        <v>109</v>
      </c>
      <c r="C5" s="34">
        <v>1</v>
      </c>
      <c r="D5" s="34" t="s">
        <v>49</v>
      </c>
    </row>
    <row r="6" spans="1:7" x14ac:dyDescent="0.3">
      <c r="A6" s="34" t="s">
        <v>101</v>
      </c>
      <c r="B6" s="34" t="s">
        <v>110</v>
      </c>
      <c r="C6" s="34">
        <v>1.54</v>
      </c>
      <c r="D6" s="34" t="s">
        <v>102</v>
      </c>
    </row>
    <row r="8" spans="1:7" x14ac:dyDescent="0.3">
      <c r="A8" s="34" t="s">
        <v>111</v>
      </c>
      <c r="B8" s="34" t="s">
        <v>103</v>
      </c>
      <c r="C8" s="34">
        <v>0.5</v>
      </c>
      <c r="D8" s="34" t="s">
        <v>49</v>
      </c>
    </row>
    <row r="10" spans="1:7" x14ac:dyDescent="0.3">
      <c r="A10" s="34" t="s">
        <v>95</v>
      </c>
      <c r="B10" s="34" t="s">
        <v>30</v>
      </c>
      <c r="C10" s="34">
        <v>3.2767999999999999E-2</v>
      </c>
      <c r="D10" s="34" t="s">
        <v>54</v>
      </c>
    </row>
    <row r="11" spans="1:7" x14ac:dyDescent="0.3">
      <c r="A11" s="34" t="s">
        <v>95</v>
      </c>
      <c r="B11" s="34" t="s">
        <v>30</v>
      </c>
      <c r="C11" s="34">
        <f>C10*10^6</f>
        <v>32768</v>
      </c>
      <c r="D11" s="34" t="s">
        <v>32</v>
      </c>
    </row>
    <row r="12" spans="1:7" x14ac:dyDescent="0.3">
      <c r="A12" s="34" t="s">
        <v>96</v>
      </c>
      <c r="B12" s="34" t="s">
        <v>104</v>
      </c>
      <c r="C12" s="34">
        <v>20</v>
      </c>
      <c r="D12" s="34" t="s">
        <v>94</v>
      </c>
    </row>
    <row r="13" spans="1:7" x14ac:dyDescent="0.3">
      <c r="A13" s="34" t="s">
        <v>97</v>
      </c>
      <c r="B13" s="34" t="s">
        <v>104</v>
      </c>
      <c r="C13" s="34">
        <v>40</v>
      </c>
      <c r="D13" s="34" t="s">
        <v>94</v>
      </c>
    </row>
    <row r="14" spans="1:7" x14ac:dyDescent="0.3">
      <c r="A14" s="34" t="s">
        <v>98</v>
      </c>
      <c r="B14" s="34" t="s">
        <v>104</v>
      </c>
      <c r="C14" s="34">
        <f>(C6*1000)/(2*(C5+C4)^2)</f>
        <v>4.2249657064471879</v>
      </c>
      <c r="D14" s="34" t="s">
        <v>112</v>
      </c>
    </row>
    <row r="15" spans="1:7" x14ac:dyDescent="0.3">
      <c r="A15" s="34" t="s">
        <v>99</v>
      </c>
      <c r="B15" s="34" t="s">
        <v>104</v>
      </c>
      <c r="C15" s="34">
        <v>3</v>
      </c>
      <c r="D15" s="34" t="s">
        <v>94</v>
      </c>
    </row>
    <row r="17" spans="1:4" x14ac:dyDescent="0.3">
      <c r="A17" s="34" t="s">
        <v>105</v>
      </c>
      <c r="B17" s="34" t="s">
        <v>104</v>
      </c>
      <c r="C17" s="34">
        <f>C11*SUM(C12:C15)/(10^6)</f>
        <v>2.2028276762688614</v>
      </c>
      <c r="D17" s="34" t="s">
        <v>32</v>
      </c>
    </row>
    <row r="18" spans="1:4" x14ac:dyDescent="0.3">
      <c r="A18" s="34" t="s">
        <v>106</v>
      </c>
      <c r="B18" s="34" t="s">
        <v>108</v>
      </c>
      <c r="C18" s="34">
        <f>2*(C4-C8)</f>
        <v>24</v>
      </c>
      <c r="D18" s="34" t="s">
        <v>49</v>
      </c>
    </row>
  </sheetData>
  <mergeCells count="2">
    <mergeCell ref="A1:F2"/>
    <mergeCell ref="A3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D115-0E71-44B1-93C5-AD0FBE9A097F}">
  <dimension ref="A1:L130"/>
  <sheetViews>
    <sheetView workbookViewId="0">
      <selection activeCell="B8" sqref="B8"/>
    </sheetView>
  </sheetViews>
  <sheetFormatPr defaultRowHeight="15.05" x14ac:dyDescent="0.3"/>
  <cols>
    <col min="1" max="1" width="12" bestFit="1" customWidth="1"/>
    <col min="2" max="2" width="27.44140625" customWidth="1"/>
    <col min="3" max="4" width="13.33203125" customWidth="1"/>
    <col min="5" max="5" width="12" bestFit="1" customWidth="1"/>
  </cols>
  <sheetData>
    <row r="1" spans="1:12" x14ac:dyDescent="0.3">
      <c r="A1" t="s">
        <v>50</v>
      </c>
      <c r="B1">
        <v>1</v>
      </c>
      <c r="C1" t="s">
        <v>52</v>
      </c>
    </row>
    <row r="2" spans="1:12" x14ac:dyDescent="0.3">
      <c r="A2" t="s">
        <v>30</v>
      </c>
      <c r="B2">
        <v>1</v>
      </c>
      <c r="C2" t="s">
        <v>54</v>
      </c>
    </row>
    <row r="3" spans="1:12" x14ac:dyDescent="0.3">
      <c r="A3" s="29" t="s">
        <v>31</v>
      </c>
      <c r="B3">
        <f>1/(B2*10^6)</f>
        <v>9.9999999999999995E-7</v>
      </c>
      <c r="C3" t="s">
        <v>33</v>
      </c>
    </row>
    <row r="4" spans="1:12" x14ac:dyDescent="0.3">
      <c r="A4" s="29" t="s">
        <v>53</v>
      </c>
      <c r="B4">
        <f>2*PI()/B3</f>
        <v>6283185.307179587</v>
      </c>
      <c r="C4" t="s">
        <v>55</v>
      </c>
    </row>
    <row r="5" spans="1:12" x14ac:dyDescent="0.3">
      <c r="A5" s="29" t="s">
        <v>56</v>
      </c>
      <c r="B5">
        <v>0</v>
      </c>
      <c r="C5" t="s">
        <v>57</v>
      </c>
    </row>
    <row r="6" spans="1:12" x14ac:dyDescent="0.3">
      <c r="A6" s="29" t="s">
        <v>36</v>
      </c>
      <c r="B6">
        <v>3</v>
      </c>
    </row>
    <row r="7" spans="1:12" x14ac:dyDescent="0.3">
      <c r="A7" s="29" t="s">
        <v>62</v>
      </c>
      <c r="B7">
        <v>2</v>
      </c>
    </row>
    <row r="8" spans="1:12" x14ac:dyDescent="0.3">
      <c r="A8" s="29" t="s">
        <v>63</v>
      </c>
      <c r="B8">
        <v>50</v>
      </c>
    </row>
    <row r="9" spans="1:12" x14ac:dyDescent="0.3">
      <c r="A9" s="29" t="s">
        <v>64</v>
      </c>
      <c r="B9">
        <v>50</v>
      </c>
    </row>
    <row r="10" spans="1:12" x14ac:dyDescent="0.3">
      <c r="A10" s="29" t="s">
        <v>65</v>
      </c>
      <c r="B10">
        <v>0</v>
      </c>
    </row>
    <row r="11" spans="1:12" x14ac:dyDescent="0.3">
      <c r="A11" s="29"/>
    </row>
    <row r="12" spans="1:12" x14ac:dyDescent="0.3">
      <c r="A12" s="29" t="s">
        <v>61</v>
      </c>
      <c r="B12">
        <f>(B10-B9)/(B10+B9)</f>
        <v>-1</v>
      </c>
    </row>
    <row r="14" spans="1:12" x14ac:dyDescent="0.3">
      <c r="A14" s="30" t="s">
        <v>69</v>
      </c>
      <c r="B14" t="s">
        <v>58</v>
      </c>
      <c r="D14" s="50" t="s">
        <v>50</v>
      </c>
      <c r="E14" s="50"/>
      <c r="F14" t="s">
        <v>66</v>
      </c>
      <c r="H14" s="50" t="s">
        <v>51</v>
      </c>
      <c r="I14" s="50"/>
      <c r="J14" t="s">
        <v>67</v>
      </c>
      <c r="L14" t="s">
        <v>68</v>
      </c>
    </row>
    <row r="15" spans="1:12" x14ac:dyDescent="0.3">
      <c r="D15" t="s">
        <v>60</v>
      </c>
      <c r="E15" t="s">
        <v>59</v>
      </c>
      <c r="H15" t="s">
        <v>60</v>
      </c>
      <c r="I15" t="s">
        <v>59</v>
      </c>
    </row>
    <row r="16" spans="1:12" x14ac:dyDescent="0.3">
      <c r="A16">
        <v>0</v>
      </c>
      <c r="B16">
        <v>0</v>
      </c>
      <c r="D16">
        <f>$B$1*COS($B$4*B16-$B$7)</f>
        <v>-0.41614683654714241</v>
      </c>
      <c r="E16">
        <f>-$B$1*SIN($B$4*B16-$B$7)</f>
        <v>0.90929742682568171</v>
      </c>
      <c r="F16">
        <f>SQRT(D16*D16+E16*E16)</f>
        <v>1</v>
      </c>
      <c r="H16">
        <f t="shared" ref="H16:H28" si="0">$B$1*$B$12*COS($B$4*B16-$B$7)</f>
        <v>0.41614683654714241</v>
      </c>
      <c r="I16">
        <f t="shared" ref="I16:I28" si="1">$B$1*$B$12*SIN($B$4*B16)</f>
        <v>0</v>
      </c>
      <c r="J16">
        <f>SQRT(H16*H16+I16*I16)</f>
        <v>0.41614683654714241</v>
      </c>
      <c r="K16">
        <f>H16+D16</f>
        <v>0</v>
      </c>
      <c r="L16">
        <f>SQRT((D16+H16)^2+(E16+I16)^2)</f>
        <v>0.90929742682568171</v>
      </c>
    </row>
    <row r="17" spans="1:12" x14ac:dyDescent="0.3">
      <c r="A17">
        <v>1</v>
      </c>
      <c r="B17">
        <f>A17*$B$3/100</f>
        <v>1E-8</v>
      </c>
      <c r="D17">
        <f t="shared" ref="D17:D25" si="2">$B$1*COS($B$4*B17-$B$7)</f>
        <v>-0.35823040798786676</v>
      </c>
      <c r="E17">
        <f t="shared" ref="E17:E80" si="3">-$B$1*SIN($B$4*B17-$B$7)</f>
        <v>0.9336332121303561</v>
      </c>
      <c r="F17">
        <f t="shared" ref="F17:F29" si="4">SQRT(D17*D17+E17*E17)</f>
        <v>1</v>
      </c>
      <c r="H17">
        <f t="shared" si="0"/>
        <v>0.35823040798786676</v>
      </c>
      <c r="I17">
        <f t="shared" si="1"/>
        <v>-6.2790519529313374E-2</v>
      </c>
      <c r="J17">
        <f t="shared" ref="J17:J29" si="5">SQRT(H17*H17+I17*I17)</f>
        <v>0.36369173010932565</v>
      </c>
      <c r="K17">
        <f>H17+D17</f>
        <v>0</v>
      </c>
      <c r="L17">
        <f t="shared" ref="L17:L80" si="6">SQRT((D17+H17)^2+(E17+I17)^2)</f>
        <v>0.87084269260104274</v>
      </c>
    </row>
    <row r="18" spans="1:12" x14ac:dyDescent="0.3">
      <c r="A18">
        <v>2</v>
      </c>
      <c r="B18">
        <f t="shared" ref="B18:B29" si="7">A18*$B$3/100</f>
        <v>2E-8</v>
      </c>
      <c r="D18">
        <f t="shared" si="2"/>
        <v>-0.29890020766816905</v>
      </c>
      <c r="E18">
        <f t="shared" si="3"/>
        <v>0.95428437368319374</v>
      </c>
      <c r="F18">
        <f t="shared" si="4"/>
        <v>1</v>
      </c>
      <c r="H18">
        <f t="shared" si="0"/>
        <v>0.29890020766816905</v>
      </c>
      <c r="I18">
        <f t="shared" si="1"/>
        <v>-0.12533323356430426</v>
      </c>
      <c r="J18">
        <f t="shared" si="5"/>
        <v>0.32411379726842704</v>
      </c>
      <c r="K18">
        <f t="shared" ref="K18:K81" si="8">H18+D18</f>
        <v>0</v>
      </c>
      <c r="L18">
        <f t="shared" si="6"/>
        <v>0.82895114011888948</v>
      </c>
    </row>
    <row r="19" spans="1:12" x14ac:dyDescent="0.3">
      <c r="A19">
        <v>3</v>
      </c>
      <c r="B19">
        <f t="shared" si="7"/>
        <v>3.0000000000000004E-8</v>
      </c>
      <c r="D19">
        <f t="shared" si="2"/>
        <v>-0.23839038478332045</v>
      </c>
      <c r="E19">
        <f t="shared" si="3"/>
        <v>0.97116941078416408</v>
      </c>
      <c r="F19">
        <f t="shared" si="4"/>
        <v>1</v>
      </c>
      <c r="H19">
        <f t="shared" si="0"/>
        <v>0.23839038478332045</v>
      </c>
      <c r="I19">
        <f t="shared" si="1"/>
        <v>-0.18738131458572466</v>
      </c>
      <c r="J19">
        <f t="shared" si="5"/>
        <v>0.30321895160595402</v>
      </c>
      <c r="K19">
        <f t="shared" si="8"/>
        <v>0</v>
      </c>
      <c r="L19">
        <f t="shared" si="6"/>
        <v>0.78378809619843937</v>
      </c>
    </row>
    <row r="20" spans="1:12" x14ac:dyDescent="0.3">
      <c r="A20">
        <v>4</v>
      </c>
      <c r="B20">
        <f t="shared" si="7"/>
        <v>4.0000000000000001E-8</v>
      </c>
      <c r="D20">
        <f t="shared" si="2"/>
        <v>-0.17693974395993944</v>
      </c>
      <c r="E20">
        <f t="shared" si="3"/>
        <v>0.984221685905869</v>
      </c>
      <c r="F20">
        <f t="shared" si="4"/>
        <v>1</v>
      </c>
      <c r="H20">
        <f t="shared" si="0"/>
        <v>0.17693974395993944</v>
      </c>
      <c r="I20">
        <f t="shared" si="1"/>
        <v>-0.24868988716485479</v>
      </c>
      <c r="J20">
        <f t="shared" si="5"/>
        <v>0.30521194762111969</v>
      </c>
      <c r="K20">
        <f t="shared" si="8"/>
        <v>0</v>
      </c>
      <c r="L20">
        <f t="shared" si="6"/>
        <v>0.73553179874101415</v>
      </c>
    </row>
    <row r="21" spans="1:12" x14ac:dyDescent="0.3">
      <c r="A21">
        <v>5</v>
      </c>
      <c r="B21">
        <f t="shared" si="7"/>
        <v>4.9999999999999998E-8</v>
      </c>
      <c r="D21">
        <f t="shared" si="2"/>
        <v>-0.11479080280322809</v>
      </c>
      <c r="E21">
        <f t="shared" si="3"/>
        <v>0.99338968768142066</v>
      </c>
      <c r="F21">
        <f t="shared" si="4"/>
        <v>1</v>
      </c>
      <c r="H21">
        <f t="shared" si="0"/>
        <v>0.11479080280322809</v>
      </c>
      <c r="I21">
        <f t="shared" si="1"/>
        <v>-0.3090169943749474</v>
      </c>
      <c r="J21">
        <f t="shared" si="5"/>
        <v>0.32964895149345746</v>
      </c>
      <c r="K21">
        <f t="shared" si="8"/>
        <v>0</v>
      </c>
      <c r="L21">
        <f t="shared" si="6"/>
        <v>0.68437269330647332</v>
      </c>
    </row>
    <row r="22" spans="1:12" x14ac:dyDescent="0.3">
      <c r="A22">
        <v>6</v>
      </c>
      <c r="B22">
        <f t="shared" si="7"/>
        <v>6.0000000000000008E-8</v>
      </c>
      <c r="D22">
        <f t="shared" si="2"/>
        <v>-5.2188834790781763E-2</v>
      </c>
      <c r="E22">
        <f t="shared" si="3"/>
        <v>0.99863723419627237</v>
      </c>
      <c r="F22">
        <f t="shared" si="4"/>
        <v>1</v>
      </c>
      <c r="H22">
        <f t="shared" si="0"/>
        <v>5.2188834790781763E-2</v>
      </c>
      <c r="I22">
        <f t="shared" si="1"/>
        <v>-0.36812455268467803</v>
      </c>
      <c r="J22">
        <f t="shared" si="5"/>
        <v>0.37180554160221146</v>
      </c>
      <c r="K22">
        <f t="shared" si="8"/>
        <v>0</v>
      </c>
      <c r="L22">
        <f t="shared" si="6"/>
        <v>0.63051268151159434</v>
      </c>
    </row>
    <row r="23" spans="1:12" x14ac:dyDescent="0.3">
      <c r="A23">
        <v>7</v>
      </c>
      <c r="B23">
        <f t="shared" si="7"/>
        <v>7.0000000000000005E-8</v>
      </c>
      <c r="D23">
        <f t="shared" si="2"/>
        <v>1.0619098709773142E-2</v>
      </c>
      <c r="E23">
        <f t="shared" si="3"/>
        <v>0.99994361578170599</v>
      </c>
      <c r="F23">
        <f t="shared" si="4"/>
        <v>1</v>
      </c>
      <c r="H23">
        <f t="shared" si="0"/>
        <v>-1.0619098709773142E-2</v>
      </c>
      <c r="I23">
        <f t="shared" si="1"/>
        <v>-0.42577929156507272</v>
      </c>
      <c r="J23">
        <f t="shared" si="5"/>
        <v>0.42591169317484479</v>
      </c>
      <c r="K23">
        <f t="shared" si="8"/>
        <v>0</v>
      </c>
      <c r="L23">
        <f t="shared" si="6"/>
        <v>0.57416432421663322</v>
      </c>
    </row>
    <row r="24" spans="1:12" x14ac:dyDescent="0.3">
      <c r="A24">
        <v>8</v>
      </c>
      <c r="B24">
        <f t="shared" si="7"/>
        <v>8.0000000000000002E-8</v>
      </c>
      <c r="D24">
        <f t="shared" si="2"/>
        <v>7.338512347912507E-2</v>
      </c>
      <c r="E24">
        <f t="shared" si="3"/>
        <v>0.99730367674643294</v>
      </c>
      <c r="F24">
        <f t="shared" si="4"/>
        <v>1</v>
      </c>
      <c r="H24">
        <f t="shared" si="0"/>
        <v>-7.338512347912507E-2</v>
      </c>
      <c r="I24">
        <f t="shared" si="1"/>
        <v>-0.48175367410171532</v>
      </c>
      <c r="J24">
        <f t="shared" si="5"/>
        <v>0.48731096730788664</v>
      </c>
      <c r="K24">
        <f t="shared" si="8"/>
        <v>0</v>
      </c>
      <c r="L24">
        <f t="shared" si="6"/>
        <v>0.51555000264471762</v>
      </c>
    </row>
    <row r="25" spans="1:12" x14ac:dyDescent="0.3">
      <c r="A25">
        <v>9</v>
      </c>
      <c r="B25">
        <f t="shared" si="7"/>
        <v>8.9999999999999999E-8</v>
      </c>
      <c r="D25">
        <f t="shared" si="2"/>
        <v>0.13586153069257872</v>
      </c>
      <c r="E25">
        <f t="shared" si="3"/>
        <v>0.99072783572375189</v>
      </c>
      <c r="F25">
        <f t="shared" si="4"/>
        <v>1</v>
      </c>
      <c r="H25">
        <f t="shared" si="0"/>
        <v>-0.13586153069257872</v>
      </c>
      <c r="I25">
        <f t="shared" si="1"/>
        <v>-0.53582679497899666</v>
      </c>
      <c r="J25">
        <f t="shared" si="5"/>
        <v>0.55278269667166158</v>
      </c>
      <c r="K25">
        <f t="shared" si="8"/>
        <v>0</v>
      </c>
      <c r="L25">
        <f t="shared" si="6"/>
        <v>0.45490104074475524</v>
      </c>
    </row>
    <row r="26" spans="1:12" x14ac:dyDescent="0.3">
      <c r="A26">
        <v>10</v>
      </c>
      <c r="B26">
        <f t="shared" si="7"/>
        <v>9.9999999999999995E-8</v>
      </c>
      <c r="D26">
        <f>$B$1*COS($B$4*B26-$B$7)</f>
        <v>0.19780175451361826</v>
      </c>
      <c r="E26">
        <f t="shared" si="3"/>
        <v>0.98024204455396335</v>
      </c>
      <c r="F26">
        <f t="shared" si="4"/>
        <v>1</v>
      </c>
      <c r="H26">
        <f t="shared" si="0"/>
        <v>-0.19780175451361826</v>
      </c>
      <c r="I26">
        <f t="shared" si="1"/>
        <v>-0.58778525229247314</v>
      </c>
      <c r="J26">
        <f t="shared" si="5"/>
        <v>0.62017500506001688</v>
      </c>
      <c r="K26">
        <f t="shared" si="8"/>
        <v>0</v>
      </c>
      <c r="L26">
        <f t="shared" si="6"/>
        <v>0.39245679226149022</v>
      </c>
    </row>
    <row r="27" spans="1:12" x14ac:dyDescent="0.3">
      <c r="A27">
        <v>11</v>
      </c>
      <c r="B27">
        <f t="shared" si="7"/>
        <v>1.0999999999999999E-7</v>
      </c>
      <c r="D27">
        <f t="shared" ref="D27:D39" si="9">$B$1*COS($B$4*B27-$B$7)</f>
        <v>0.25896134517661834</v>
      </c>
      <c r="E27">
        <f t="shared" si="3"/>
        <v>0.96588768586431228</v>
      </c>
      <c r="F27">
        <f t="shared" si="4"/>
        <v>1</v>
      </c>
      <c r="H27">
        <f t="shared" si="0"/>
        <v>-0.25896134517661834</v>
      </c>
      <c r="I27">
        <f t="shared" si="1"/>
        <v>-0.63742398974868963</v>
      </c>
      <c r="J27">
        <f t="shared" si="5"/>
        <v>0.68801912836985957</v>
      </c>
      <c r="K27">
        <f t="shared" si="8"/>
        <v>0</v>
      </c>
      <c r="L27">
        <f t="shared" si="6"/>
        <v>0.32846369611562265</v>
      </c>
    </row>
    <row r="28" spans="1:12" x14ac:dyDescent="0.3">
      <c r="A28">
        <v>12</v>
      </c>
      <c r="B28">
        <f t="shared" si="7"/>
        <v>1.2000000000000002E-7</v>
      </c>
      <c r="D28">
        <f t="shared" si="9"/>
        <v>0.31909893371839121</v>
      </c>
      <c r="E28">
        <f t="shared" si="3"/>
        <v>0.94772140975066388</v>
      </c>
      <c r="F28">
        <f t="shared" si="4"/>
        <v>1</v>
      </c>
      <c r="H28">
        <f t="shared" si="0"/>
        <v>-0.31909893371839121</v>
      </c>
      <c r="I28">
        <f t="shared" si="1"/>
        <v>-0.68454710592868884</v>
      </c>
      <c r="J28">
        <f t="shared" si="5"/>
        <v>0.75526741604252845</v>
      </c>
      <c r="K28">
        <f t="shared" si="8"/>
        <v>0</v>
      </c>
      <c r="L28">
        <f t="shared" si="6"/>
        <v>0.26317430382197504</v>
      </c>
    </row>
    <row r="29" spans="1:12" x14ac:dyDescent="0.3">
      <c r="A29">
        <v>13</v>
      </c>
      <c r="B29">
        <f t="shared" si="7"/>
        <v>1.3E-7</v>
      </c>
      <c r="D29">
        <f t="shared" si="9"/>
        <v>0.37797718455121321</v>
      </c>
      <c r="E29">
        <f t="shared" si="3"/>
        <v>0.92581491020545681</v>
      </c>
      <c r="F29">
        <f t="shared" si="4"/>
        <v>1</v>
      </c>
      <c r="H29">
        <f t="shared" ref="H29:H92" si="10">$B$1*$B$12*COS($B$4*B29-$B$7)</f>
        <v>-0.37797718455121321</v>
      </c>
      <c r="I29">
        <f t="shared" ref="I29:I92" si="11">$B$1*$B$12*SIN($B$4*B29)</f>
        <v>-0.72896862742141155</v>
      </c>
      <c r="J29">
        <f t="shared" si="5"/>
        <v>0.82113458811934026</v>
      </c>
      <c r="K29">
        <f t="shared" si="8"/>
        <v>0</v>
      </c>
      <c r="L29">
        <f t="shared" si="6"/>
        <v>0.19684628278404526</v>
      </c>
    </row>
    <row r="30" spans="1:12" x14ac:dyDescent="0.3">
      <c r="A30">
        <v>14</v>
      </c>
      <c r="B30">
        <f t="shared" ref="B30:B94" si="12">A30*$B$3/100</f>
        <v>1.4000000000000001E-7</v>
      </c>
      <c r="D30">
        <f t="shared" si="9"/>
        <v>0.43536373211796164</v>
      </c>
      <c r="E30">
        <f t="shared" si="3"/>
        <v>0.9002546421742682</v>
      </c>
      <c r="F30">
        <f t="shared" ref="F30:F93" si="13">SQRT(D30*D30+E30*E30)</f>
        <v>1</v>
      </c>
      <c r="H30">
        <f t="shared" si="10"/>
        <v>-0.43536373211796164</v>
      </c>
      <c r="I30">
        <f t="shared" si="11"/>
        <v>-0.77051324277578925</v>
      </c>
      <c r="J30">
        <f t="shared" ref="J30:J93" si="14">SQRT(H30*H30+I30*I30)</f>
        <v>0.88500408842928091</v>
      </c>
      <c r="K30">
        <f t="shared" si="8"/>
        <v>0</v>
      </c>
      <c r="L30">
        <f t="shared" si="6"/>
        <v>0.12974139939847895</v>
      </c>
    </row>
    <row r="31" spans="1:12" x14ac:dyDescent="0.3">
      <c r="A31">
        <v>15</v>
      </c>
      <c r="B31">
        <f t="shared" si="12"/>
        <v>1.4999999999999999E-7</v>
      </c>
      <c r="D31">
        <f t="shared" si="9"/>
        <v>0.49103209793281</v>
      </c>
      <c r="E31">
        <f t="shared" si="3"/>
        <v>0.87114148035764161</v>
      </c>
      <c r="F31">
        <f t="shared" si="13"/>
        <v>1</v>
      </c>
      <c r="H31">
        <f t="shared" si="10"/>
        <v>-0.49103209793281</v>
      </c>
      <c r="I31">
        <f t="shared" si="11"/>
        <v>-0.80901699437494745</v>
      </c>
      <c r="J31">
        <f t="shared" si="14"/>
        <v>0.94637255792196895</v>
      </c>
      <c r="K31">
        <f t="shared" si="8"/>
        <v>0</v>
      </c>
      <c r="L31">
        <f t="shared" si="6"/>
        <v>6.2124485982694155E-2</v>
      </c>
    </row>
    <row r="32" spans="1:12" x14ac:dyDescent="0.3">
      <c r="A32">
        <v>16</v>
      </c>
      <c r="B32">
        <f t="shared" si="12"/>
        <v>1.6E-7</v>
      </c>
      <c r="D32">
        <f t="shared" si="9"/>
        <v>0.54476258438834457</v>
      </c>
      <c r="E32">
        <f t="shared" si="3"/>
        <v>0.83859032110472853</v>
      </c>
      <c r="F32">
        <f t="shared" si="13"/>
        <v>1</v>
      </c>
      <c r="H32">
        <f t="shared" si="10"/>
        <v>-0.54476258438834457</v>
      </c>
      <c r="I32">
        <f t="shared" si="11"/>
        <v>-0.84432792550201508</v>
      </c>
      <c r="J32">
        <f t="shared" si="14"/>
        <v>1.0048163608998435</v>
      </c>
      <c r="K32">
        <f t="shared" si="8"/>
        <v>0</v>
      </c>
      <c r="L32">
        <f t="shared" si="6"/>
        <v>5.7376043972865443E-3</v>
      </c>
    </row>
    <row r="33" spans="1:12" x14ac:dyDescent="0.3">
      <c r="A33">
        <v>17</v>
      </c>
      <c r="B33">
        <f t="shared" si="12"/>
        <v>1.6999999999999999E-7</v>
      </c>
      <c r="D33">
        <f t="shared" si="9"/>
        <v>0.59634314180164927</v>
      </c>
      <c r="E33">
        <f t="shared" si="3"/>
        <v>0.80272962896989053</v>
      </c>
      <c r="F33">
        <f t="shared" si="13"/>
        <v>1</v>
      </c>
      <c r="H33">
        <f t="shared" si="10"/>
        <v>-0.59634314180164927</v>
      </c>
      <c r="I33">
        <f t="shared" si="11"/>
        <v>-0.87630668004386358</v>
      </c>
      <c r="J33">
        <f t="shared" si="14"/>
        <v>1.0599710091617414</v>
      </c>
      <c r="K33">
        <f t="shared" si="8"/>
        <v>0</v>
      </c>
      <c r="L33">
        <f t="shared" si="6"/>
        <v>7.3577051073973054E-2</v>
      </c>
    </row>
    <row r="34" spans="1:12" x14ac:dyDescent="0.3">
      <c r="A34">
        <v>18</v>
      </c>
      <c r="B34">
        <f t="shared" si="12"/>
        <v>1.8E-7</v>
      </c>
      <c r="D34">
        <f t="shared" si="9"/>
        <v>0.64557020527752929</v>
      </c>
      <c r="E34">
        <f t="shared" si="3"/>
        <v>0.76370092972179149</v>
      </c>
      <c r="F34">
        <f t="shared" si="13"/>
        <v>1</v>
      </c>
      <c r="H34">
        <f t="shared" si="10"/>
        <v>-0.64557020527752929</v>
      </c>
      <c r="I34">
        <f t="shared" si="11"/>
        <v>-0.90482705246601958</v>
      </c>
      <c r="J34">
        <f t="shared" si="14"/>
        <v>1.1115182791193388</v>
      </c>
      <c r="K34">
        <f t="shared" si="8"/>
        <v>0</v>
      </c>
      <c r="L34">
        <f t="shared" si="6"/>
        <v>0.14112612274422809</v>
      </c>
    </row>
    <row r="35" spans="1:12" x14ac:dyDescent="0.3">
      <c r="A35">
        <v>19</v>
      </c>
      <c r="B35">
        <f t="shared" si="12"/>
        <v>1.8999999999999998E-7</v>
      </c>
      <c r="D35">
        <f t="shared" si="9"/>
        <v>0.6922494980861511</v>
      </c>
      <c r="E35">
        <f t="shared" si="3"/>
        <v>0.72165825180584742</v>
      </c>
      <c r="F35">
        <f t="shared" si="13"/>
        <v>1</v>
      </c>
      <c r="H35">
        <f t="shared" si="10"/>
        <v>-0.6922494980861511</v>
      </c>
      <c r="I35">
        <f t="shared" si="11"/>
        <v>-0.92977648588825135</v>
      </c>
      <c r="J35">
        <f t="shared" si="14"/>
        <v>1.1591780196808572</v>
      </c>
      <c r="K35">
        <f t="shared" si="8"/>
        <v>0</v>
      </c>
      <c r="L35">
        <f t="shared" si="6"/>
        <v>0.20811823408240393</v>
      </c>
    </row>
    <row r="36" spans="1:12" x14ac:dyDescent="0.3">
      <c r="A36">
        <v>20</v>
      </c>
      <c r="B36">
        <f t="shared" si="12"/>
        <v>1.9999999999999999E-7</v>
      </c>
      <c r="D36">
        <f t="shared" si="9"/>
        <v>0.73619679838453966</v>
      </c>
      <c r="E36">
        <f t="shared" si="3"/>
        <v>0.67676751846431982</v>
      </c>
      <c r="F36">
        <f t="shared" si="13"/>
        <v>1</v>
      </c>
      <c r="H36">
        <f t="shared" si="10"/>
        <v>-0.73619679838453966</v>
      </c>
      <c r="I36">
        <f t="shared" si="11"/>
        <v>-0.95105651629515353</v>
      </c>
      <c r="J36">
        <f t="shared" si="14"/>
        <v>1.2027028823192867</v>
      </c>
      <c r="K36">
        <f t="shared" si="8"/>
        <v>0</v>
      </c>
      <c r="L36">
        <f t="shared" si="6"/>
        <v>0.27428899783083371</v>
      </c>
    </row>
    <row r="37" spans="1:12" x14ac:dyDescent="0.3">
      <c r="A37">
        <v>21</v>
      </c>
      <c r="B37">
        <f t="shared" si="12"/>
        <v>2.1E-7</v>
      </c>
      <c r="D37">
        <f t="shared" si="9"/>
        <v>0.77723866625602889</v>
      </c>
      <c r="E37">
        <f t="shared" si="3"/>
        <v>0.62920589291308249</v>
      </c>
      <c r="F37">
        <f t="shared" si="13"/>
        <v>1</v>
      </c>
      <c r="H37">
        <f t="shared" si="10"/>
        <v>-0.77723866625602889</v>
      </c>
      <c r="I37">
        <f t="shared" si="11"/>
        <v>-0.96858316112863108</v>
      </c>
      <c r="J37">
        <f t="shared" si="14"/>
        <v>1.2418749068828883</v>
      </c>
      <c r="K37">
        <f t="shared" si="8"/>
        <v>0</v>
      </c>
      <c r="L37">
        <f t="shared" si="6"/>
        <v>0.33937726821554859</v>
      </c>
    </row>
    <row r="38" spans="1:12" x14ac:dyDescent="0.3">
      <c r="A38">
        <v>22</v>
      </c>
      <c r="B38">
        <f t="shared" si="12"/>
        <v>2.1999999999999998E-7</v>
      </c>
      <c r="D38">
        <f t="shared" si="9"/>
        <v>0.81521312819837555</v>
      </c>
      <c r="E38">
        <f t="shared" si="3"/>
        <v>0.57916107915934656</v>
      </c>
      <c r="F38">
        <f t="shared" si="13"/>
        <v>1</v>
      </c>
      <c r="H38">
        <f t="shared" si="10"/>
        <v>-0.81521312819837555</v>
      </c>
      <c r="I38">
        <f t="shared" si="11"/>
        <v>-0.98228725072868861</v>
      </c>
      <c r="J38">
        <f t="shared" si="14"/>
        <v>1.276503304864937</v>
      </c>
      <c r="K38">
        <f t="shared" si="8"/>
        <v>0</v>
      </c>
      <c r="L38">
        <f t="shared" si="6"/>
        <v>0.40312617156934205</v>
      </c>
    </row>
    <row r="39" spans="1:12" x14ac:dyDescent="0.3">
      <c r="A39">
        <v>23</v>
      </c>
      <c r="B39">
        <f t="shared" si="12"/>
        <v>2.2999999999999999E-7</v>
      </c>
      <c r="D39">
        <f t="shared" si="9"/>
        <v>0.84997031635917508</v>
      </c>
      <c r="E39">
        <f t="shared" si="3"/>
        <v>0.52683058121969706</v>
      </c>
      <c r="F39">
        <f t="shared" si="13"/>
        <v>1</v>
      </c>
      <c r="H39">
        <f t="shared" si="10"/>
        <v>-0.84997031635917508</v>
      </c>
      <c r="I39">
        <f t="shared" si="11"/>
        <v>-0.99211470131447788</v>
      </c>
      <c r="J39">
        <f t="shared" si="14"/>
        <v>1.3064230246195265</v>
      </c>
      <c r="K39">
        <f t="shared" si="8"/>
        <v>0</v>
      </c>
      <c r="L39">
        <f t="shared" si="6"/>
        <v>0.46528412009478082</v>
      </c>
    </row>
    <row r="40" spans="1:12" x14ac:dyDescent="0.3">
      <c r="A40">
        <v>24</v>
      </c>
      <c r="B40">
        <f t="shared" si="12"/>
        <v>2.4000000000000003E-7</v>
      </c>
      <c r="D40">
        <f t="shared" ref="D40:D103" si="15">$B$1*COS($B$4*B40-$B$7)</f>
        <v>0.88137305999580562</v>
      </c>
      <c r="E40">
        <f t="shared" si="3"/>
        <v>0.4724209236619713</v>
      </c>
      <c r="F40">
        <f t="shared" si="13"/>
        <v>1</v>
      </c>
      <c r="H40">
        <f t="shared" si="10"/>
        <v>-0.88137305999580562</v>
      </c>
      <c r="I40">
        <f t="shared" si="11"/>
        <v>-0.99802672842827156</v>
      </c>
      <c r="J40">
        <f t="shared" si="14"/>
        <v>1.3314938308319753</v>
      </c>
      <c r="K40">
        <f t="shared" si="8"/>
        <v>0</v>
      </c>
      <c r="L40">
        <f t="shared" si="6"/>
        <v>0.52560580476630026</v>
      </c>
    </row>
    <row r="41" spans="1:12" x14ac:dyDescent="0.3">
      <c r="A41">
        <v>25</v>
      </c>
      <c r="B41">
        <f t="shared" si="12"/>
        <v>2.4999999999999999E-7</v>
      </c>
      <c r="D41">
        <f t="shared" si="15"/>
        <v>0.90929742682568171</v>
      </c>
      <c r="E41">
        <f t="shared" si="3"/>
        <v>0.41614683654714224</v>
      </c>
      <c r="F41">
        <f t="shared" si="13"/>
        <v>1</v>
      </c>
      <c r="H41">
        <f t="shared" si="10"/>
        <v>-0.90929742682568171</v>
      </c>
      <c r="I41">
        <f t="shared" si="11"/>
        <v>-1</v>
      </c>
      <c r="J41">
        <f t="shared" si="14"/>
        <v>1.351599722710761</v>
      </c>
      <c r="K41">
        <f t="shared" si="8"/>
        <v>0</v>
      </c>
      <c r="L41">
        <f t="shared" si="6"/>
        <v>0.58385316345285776</v>
      </c>
    </row>
    <row r="42" spans="1:12" x14ac:dyDescent="0.3">
      <c r="A42">
        <v>26</v>
      </c>
      <c r="B42">
        <f t="shared" si="12"/>
        <v>2.6E-7</v>
      </c>
      <c r="D42">
        <f t="shared" si="15"/>
        <v>0.9336332121303561</v>
      </c>
      <c r="E42">
        <f t="shared" si="3"/>
        <v>0.35823040798786682</v>
      </c>
      <c r="F42">
        <f t="shared" si="13"/>
        <v>1</v>
      </c>
      <c r="H42">
        <f t="shared" si="10"/>
        <v>-0.9336332121303561</v>
      </c>
      <c r="I42">
        <f t="shared" si="11"/>
        <v>-0.99802672842827156</v>
      </c>
      <c r="J42">
        <f t="shared" si="14"/>
        <v>1.3666485742319001</v>
      </c>
      <c r="K42">
        <f t="shared" si="8"/>
        <v>0</v>
      </c>
      <c r="L42">
        <f t="shared" si="6"/>
        <v>0.63979632044040469</v>
      </c>
    </row>
    <row r="43" spans="1:12" x14ac:dyDescent="0.3">
      <c r="A43">
        <v>27</v>
      </c>
      <c r="B43">
        <f>A43*$B$3/100</f>
        <v>2.7000000000000001E-7</v>
      </c>
      <c r="D43">
        <f t="shared" si="15"/>
        <v>0.95428437368319385</v>
      </c>
      <c r="E43">
        <f t="shared" si="3"/>
        <v>0.29890020766816888</v>
      </c>
      <c r="F43">
        <f t="shared" si="13"/>
        <v>1</v>
      </c>
      <c r="H43">
        <f t="shared" si="10"/>
        <v>-0.95428437368319385</v>
      </c>
      <c r="I43">
        <f t="shared" si="11"/>
        <v>-0.99211470131447776</v>
      </c>
      <c r="J43">
        <f t="shared" si="14"/>
        <v>1.3765719183610572</v>
      </c>
      <c r="K43">
        <f t="shared" si="8"/>
        <v>0</v>
      </c>
      <c r="L43">
        <f t="shared" si="6"/>
        <v>0.69321449364630894</v>
      </c>
    </row>
    <row r="44" spans="1:12" x14ac:dyDescent="0.3">
      <c r="A44">
        <v>28</v>
      </c>
      <c r="B44">
        <f t="shared" si="12"/>
        <v>2.8000000000000002E-7</v>
      </c>
      <c r="D44">
        <f t="shared" si="15"/>
        <v>0.97116941078416408</v>
      </c>
      <c r="E44">
        <f t="shared" si="3"/>
        <v>0.23839038478332031</v>
      </c>
      <c r="F44">
        <f t="shared" si="13"/>
        <v>1</v>
      </c>
      <c r="H44">
        <f t="shared" si="10"/>
        <v>-0.97116941078416408</v>
      </c>
      <c r="I44">
        <f t="shared" si="11"/>
        <v>-0.98228725072868861</v>
      </c>
      <c r="J44">
        <f t="shared" si="14"/>
        <v>1.381324823271842</v>
      </c>
      <c r="K44">
        <f t="shared" si="8"/>
        <v>0</v>
      </c>
      <c r="L44">
        <f t="shared" si="6"/>
        <v>0.7438968659453683</v>
      </c>
    </row>
    <row r="45" spans="1:12" x14ac:dyDescent="0.3">
      <c r="A45">
        <v>29</v>
      </c>
      <c r="B45">
        <f t="shared" si="12"/>
        <v>2.8999999999999998E-7</v>
      </c>
      <c r="D45">
        <f t="shared" si="15"/>
        <v>0.984221685905869</v>
      </c>
      <c r="E45">
        <f t="shared" si="3"/>
        <v>0.17693974395993928</v>
      </c>
      <c r="F45">
        <f t="shared" si="13"/>
        <v>1</v>
      </c>
      <c r="H45">
        <f t="shared" si="10"/>
        <v>-0.984221685905869</v>
      </c>
      <c r="I45">
        <f t="shared" si="11"/>
        <v>-0.96858316112863108</v>
      </c>
      <c r="J45">
        <f t="shared" si="14"/>
        <v>1.3808858269347697</v>
      </c>
      <c r="K45">
        <f t="shared" si="8"/>
        <v>0</v>
      </c>
      <c r="L45">
        <f t="shared" si="6"/>
        <v>0.7916434171686918</v>
      </c>
    </row>
    <row r="46" spans="1:12" x14ac:dyDescent="0.3">
      <c r="A46">
        <v>30</v>
      </c>
      <c r="B46">
        <f t="shared" si="12"/>
        <v>2.9999999999999999E-7</v>
      </c>
      <c r="D46">
        <f t="shared" si="15"/>
        <v>0.99338968768142066</v>
      </c>
      <c r="E46">
        <f t="shared" si="3"/>
        <v>0.11479080280322794</v>
      </c>
      <c r="F46">
        <f t="shared" si="13"/>
        <v>1</v>
      </c>
      <c r="H46">
        <f t="shared" si="10"/>
        <v>-0.99338968768142066</v>
      </c>
      <c r="I46">
        <f t="shared" si="11"/>
        <v>-0.95105651629515353</v>
      </c>
      <c r="J46">
        <f t="shared" si="14"/>
        <v>1.3752569101005325</v>
      </c>
      <c r="K46">
        <f t="shared" si="8"/>
        <v>0</v>
      </c>
      <c r="L46">
        <f t="shared" si="6"/>
        <v>0.83626571349192558</v>
      </c>
    </row>
    <row r="47" spans="1:12" x14ac:dyDescent="0.3">
      <c r="A47">
        <v>31</v>
      </c>
      <c r="B47">
        <f t="shared" si="12"/>
        <v>3.1E-7</v>
      </c>
      <c r="D47">
        <f t="shared" si="15"/>
        <v>0.99863723419627237</v>
      </c>
      <c r="E47">
        <f t="shared" si="3"/>
        <v>5.2188834790781596E-2</v>
      </c>
      <c r="F47">
        <f t="shared" si="13"/>
        <v>1</v>
      </c>
      <c r="H47">
        <f t="shared" si="10"/>
        <v>-0.99863723419627237</v>
      </c>
      <c r="I47">
        <f t="shared" si="11"/>
        <v>-0.92977648588825135</v>
      </c>
      <c r="J47">
        <f t="shared" si="14"/>
        <v>1.3644634986813997</v>
      </c>
      <c r="K47">
        <f t="shared" si="8"/>
        <v>0</v>
      </c>
      <c r="L47">
        <f t="shared" si="6"/>
        <v>0.87758765109746972</v>
      </c>
    </row>
    <row r="48" spans="1:12" x14ac:dyDescent="0.3">
      <c r="A48">
        <v>32</v>
      </c>
      <c r="B48">
        <f t="shared" si="12"/>
        <v>3.2000000000000001E-7</v>
      </c>
      <c r="D48">
        <f t="shared" si="15"/>
        <v>0.99994361578170599</v>
      </c>
      <c r="E48">
        <f t="shared" si="3"/>
        <v>-1.0619098709773081E-2</v>
      </c>
      <c r="F48">
        <f t="shared" si="13"/>
        <v>1</v>
      </c>
      <c r="H48">
        <f t="shared" si="10"/>
        <v>-0.99994361578170599</v>
      </c>
      <c r="I48">
        <f t="shared" si="11"/>
        <v>-0.90482705246601947</v>
      </c>
      <c r="J48">
        <f t="shared" si="14"/>
        <v>1.3485544963467131</v>
      </c>
      <c r="K48">
        <f t="shared" si="8"/>
        <v>0</v>
      </c>
      <c r="L48">
        <f t="shared" si="6"/>
        <v>0.91544615117579253</v>
      </c>
    </row>
    <row r="49" spans="1:12" x14ac:dyDescent="0.3">
      <c r="A49">
        <v>33</v>
      </c>
      <c r="B49">
        <f t="shared" si="12"/>
        <v>3.2999999999999996E-7</v>
      </c>
      <c r="D49">
        <f t="shared" si="15"/>
        <v>0.99730367674643294</v>
      </c>
      <c r="E49">
        <f t="shared" si="3"/>
        <v>-7.3385123479124792E-2</v>
      </c>
      <c r="F49">
        <f t="shared" si="13"/>
        <v>1</v>
      </c>
      <c r="H49">
        <f t="shared" si="10"/>
        <v>-0.99730367674643294</v>
      </c>
      <c r="I49">
        <f t="shared" si="11"/>
        <v>-0.87630668004386369</v>
      </c>
      <c r="J49">
        <f t="shared" si="14"/>
        <v>1.3276023580656418</v>
      </c>
      <c r="K49">
        <f t="shared" si="8"/>
        <v>0</v>
      </c>
      <c r="L49">
        <f t="shared" si="6"/>
        <v>0.94969180352298843</v>
      </c>
    </row>
    <row r="50" spans="1:12" x14ac:dyDescent="0.3">
      <c r="A50">
        <v>34</v>
      </c>
      <c r="B50">
        <f t="shared" si="12"/>
        <v>3.3999999999999997E-7</v>
      </c>
      <c r="D50">
        <f t="shared" si="15"/>
        <v>0.99072783572375189</v>
      </c>
      <c r="E50">
        <f t="shared" si="3"/>
        <v>-0.13586153069257867</v>
      </c>
      <c r="F50">
        <f t="shared" si="13"/>
        <v>1</v>
      </c>
      <c r="H50">
        <f t="shared" si="10"/>
        <v>-0.99072783572375189</v>
      </c>
      <c r="I50">
        <f t="shared" si="11"/>
        <v>-0.84432792550201519</v>
      </c>
      <c r="J50">
        <f t="shared" si="14"/>
        <v>1.3017032266459225</v>
      </c>
      <c r="K50">
        <f t="shared" si="8"/>
        <v>0</v>
      </c>
      <c r="L50">
        <f t="shared" si="6"/>
        <v>0.98018945619459386</v>
      </c>
    </row>
    <row r="51" spans="1:12" x14ac:dyDescent="0.3">
      <c r="A51">
        <v>35</v>
      </c>
      <c r="B51">
        <f t="shared" si="12"/>
        <v>3.4999999999999998E-7</v>
      </c>
      <c r="D51">
        <f t="shared" si="15"/>
        <v>0.98024204455396335</v>
      </c>
      <c r="E51">
        <f t="shared" si="3"/>
        <v>-0.1978017545136182</v>
      </c>
      <c r="F51">
        <f t="shared" si="13"/>
        <v>1</v>
      </c>
      <c r="H51">
        <f t="shared" si="10"/>
        <v>-0.98024204455396335</v>
      </c>
      <c r="I51">
        <f t="shared" si="11"/>
        <v>-0.80901699437494745</v>
      </c>
      <c r="J51">
        <f t="shared" si="14"/>
        <v>1.2709771685985582</v>
      </c>
      <c r="K51">
        <f t="shared" si="8"/>
        <v>0</v>
      </c>
      <c r="L51">
        <f t="shared" si="6"/>
        <v>1.0068187488885656</v>
      </c>
    </row>
    <row r="52" spans="1:12" x14ac:dyDescent="0.3">
      <c r="A52">
        <v>36</v>
      </c>
      <c r="B52">
        <f t="shared" si="12"/>
        <v>3.5999999999999999E-7</v>
      </c>
      <c r="D52">
        <f t="shared" si="15"/>
        <v>0.96588768586431228</v>
      </c>
      <c r="E52">
        <f t="shared" si="3"/>
        <v>-0.25896134517661829</v>
      </c>
      <c r="F52">
        <f t="shared" si="13"/>
        <v>1</v>
      </c>
      <c r="H52">
        <f t="shared" si="10"/>
        <v>-0.96588768586431228</v>
      </c>
      <c r="I52">
        <f t="shared" si="11"/>
        <v>-0.77051324277578925</v>
      </c>
      <c r="J52">
        <f t="shared" si="14"/>
        <v>1.2355685650732535</v>
      </c>
      <c r="K52">
        <f t="shared" si="8"/>
        <v>0</v>
      </c>
      <c r="L52">
        <f t="shared" si="6"/>
        <v>1.0294745879524076</v>
      </c>
    </row>
    <row r="53" spans="1:12" x14ac:dyDescent="0.3">
      <c r="A53">
        <v>37</v>
      </c>
      <c r="B53">
        <f t="shared" si="12"/>
        <v>3.7E-7</v>
      </c>
      <c r="D53">
        <f t="shared" si="15"/>
        <v>0.94772140975066388</v>
      </c>
      <c r="E53">
        <f t="shared" si="3"/>
        <v>-0.31909893371839115</v>
      </c>
      <c r="F53">
        <f t="shared" si="13"/>
        <v>1</v>
      </c>
      <c r="H53">
        <f t="shared" si="10"/>
        <v>-0.94772140975066388</v>
      </c>
      <c r="I53">
        <f t="shared" si="11"/>
        <v>-0.72896862742141144</v>
      </c>
      <c r="J53">
        <f t="shared" si="14"/>
        <v>1.1956467414184018</v>
      </c>
      <c r="K53">
        <f t="shared" si="8"/>
        <v>0</v>
      </c>
      <c r="L53">
        <f t="shared" si="6"/>
        <v>1.0480675611398027</v>
      </c>
    </row>
    <row r="54" spans="1:12" x14ac:dyDescent="0.3">
      <c r="A54">
        <v>38</v>
      </c>
      <c r="B54">
        <f t="shared" si="12"/>
        <v>3.7999999999999996E-7</v>
      </c>
      <c r="D54">
        <f t="shared" si="15"/>
        <v>0.92581491020545692</v>
      </c>
      <c r="E54">
        <f t="shared" si="3"/>
        <v>-0.37797718455121293</v>
      </c>
      <c r="F54">
        <f t="shared" si="13"/>
        <v>1</v>
      </c>
      <c r="H54">
        <f t="shared" si="10"/>
        <v>-0.92581491020545692</v>
      </c>
      <c r="I54">
        <f t="shared" si="11"/>
        <v>-0.68454710592868884</v>
      </c>
      <c r="J54">
        <f t="shared" si="14"/>
        <v>1.1514069602855812</v>
      </c>
      <c r="K54">
        <f t="shared" si="8"/>
        <v>0</v>
      </c>
      <c r="L54">
        <f t="shared" si="6"/>
        <v>1.0625242904799017</v>
      </c>
    </row>
    <row r="55" spans="1:12" x14ac:dyDescent="0.3">
      <c r="A55">
        <v>39</v>
      </c>
      <c r="B55">
        <f t="shared" si="12"/>
        <v>3.8999999999999997E-7</v>
      </c>
      <c r="D55">
        <f t="shared" si="15"/>
        <v>0.90025464217426832</v>
      </c>
      <c r="E55">
        <f t="shared" si="3"/>
        <v>-0.43536373211796142</v>
      </c>
      <c r="F55">
        <f t="shared" si="13"/>
        <v>1</v>
      </c>
      <c r="H55">
        <f t="shared" si="10"/>
        <v>-0.90025464217426832</v>
      </c>
      <c r="I55">
        <f t="shared" si="11"/>
        <v>-0.63742398974868986</v>
      </c>
      <c r="J55">
        <f t="shared" si="14"/>
        <v>1.1030719665839839</v>
      </c>
      <c r="K55">
        <f t="shared" si="8"/>
        <v>0</v>
      </c>
      <c r="L55">
        <f t="shared" si="6"/>
        <v>1.0727877218666513</v>
      </c>
    </row>
    <row r="56" spans="1:12" x14ac:dyDescent="0.3">
      <c r="A56">
        <v>40</v>
      </c>
      <c r="B56">
        <f>A56*$B$3/100</f>
        <v>3.9999999999999998E-7</v>
      </c>
      <c r="D56">
        <f t="shared" si="15"/>
        <v>0.87114148035764161</v>
      </c>
      <c r="E56">
        <f t="shared" si="3"/>
        <v>-0.49103209793280994</v>
      </c>
      <c r="F56">
        <f t="shared" si="13"/>
        <v>1</v>
      </c>
      <c r="H56">
        <f t="shared" si="10"/>
        <v>-0.87114148035764161</v>
      </c>
      <c r="I56">
        <f t="shared" si="11"/>
        <v>-0.58778525229247325</v>
      </c>
      <c r="J56">
        <f t="shared" si="14"/>
        <v>1.050894372243105</v>
      </c>
      <c r="K56">
        <f t="shared" si="8"/>
        <v>0</v>
      </c>
      <c r="L56">
        <f t="shared" si="6"/>
        <v>1.0788173502252831</v>
      </c>
    </row>
    <row r="57" spans="1:12" x14ac:dyDescent="0.3">
      <c r="A57">
        <v>41</v>
      </c>
      <c r="B57">
        <f t="shared" si="12"/>
        <v>4.0999999999999999E-7</v>
      </c>
      <c r="D57">
        <f t="shared" si="15"/>
        <v>0.83859032110472864</v>
      </c>
      <c r="E57">
        <f t="shared" si="3"/>
        <v>-0.54476258438834446</v>
      </c>
      <c r="F57">
        <f t="shared" si="13"/>
        <v>1</v>
      </c>
      <c r="H57">
        <f t="shared" si="10"/>
        <v>-0.83859032110472864</v>
      </c>
      <c r="I57">
        <f t="shared" si="11"/>
        <v>-0.53582679497899666</v>
      </c>
      <c r="J57">
        <f t="shared" si="14"/>
        <v>0.99516032922740416</v>
      </c>
      <c r="K57">
        <f t="shared" si="8"/>
        <v>0</v>
      </c>
      <c r="L57">
        <f t="shared" si="6"/>
        <v>1.0805893793673411</v>
      </c>
    </row>
    <row r="58" spans="1:12" x14ac:dyDescent="0.3">
      <c r="A58">
        <v>42</v>
      </c>
      <c r="B58">
        <f t="shared" si="12"/>
        <v>4.2E-7</v>
      </c>
      <c r="D58">
        <f t="shared" si="15"/>
        <v>0.80272962896989042</v>
      </c>
      <c r="E58">
        <f t="shared" si="3"/>
        <v>-0.59634314180164938</v>
      </c>
      <c r="F58">
        <f t="shared" si="13"/>
        <v>1</v>
      </c>
      <c r="H58">
        <f t="shared" si="10"/>
        <v>-0.80272962896989042</v>
      </c>
      <c r="I58">
        <f t="shared" si="11"/>
        <v>-0.48175367410171521</v>
      </c>
      <c r="J58">
        <f t="shared" si="14"/>
        <v>0.93619520386329669</v>
      </c>
      <c r="K58">
        <f t="shared" si="8"/>
        <v>0</v>
      </c>
      <c r="L58">
        <f t="shared" si="6"/>
        <v>1.0780968159033646</v>
      </c>
    </row>
    <row r="59" spans="1:12" x14ac:dyDescent="0.3">
      <c r="A59">
        <v>43</v>
      </c>
      <c r="B59">
        <f t="shared" si="12"/>
        <v>4.2999999999999996E-7</v>
      </c>
      <c r="D59">
        <f t="shared" si="15"/>
        <v>0.76370092972179138</v>
      </c>
      <c r="E59">
        <f t="shared" si="3"/>
        <v>-0.6455702052775294</v>
      </c>
      <c r="F59">
        <f t="shared" si="13"/>
        <v>1</v>
      </c>
      <c r="H59">
        <f t="shared" si="10"/>
        <v>-0.76370092972179138</v>
      </c>
      <c r="I59">
        <f t="shared" si="11"/>
        <v>-0.42577929156507249</v>
      </c>
      <c r="J59">
        <f t="shared" si="14"/>
        <v>0.87437241218120754</v>
      </c>
      <c r="K59">
        <f t="shared" si="8"/>
        <v>0</v>
      </c>
      <c r="L59">
        <f t="shared" si="6"/>
        <v>1.0713494968426018</v>
      </c>
    </row>
    <row r="60" spans="1:12" x14ac:dyDescent="0.3">
      <c r="A60">
        <v>44</v>
      </c>
      <c r="B60">
        <f t="shared" si="12"/>
        <v>4.3999999999999997E-7</v>
      </c>
      <c r="D60">
        <f t="shared" si="15"/>
        <v>0.72165825180584753</v>
      </c>
      <c r="E60">
        <f t="shared" si="3"/>
        <v>-0.69224949808615099</v>
      </c>
      <c r="F60">
        <f t="shared" si="13"/>
        <v>1</v>
      </c>
      <c r="H60">
        <f t="shared" si="10"/>
        <v>-0.72165825180584753</v>
      </c>
      <c r="I60">
        <f t="shared" si="11"/>
        <v>-0.36812455268467814</v>
      </c>
      <c r="J60">
        <f t="shared" si="14"/>
        <v>0.81012734720460233</v>
      </c>
      <c r="K60">
        <f t="shared" si="8"/>
        <v>0</v>
      </c>
      <c r="L60">
        <f t="shared" si="6"/>
        <v>1.0603740507708292</v>
      </c>
    </row>
    <row r="61" spans="1:12" x14ac:dyDescent="0.3">
      <c r="A61">
        <v>45</v>
      </c>
      <c r="B61">
        <f t="shared" si="12"/>
        <v>4.4999999999999998E-7</v>
      </c>
      <c r="D61">
        <f t="shared" si="15"/>
        <v>0.67676751846431982</v>
      </c>
      <c r="E61">
        <f t="shared" si="3"/>
        <v>-0.73619679838453966</v>
      </c>
      <c r="F61">
        <f t="shared" si="13"/>
        <v>1</v>
      </c>
      <c r="H61">
        <f t="shared" si="10"/>
        <v>-0.67676751846431982</v>
      </c>
      <c r="I61">
        <f t="shared" si="11"/>
        <v>-0.30901699437494751</v>
      </c>
      <c r="J61">
        <f t="shared" si="14"/>
        <v>0.74397968847333451</v>
      </c>
      <c r="K61">
        <f t="shared" si="8"/>
        <v>0</v>
      </c>
      <c r="L61">
        <f t="shared" si="6"/>
        <v>1.0452137927594871</v>
      </c>
    </row>
    <row r="62" spans="1:12" x14ac:dyDescent="0.3">
      <c r="A62">
        <v>46</v>
      </c>
      <c r="B62">
        <f t="shared" si="12"/>
        <v>4.5999999999999999E-7</v>
      </c>
      <c r="D62">
        <f t="shared" si="15"/>
        <v>0.62920589291308249</v>
      </c>
      <c r="E62">
        <f t="shared" si="3"/>
        <v>-0.77723866625602878</v>
      </c>
      <c r="F62">
        <f t="shared" si="13"/>
        <v>1</v>
      </c>
      <c r="H62">
        <f t="shared" si="10"/>
        <v>-0.62920589291308249</v>
      </c>
      <c r="I62">
        <f t="shared" si="11"/>
        <v>-0.24868988716485482</v>
      </c>
      <c r="J62">
        <f t="shared" si="14"/>
        <v>0.67656981580219611</v>
      </c>
      <c r="K62">
        <f t="shared" si="8"/>
        <v>0</v>
      </c>
      <c r="L62">
        <f t="shared" si="6"/>
        <v>1.0259285534208835</v>
      </c>
    </row>
    <row r="63" spans="1:12" x14ac:dyDescent="0.3">
      <c r="A63">
        <v>47</v>
      </c>
      <c r="B63">
        <f t="shared" si="12"/>
        <v>4.6999999999999995E-7</v>
      </c>
      <c r="D63">
        <f t="shared" si="15"/>
        <v>0.57916107915934645</v>
      </c>
      <c r="E63">
        <f t="shared" si="3"/>
        <v>-0.81521312819837566</v>
      </c>
      <c r="F63">
        <f t="shared" si="13"/>
        <v>1</v>
      </c>
      <c r="H63">
        <f t="shared" si="10"/>
        <v>-0.57916107915934645</v>
      </c>
      <c r="I63">
        <f t="shared" si="11"/>
        <v>-0.18738131458572457</v>
      </c>
      <c r="J63">
        <f t="shared" si="14"/>
        <v>0.60871940388728618</v>
      </c>
      <c r="K63">
        <f t="shared" si="8"/>
        <v>0</v>
      </c>
      <c r="L63">
        <f t="shared" si="6"/>
        <v>1.0025944427841003</v>
      </c>
    </row>
    <row r="64" spans="1:12" x14ac:dyDescent="0.3">
      <c r="A64">
        <v>48</v>
      </c>
      <c r="B64">
        <f t="shared" si="12"/>
        <v>4.8000000000000006E-7</v>
      </c>
      <c r="D64">
        <f t="shared" si="15"/>
        <v>0.5268305812196965</v>
      </c>
      <c r="E64">
        <f t="shared" si="3"/>
        <v>-0.84997031635917542</v>
      </c>
      <c r="F64">
        <f t="shared" si="13"/>
        <v>1</v>
      </c>
      <c r="H64">
        <f t="shared" si="10"/>
        <v>-0.5268305812196965</v>
      </c>
      <c r="I64">
        <f t="shared" si="11"/>
        <v>-0.12533323356430365</v>
      </c>
      <c r="J64">
        <f t="shared" si="14"/>
        <v>0.5415338223453523</v>
      </c>
      <c r="K64">
        <f t="shared" si="8"/>
        <v>0</v>
      </c>
      <c r="L64">
        <f t="shared" si="6"/>
        <v>0.97530354992347901</v>
      </c>
    </row>
    <row r="65" spans="1:12" x14ac:dyDescent="0.3">
      <c r="A65">
        <v>49</v>
      </c>
      <c r="B65">
        <f t="shared" si="12"/>
        <v>4.8999999999999997E-7</v>
      </c>
      <c r="D65">
        <f t="shared" si="15"/>
        <v>0.47242092366197136</v>
      </c>
      <c r="E65">
        <f t="shared" si="3"/>
        <v>-0.88137305999580551</v>
      </c>
      <c r="F65">
        <f t="shared" si="13"/>
        <v>1</v>
      </c>
      <c r="H65">
        <f t="shared" si="10"/>
        <v>-0.47242092366197136</v>
      </c>
      <c r="I65">
        <f t="shared" si="11"/>
        <v>-6.2790519529313138E-2</v>
      </c>
      <c r="J65">
        <f t="shared" si="14"/>
        <v>0.47657546984333055</v>
      </c>
      <c r="K65">
        <f t="shared" si="8"/>
        <v>0</v>
      </c>
      <c r="L65">
        <f t="shared" si="6"/>
        <v>0.94416357952511865</v>
      </c>
    </row>
    <row r="66" spans="1:12" x14ac:dyDescent="0.3">
      <c r="A66">
        <v>50</v>
      </c>
      <c r="B66">
        <f t="shared" si="12"/>
        <v>4.9999999999999998E-7</v>
      </c>
      <c r="D66">
        <f t="shared" si="15"/>
        <v>0.41614683654714207</v>
      </c>
      <c r="E66">
        <f t="shared" si="3"/>
        <v>-0.90929742682568182</v>
      </c>
      <c r="F66">
        <f t="shared" si="13"/>
        <v>1</v>
      </c>
      <c r="H66">
        <f t="shared" si="10"/>
        <v>-0.41614683654714207</v>
      </c>
      <c r="I66">
        <f t="shared" si="11"/>
        <v>3.2157436435920062E-16</v>
      </c>
      <c r="J66">
        <f t="shared" si="14"/>
        <v>0.41614683654714207</v>
      </c>
      <c r="K66">
        <f t="shared" si="8"/>
        <v>0</v>
      </c>
      <c r="L66">
        <f t="shared" si="6"/>
        <v>0.90929742682568149</v>
      </c>
    </row>
    <row r="67" spans="1:12" x14ac:dyDescent="0.3">
      <c r="A67">
        <v>51</v>
      </c>
      <c r="B67">
        <f t="shared" si="12"/>
        <v>5.0999999999999999E-7</v>
      </c>
      <c r="D67">
        <f t="shared" si="15"/>
        <v>0.35823040798786687</v>
      </c>
      <c r="E67">
        <f t="shared" si="3"/>
        <v>-0.9336332121303561</v>
      </c>
      <c r="F67">
        <f t="shared" si="13"/>
        <v>1</v>
      </c>
      <c r="H67">
        <f t="shared" si="10"/>
        <v>-0.35823040798786687</v>
      </c>
      <c r="I67">
        <f t="shared" si="11"/>
        <v>6.2790519529313346E-2</v>
      </c>
      <c r="J67">
        <f t="shared" si="14"/>
        <v>0.36369173010932576</v>
      </c>
      <c r="K67">
        <f t="shared" si="8"/>
        <v>0</v>
      </c>
      <c r="L67">
        <f t="shared" si="6"/>
        <v>0.87084269260104274</v>
      </c>
    </row>
    <row r="68" spans="1:12" x14ac:dyDescent="0.3">
      <c r="A68">
        <v>52</v>
      </c>
      <c r="B68">
        <f t="shared" si="12"/>
        <v>5.2E-7</v>
      </c>
      <c r="D68">
        <f t="shared" si="15"/>
        <v>0.29890020766816894</v>
      </c>
      <c r="E68">
        <f t="shared" si="3"/>
        <v>-0.95428437368319385</v>
      </c>
      <c r="F68">
        <f t="shared" si="13"/>
        <v>1</v>
      </c>
      <c r="H68">
        <f t="shared" si="10"/>
        <v>-0.29890020766816894</v>
      </c>
      <c r="I68">
        <f t="shared" si="11"/>
        <v>0.12533323356430429</v>
      </c>
      <c r="J68">
        <f t="shared" si="14"/>
        <v>0.32411379726842693</v>
      </c>
      <c r="K68">
        <f t="shared" si="8"/>
        <v>0</v>
      </c>
      <c r="L68">
        <f t="shared" si="6"/>
        <v>0.8289511401188896</v>
      </c>
    </row>
    <row r="69" spans="1:12" x14ac:dyDescent="0.3">
      <c r="A69">
        <v>53</v>
      </c>
      <c r="B69">
        <f>A69*$B$3/100</f>
        <v>5.3000000000000001E-7</v>
      </c>
      <c r="D69">
        <f t="shared" si="15"/>
        <v>0.23839038478332036</v>
      </c>
      <c r="E69">
        <f t="shared" si="3"/>
        <v>-0.97116941078416408</v>
      </c>
      <c r="F69">
        <f t="shared" si="13"/>
        <v>1</v>
      </c>
      <c r="H69">
        <f t="shared" si="10"/>
        <v>-0.23839038478332036</v>
      </c>
      <c r="I69">
        <f t="shared" si="11"/>
        <v>0.18738131458572477</v>
      </c>
      <c r="J69">
        <f t="shared" si="14"/>
        <v>0.30321895160595402</v>
      </c>
      <c r="K69">
        <f t="shared" si="8"/>
        <v>0</v>
      </c>
      <c r="L69">
        <f t="shared" si="6"/>
        <v>0.78378809619843937</v>
      </c>
    </row>
    <row r="70" spans="1:12" x14ac:dyDescent="0.3">
      <c r="A70">
        <v>54</v>
      </c>
      <c r="B70">
        <f t="shared" si="12"/>
        <v>5.4000000000000002E-7</v>
      </c>
      <c r="D70">
        <f t="shared" si="15"/>
        <v>0.17693974395993914</v>
      </c>
      <c r="E70">
        <f t="shared" si="3"/>
        <v>-0.98422168590586911</v>
      </c>
      <c r="F70">
        <f t="shared" si="13"/>
        <v>1</v>
      </c>
      <c r="H70">
        <f t="shared" si="10"/>
        <v>-0.17693974395993914</v>
      </c>
      <c r="I70">
        <f t="shared" si="11"/>
        <v>0.24868988716485502</v>
      </c>
      <c r="J70">
        <f t="shared" si="14"/>
        <v>0.30521194762111969</v>
      </c>
      <c r="K70">
        <f t="shared" si="8"/>
        <v>0</v>
      </c>
      <c r="L70">
        <f t="shared" si="6"/>
        <v>0.73553179874101415</v>
      </c>
    </row>
    <row r="71" spans="1:12" x14ac:dyDescent="0.3">
      <c r="A71">
        <v>55</v>
      </c>
      <c r="B71">
        <f t="shared" si="12"/>
        <v>5.4999999999999992E-7</v>
      </c>
      <c r="D71">
        <f t="shared" si="15"/>
        <v>0.11479080280322822</v>
      </c>
      <c r="E71">
        <f t="shared" si="3"/>
        <v>-0.99338968768142055</v>
      </c>
      <c r="F71">
        <f t="shared" si="13"/>
        <v>1</v>
      </c>
      <c r="H71">
        <f t="shared" si="10"/>
        <v>-0.11479080280322822</v>
      </c>
      <c r="I71">
        <f t="shared" si="11"/>
        <v>0.30901699437494728</v>
      </c>
      <c r="J71">
        <f t="shared" si="14"/>
        <v>0.32964895149345741</v>
      </c>
      <c r="K71">
        <f t="shared" si="8"/>
        <v>0</v>
      </c>
      <c r="L71">
        <f t="shared" si="6"/>
        <v>0.68437269330647332</v>
      </c>
    </row>
    <row r="72" spans="1:12" x14ac:dyDescent="0.3">
      <c r="A72">
        <v>56</v>
      </c>
      <c r="B72">
        <f t="shared" si="12"/>
        <v>5.6000000000000004E-7</v>
      </c>
      <c r="D72">
        <f t="shared" si="15"/>
        <v>5.2188834790781437E-2</v>
      </c>
      <c r="E72">
        <f t="shared" si="3"/>
        <v>-0.99863723419627237</v>
      </c>
      <c r="F72">
        <f t="shared" si="13"/>
        <v>1</v>
      </c>
      <c r="H72">
        <f t="shared" si="10"/>
        <v>-5.2188834790781437E-2</v>
      </c>
      <c r="I72">
        <f t="shared" si="11"/>
        <v>0.36812455268467831</v>
      </c>
      <c r="J72">
        <f t="shared" si="14"/>
        <v>0.37180554160221169</v>
      </c>
      <c r="K72">
        <f t="shared" si="8"/>
        <v>0</v>
      </c>
      <c r="L72">
        <f t="shared" si="6"/>
        <v>0.63051268151159401</v>
      </c>
    </row>
    <row r="73" spans="1:12" x14ac:dyDescent="0.3">
      <c r="A73">
        <v>57</v>
      </c>
      <c r="B73">
        <f t="shared" si="12"/>
        <v>5.6999999999999994E-7</v>
      </c>
      <c r="D73">
        <f t="shared" si="15"/>
        <v>-1.0619098709773019E-2</v>
      </c>
      <c r="E73">
        <f t="shared" si="3"/>
        <v>-0.99994361578170599</v>
      </c>
      <c r="F73">
        <f t="shared" si="13"/>
        <v>1</v>
      </c>
      <c r="H73">
        <f t="shared" si="10"/>
        <v>1.0619098709773019E-2</v>
      </c>
      <c r="I73">
        <f t="shared" si="11"/>
        <v>0.42577929156507266</v>
      </c>
      <c r="J73">
        <f t="shared" si="14"/>
        <v>0.42591169317484473</v>
      </c>
      <c r="K73">
        <f t="shared" si="8"/>
        <v>0</v>
      </c>
      <c r="L73">
        <f t="shared" si="6"/>
        <v>0.57416432421663333</v>
      </c>
    </row>
    <row r="74" spans="1:12" x14ac:dyDescent="0.3">
      <c r="A74">
        <v>58</v>
      </c>
      <c r="B74">
        <f t="shared" si="12"/>
        <v>5.7999999999999995E-7</v>
      </c>
      <c r="D74">
        <f t="shared" si="15"/>
        <v>-7.3385123479125181E-2</v>
      </c>
      <c r="E74">
        <f t="shared" si="3"/>
        <v>-0.99730367674643294</v>
      </c>
      <c r="F74">
        <f t="shared" si="13"/>
        <v>1</v>
      </c>
      <c r="H74">
        <f t="shared" si="10"/>
        <v>7.3385123479125181E-2</v>
      </c>
      <c r="I74">
        <f t="shared" si="11"/>
        <v>0.48175367410171538</v>
      </c>
      <c r="J74">
        <f t="shared" si="14"/>
        <v>0.4873109673078867</v>
      </c>
      <c r="K74">
        <f t="shared" si="8"/>
        <v>0</v>
      </c>
      <c r="L74">
        <f t="shared" si="6"/>
        <v>0.51555000264471751</v>
      </c>
    </row>
    <row r="75" spans="1:12" x14ac:dyDescent="0.3">
      <c r="A75">
        <v>59</v>
      </c>
      <c r="B75">
        <f t="shared" si="12"/>
        <v>5.8999999999999996E-7</v>
      </c>
      <c r="D75">
        <f t="shared" si="15"/>
        <v>-0.13586153069257906</v>
      </c>
      <c r="E75">
        <f t="shared" si="3"/>
        <v>-0.99072783572375178</v>
      </c>
      <c r="F75">
        <f t="shared" si="13"/>
        <v>1</v>
      </c>
      <c r="H75">
        <f t="shared" si="10"/>
        <v>0.13586153069257906</v>
      </c>
      <c r="I75">
        <f t="shared" si="11"/>
        <v>0.53582679497899677</v>
      </c>
      <c r="J75">
        <f t="shared" si="14"/>
        <v>0.5527826966716618</v>
      </c>
      <c r="K75">
        <f t="shared" si="8"/>
        <v>0</v>
      </c>
      <c r="L75">
        <f t="shared" si="6"/>
        <v>0.45490104074475501</v>
      </c>
    </row>
    <row r="76" spans="1:12" x14ac:dyDescent="0.3">
      <c r="A76">
        <v>60</v>
      </c>
      <c r="B76">
        <f t="shared" si="12"/>
        <v>5.9999999999999997E-7</v>
      </c>
      <c r="D76">
        <f t="shared" si="15"/>
        <v>-0.19780175451361856</v>
      </c>
      <c r="E76">
        <f t="shared" si="3"/>
        <v>-0.98024204455396335</v>
      </c>
      <c r="F76">
        <f t="shared" si="13"/>
        <v>1</v>
      </c>
      <c r="H76">
        <f t="shared" si="10"/>
        <v>0.19780175451361856</v>
      </c>
      <c r="I76">
        <f t="shared" si="11"/>
        <v>0.58778525229247336</v>
      </c>
      <c r="J76">
        <f t="shared" si="14"/>
        <v>0.62017500506001721</v>
      </c>
      <c r="K76">
        <f t="shared" si="8"/>
        <v>0</v>
      </c>
      <c r="L76">
        <f t="shared" si="6"/>
        <v>0.39245679226149</v>
      </c>
    </row>
    <row r="77" spans="1:12" x14ac:dyDescent="0.3">
      <c r="A77">
        <v>61</v>
      </c>
      <c r="B77">
        <f t="shared" si="12"/>
        <v>6.0999999999999998E-7</v>
      </c>
      <c r="D77">
        <f t="shared" si="15"/>
        <v>-0.25896134517661862</v>
      </c>
      <c r="E77">
        <f t="shared" si="3"/>
        <v>-0.96588768586431217</v>
      </c>
      <c r="F77">
        <f t="shared" si="13"/>
        <v>1</v>
      </c>
      <c r="H77">
        <f t="shared" si="10"/>
        <v>0.25896134517661862</v>
      </c>
      <c r="I77">
        <f t="shared" si="11"/>
        <v>0.63742398974868997</v>
      </c>
      <c r="J77">
        <f t="shared" si="14"/>
        <v>0.68801912836986001</v>
      </c>
      <c r="K77">
        <f t="shared" si="8"/>
        <v>0</v>
      </c>
      <c r="L77">
        <f t="shared" si="6"/>
        <v>0.32846369611562221</v>
      </c>
    </row>
    <row r="78" spans="1:12" x14ac:dyDescent="0.3">
      <c r="A78">
        <v>62</v>
      </c>
      <c r="B78">
        <f t="shared" si="12"/>
        <v>6.1999999999999999E-7</v>
      </c>
      <c r="D78">
        <f t="shared" si="15"/>
        <v>-0.31909893371839154</v>
      </c>
      <c r="E78">
        <f t="shared" si="3"/>
        <v>-0.94772140975066377</v>
      </c>
      <c r="F78">
        <f t="shared" si="13"/>
        <v>1</v>
      </c>
      <c r="H78">
        <f t="shared" si="10"/>
        <v>0.31909893371839154</v>
      </c>
      <c r="I78">
        <f t="shared" si="11"/>
        <v>0.68454710592868906</v>
      </c>
      <c r="J78">
        <f t="shared" si="14"/>
        <v>0.75526741604252878</v>
      </c>
      <c r="K78">
        <f t="shared" si="8"/>
        <v>0</v>
      </c>
      <c r="L78">
        <f t="shared" si="6"/>
        <v>0.26317430382197471</v>
      </c>
    </row>
    <row r="79" spans="1:12" x14ac:dyDescent="0.3">
      <c r="A79">
        <v>63</v>
      </c>
      <c r="B79">
        <f t="shared" si="12"/>
        <v>6.3E-7</v>
      </c>
      <c r="D79">
        <f t="shared" si="15"/>
        <v>-0.37797718455121332</v>
      </c>
      <c r="E79">
        <f t="shared" si="3"/>
        <v>-0.92581491020545681</v>
      </c>
      <c r="F79">
        <f t="shared" si="13"/>
        <v>1</v>
      </c>
      <c r="H79">
        <f t="shared" si="10"/>
        <v>0.37797718455121332</v>
      </c>
      <c r="I79">
        <f t="shared" si="11"/>
        <v>0.72896862742141155</v>
      </c>
      <c r="J79">
        <f t="shared" si="14"/>
        <v>0.82113458811934037</v>
      </c>
      <c r="K79">
        <f t="shared" si="8"/>
        <v>0</v>
      </c>
      <c r="L79">
        <f t="shared" si="6"/>
        <v>0.19684628278404526</v>
      </c>
    </row>
    <row r="80" spans="1:12" x14ac:dyDescent="0.3">
      <c r="A80">
        <v>64</v>
      </c>
      <c r="B80">
        <f t="shared" si="12"/>
        <v>6.4000000000000001E-7</v>
      </c>
      <c r="D80">
        <f t="shared" si="15"/>
        <v>-0.43536373211796175</v>
      </c>
      <c r="E80">
        <f t="shared" si="3"/>
        <v>-0.9002546421742682</v>
      </c>
      <c r="F80">
        <f t="shared" si="13"/>
        <v>1</v>
      </c>
      <c r="H80">
        <f t="shared" si="10"/>
        <v>0.43536373211796175</v>
      </c>
      <c r="I80">
        <f t="shared" si="11"/>
        <v>0.77051324277578936</v>
      </c>
      <c r="J80">
        <f t="shared" si="14"/>
        <v>0.88500408842928113</v>
      </c>
      <c r="K80">
        <f t="shared" si="8"/>
        <v>0</v>
      </c>
      <c r="L80">
        <f t="shared" si="6"/>
        <v>0.12974139939847884</v>
      </c>
    </row>
    <row r="81" spans="1:12" x14ac:dyDescent="0.3">
      <c r="A81">
        <v>65</v>
      </c>
      <c r="B81">
        <f t="shared" si="12"/>
        <v>6.4999999999999992E-7</v>
      </c>
      <c r="D81">
        <f t="shared" si="15"/>
        <v>-0.49103209793280989</v>
      </c>
      <c r="E81">
        <f t="shared" ref="E81:E130" si="16">-$B$1*SIN($B$4*B81-$B$7)</f>
        <v>-0.87114148035764172</v>
      </c>
      <c r="F81">
        <f t="shared" si="13"/>
        <v>1</v>
      </c>
      <c r="H81">
        <f t="shared" si="10"/>
        <v>0.49103209793280989</v>
      </c>
      <c r="I81">
        <f t="shared" si="11"/>
        <v>0.80901699437494734</v>
      </c>
      <c r="J81">
        <f t="shared" si="14"/>
        <v>0.94637255792196884</v>
      </c>
      <c r="K81">
        <f t="shared" si="8"/>
        <v>0</v>
      </c>
      <c r="L81">
        <f t="shared" ref="L81:L130" si="17">SQRT((D81+H81)^2+(E81+I81)^2)</f>
        <v>6.2124485982694377E-2</v>
      </c>
    </row>
    <row r="82" spans="1:12" x14ac:dyDescent="0.3">
      <c r="A82">
        <v>66</v>
      </c>
      <c r="B82">
        <f>A82*$B$3/100</f>
        <v>6.5999999999999993E-7</v>
      </c>
      <c r="D82">
        <f t="shared" si="15"/>
        <v>-0.54476258438834402</v>
      </c>
      <c r="E82">
        <f t="shared" si="16"/>
        <v>-0.83859032110472886</v>
      </c>
      <c r="F82">
        <f t="shared" si="13"/>
        <v>1</v>
      </c>
      <c r="H82">
        <f t="shared" si="10"/>
        <v>0.54476258438834402</v>
      </c>
      <c r="I82">
        <f t="shared" si="11"/>
        <v>0.84432792550201485</v>
      </c>
      <c r="J82">
        <f t="shared" si="14"/>
        <v>1.0048163608998431</v>
      </c>
      <c r="K82">
        <f t="shared" ref="K82:K130" si="18">H82+D82</f>
        <v>0</v>
      </c>
      <c r="L82">
        <f t="shared" si="17"/>
        <v>5.7376043972859891E-3</v>
      </c>
    </row>
    <row r="83" spans="1:12" x14ac:dyDescent="0.3">
      <c r="A83">
        <v>67</v>
      </c>
      <c r="B83">
        <f t="shared" si="12"/>
        <v>6.7000000000000004E-7</v>
      </c>
      <c r="D83">
        <f t="shared" si="15"/>
        <v>-0.59634314180165005</v>
      </c>
      <c r="E83">
        <f t="shared" si="16"/>
        <v>-0.80272962896988986</v>
      </c>
      <c r="F83">
        <f t="shared" si="13"/>
        <v>1</v>
      </c>
      <c r="H83">
        <f t="shared" si="10"/>
        <v>0.59634314180165005</v>
      </c>
      <c r="I83">
        <f t="shared" si="11"/>
        <v>0.87630668004386403</v>
      </c>
      <c r="J83">
        <f t="shared" si="14"/>
        <v>1.059971009161742</v>
      </c>
      <c r="K83">
        <f t="shared" si="18"/>
        <v>0</v>
      </c>
      <c r="L83">
        <f t="shared" si="17"/>
        <v>7.3577051073974165E-2</v>
      </c>
    </row>
    <row r="84" spans="1:12" x14ac:dyDescent="0.3">
      <c r="A84">
        <v>68</v>
      </c>
      <c r="B84">
        <f t="shared" si="12"/>
        <v>6.7999999999999995E-7</v>
      </c>
      <c r="D84">
        <f t="shared" si="15"/>
        <v>-0.64557020527752906</v>
      </c>
      <c r="E84">
        <f t="shared" si="16"/>
        <v>-0.76370092972179171</v>
      </c>
      <c r="F84">
        <f t="shared" si="13"/>
        <v>1</v>
      </c>
      <c r="H84">
        <f t="shared" si="10"/>
        <v>0.64557020527752906</v>
      </c>
      <c r="I84">
        <f t="shared" si="11"/>
        <v>0.90482705246601935</v>
      </c>
      <c r="J84">
        <f t="shared" si="14"/>
        <v>1.1115182791193385</v>
      </c>
      <c r="K84">
        <f t="shared" si="18"/>
        <v>0</v>
      </c>
      <c r="L84">
        <f t="shared" si="17"/>
        <v>0.14112612274422764</v>
      </c>
    </row>
    <row r="85" spans="1:12" x14ac:dyDescent="0.3">
      <c r="A85">
        <v>69</v>
      </c>
      <c r="B85">
        <f t="shared" si="12"/>
        <v>6.8999999999999996E-7</v>
      </c>
      <c r="D85">
        <f t="shared" si="15"/>
        <v>-0.69224949808615133</v>
      </c>
      <c r="E85">
        <f t="shared" si="16"/>
        <v>-0.7216582518058472</v>
      </c>
      <c r="F85">
        <f t="shared" si="13"/>
        <v>1</v>
      </c>
      <c r="H85">
        <f t="shared" si="10"/>
        <v>0.69224949808615133</v>
      </c>
      <c r="I85">
        <f t="shared" si="11"/>
        <v>0.92977648588825146</v>
      </c>
      <c r="J85">
        <f t="shared" si="14"/>
        <v>1.1591780196808574</v>
      </c>
      <c r="K85">
        <f t="shared" si="18"/>
        <v>0</v>
      </c>
      <c r="L85">
        <f t="shared" si="17"/>
        <v>0.20811823408240426</v>
      </c>
    </row>
    <row r="86" spans="1:12" x14ac:dyDescent="0.3">
      <c r="A86">
        <v>70</v>
      </c>
      <c r="B86">
        <f t="shared" si="12"/>
        <v>6.9999999999999997E-7</v>
      </c>
      <c r="D86">
        <f t="shared" si="15"/>
        <v>-0.73619679838453955</v>
      </c>
      <c r="E86">
        <f t="shared" si="16"/>
        <v>-0.67676751846431993</v>
      </c>
      <c r="F86">
        <f t="shared" si="13"/>
        <v>1</v>
      </c>
      <c r="H86">
        <f t="shared" si="10"/>
        <v>0.73619679838453955</v>
      </c>
      <c r="I86">
        <f t="shared" si="11"/>
        <v>0.95105651629515353</v>
      </c>
      <c r="J86">
        <f t="shared" si="14"/>
        <v>1.2027028823192867</v>
      </c>
      <c r="K86">
        <f t="shared" si="18"/>
        <v>0</v>
      </c>
      <c r="L86">
        <f t="shared" si="17"/>
        <v>0.2742889978308336</v>
      </c>
    </row>
    <row r="87" spans="1:12" x14ac:dyDescent="0.3">
      <c r="A87">
        <v>71</v>
      </c>
      <c r="B87">
        <f t="shared" si="12"/>
        <v>7.0999999999999987E-7</v>
      </c>
      <c r="D87">
        <f t="shared" si="15"/>
        <v>-0.77723866625602844</v>
      </c>
      <c r="E87">
        <f t="shared" si="16"/>
        <v>-0.62920589291308293</v>
      </c>
      <c r="F87">
        <f t="shared" si="13"/>
        <v>1</v>
      </c>
      <c r="H87">
        <f t="shared" si="10"/>
        <v>0.77723866625602844</v>
      </c>
      <c r="I87">
        <f t="shared" si="11"/>
        <v>0.96858316112863097</v>
      </c>
      <c r="J87">
        <f t="shared" si="14"/>
        <v>1.2418749068828878</v>
      </c>
      <c r="K87">
        <f t="shared" si="18"/>
        <v>0</v>
      </c>
      <c r="L87">
        <f t="shared" si="17"/>
        <v>0.33937726821554803</v>
      </c>
    </row>
    <row r="88" spans="1:12" x14ac:dyDescent="0.3">
      <c r="A88">
        <v>72</v>
      </c>
      <c r="B88">
        <f t="shared" si="12"/>
        <v>7.1999999999999999E-7</v>
      </c>
      <c r="D88">
        <f t="shared" si="15"/>
        <v>-0.81521312819837566</v>
      </c>
      <c r="E88">
        <f t="shared" si="16"/>
        <v>-0.57916107915934645</v>
      </c>
      <c r="F88">
        <f t="shared" si="13"/>
        <v>1</v>
      </c>
      <c r="H88">
        <f t="shared" si="10"/>
        <v>0.81521312819837566</v>
      </c>
      <c r="I88">
        <f t="shared" si="11"/>
        <v>0.98228725072868872</v>
      </c>
      <c r="J88">
        <f t="shared" si="14"/>
        <v>1.2765033048649372</v>
      </c>
      <c r="K88">
        <f t="shared" si="18"/>
        <v>0</v>
      </c>
      <c r="L88">
        <f t="shared" si="17"/>
        <v>0.40312617156934227</v>
      </c>
    </row>
    <row r="89" spans="1:12" x14ac:dyDescent="0.3">
      <c r="A89">
        <v>73</v>
      </c>
      <c r="B89">
        <f t="shared" si="12"/>
        <v>7.3E-7</v>
      </c>
      <c r="D89">
        <f t="shared" si="15"/>
        <v>-0.84997031635917542</v>
      </c>
      <c r="E89">
        <f t="shared" si="16"/>
        <v>-0.5268305812196965</v>
      </c>
      <c r="F89">
        <f t="shared" si="13"/>
        <v>1</v>
      </c>
      <c r="H89">
        <f t="shared" si="10"/>
        <v>0.84997031635917542</v>
      </c>
      <c r="I89">
        <f t="shared" si="11"/>
        <v>0.99211470131447788</v>
      </c>
      <c r="J89">
        <f t="shared" si="14"/>
        <v>1.3064230246195265</v>
      </c>
      <c r="K89">
        <f t="shared" si="18"/>
        <v>0</v>
      </c>
      <c r="L89">
        <f t="shared" si="17"/>
        <v>0.46528412009478137</v>
      </c>
    </row>
    <row r="90" spans="1:12" x14ac:dyDescent="0.3">
      <c r="A90">
        <v>74</v>
      </c>
      <c r="B90">
        <f t="shared" si="12"/>
        <v>7.4000000000000001E-7</v>
      </c>
      <c r="D90">
        <f t="shared" si="15"/>
        <v>-0.88137305999580551</v>
      </c>
      <c r="E90">
        <f t="shared" si="16"/>
        <v>-0.47242092366197141</v>
      </c>
      <c r="F90">
        <f t="shared" si="13"/>
        <v>1</v>
      </c>
      <c r="H90">
        <f t="shared" si="10"/>
        <v>0.88137305999580551</v>
      </c>
      <c r="I90">
        <f t="shared" si="11"/>
        <v>0.99802672842827156</v>
      </c>
      <c r="J90">
        <f t="shared" si="14"/>
        <v>1.3314938308319753</v>
      </c>
      <c r="K90">
        <f t="shared" si="18"/>
        <v>0</v>
      </c>
      <c r="L90">
        <f t="shared" si="17"/>
        <v>0.52560580476630014</v>
      </c>
    </row>
    <row r="91" spans="1:12" x14ac:dyDescent="0.3">
      <c r="A91">
        <v>75</v>
      </c>
      <c r="B91">
        <f t="shared" si="12"/>
        <v>7.4999999999999991E-7</v>
      </c>
      <c r="D91">
        <f t="shared" si="15"/>
        <v>-0.9092974268256816</v>
      </c>
      <c r="E91">
        <f t="shared" si="16"/>
        <v>-0.41614683654714257</v>
      </c>
      <c r="F91">
        <f t="shared" si="13"/>
        <v>1</v>
      </c>
      <c r="H91">
        <f t="shared" si="10"/>
        <v>0.9092974268256816</v>
      </c>
      <c r="I91">
        <f t="shared" si="11"/>
        <v>1</v>
      </c>
      <c r="J91">
        <f t="shared" si="14"/>
        <v>1.351599722710761</v>
      </c>
      <c r="K91">
        <f t="shared" si="18"/>
        <v>0</v>
      </c>
      <c r="L91">
        <f t="shared" si="17"/>
        <v>0.58385316345285743</v>
      </c>
    </row>
    <row r="92" spans="1:12" x14ac:dyDescent="0.3">
      <c r="A92">
        <v>76</v>
      </c>
      <c r="B92">
        <f t="shared" si="12"/>
        <v>7.5999999999999992E-7</v>
      </c>
      <c r="D92">
        <f t="shared" si="15"/>
        <v>-0.93363321213035588</v>
      </c>
      <c r="E92">
        <f t="shared" si="16"/>
        <v>-0.35823040798786732</v>
      </c>
      <c r="F92">
        <f t="shared" si="13"/>
        <v>1</v>
      </c>
      <c r="H92">
        <f t="shared" si="10"/>
        <v>0.93363321213035588</v>
      </c>
      <c r="I92">
        <f t="shared" si="11"/>
        <v>0.99802672842827156</v>
      </c>
      <c r="J92">
        <f t="shared" si="14"/>
        <v>1.3666485742318999</v>
      </c>
      <c r="K92">
        <f t="shared" si="18"/>
        <v>0</v>
      </c>
      <c r="L92">
        <f t="shared" si="17"/>
        <v>0.63979632044040424</v>
      </c>
    </row>
    <row r="93" spans="1:12" x14ac:dyDescent="0.3">
      <c r="A93">
        <v>77</v>
      </c>
      <c r="B93">
        <f t="shared" si="12"/>
        <v>7.7000000000000004E-7</v>
      </c>
      <c r="D93">
        <f t="shared" si="15"/>
        <v>-0.95428437368319408</v>
      </c>
      <c r="E93">
        <f t="shared" si="16"/>
        <v>-0.29890020766816816</v>
      </c>
      <c r="F93">
        <f t="shared" si="13"/>
        <v>1</v>
      </c>
      <c r="H93">
        <f t="shared" ref="H93:H130" si="19">$B$1*$B$12*COS($B$4*B93-$B$7)</f>
        <v>0.95428437368319408</v>
      </c>
      <c r="I93">
        <f t="shared" ref="I93:I130" si="20">$B$1*$B$12*SIN($B$4*B93)</f>
        <v>0.99211470131447776</v>
      </c>
      <c r="J93">
        <f t="shared" si="14"/>
        <v>1.3765719183610574</v>
      </c>
      <c r="K93">
        <f t="shared" si="18"/>
        <v>0</v>
      </c>
      <c r="L93">
        <f t="shared" si="17"/>
        <v>0.6932144936463096</v>
      </c>
    </row>
    <row r="94" spans="1:12" x14ac:dyDescent="0.3">
      <c r="A94">
        <v>78</v>
      </c>
      <c r="B94">
        <f t="shared" si="12"/>
        <v>7.7999999999999994E-7</v>
      </c>
      <c r="D94">
        <f t="shared" si="15"/>
        <v>-0.97116941078416397</v>
      </c>
      <c r="E94">
        <f t="shared" si="16"/>
        <v>-0.23839038478332086</v>
      </c>
      <c r="F94">
        <f t="shared" ref="F94:F130" si="21">SQRT(D94*D94+E94*E94)</f>
        <v>1</v>
      </c>
      <c r="H94">
        <f t="shared" si="19"/>
        <v>0.97116941078416397</v>
      </c>
      <c r="I94">
        <f t="shared" si="20"/>
        <v>0.98228725072868872</v>
      </c>
      <c r="J94">
        <f t="shared" ref="J94:J130" si="22">SQRT(H94*H94+I94*I94)</f>
        <v>1.381324823271842</v>
      </c>
      <c r="K94">
        <f t="shared" si="18"/>
        <v>0</v>
      </c>
      <c r="L94">
        <f t="shared" si="17"/>
        <v>0.74389686594536786</v>
      </c>
    </row>
    <row r="95" spans="1:12" x14ac:dyDescent="0.3">
      <c r="A95">
        <v>79</v>
      </c>
      <c r="B95">
        <f t="shared" ref="B95:B130" si="23">A95*$B$3/100</f>
        <v>7.8999999999999995E-7</v>
      </c>
      <c r="D95">
        <f t="shared" si="15"/>
        <v>-0.984221685905869</v>
      </c>
      <c r="E95">
        <f t="shared" si="16"/>
        <v>-0.17693974395993919</v>
      </c>
      <c r="F95">
        <f t="shared" si="21"/>
        <v>1</v>
      </c>
      <c r="H95">
        <f t="shared" si="19"/>
        <v>0.984221685905869</v>
      </c>
      <c r="I95">
        <f t="shared" si="20"/>
        <v>0.96858316112863108</v>
      </c>
      <c r="J95">
        <f t="shared" si="22"/>
        <v>1.3808858269347697</v>
      </c>
      <c r="K95">
        <f t="shared" si="18"/>
        <v>0</v>
      </c>
      <c r="L95">
        <f t="shared" si="17"/>
        <v>0.79164341716869191</v>
      </c>
    </row>
    <row r="96" spans="1:12" x14ac:dyDescent="0.3">
      <c r="A96">
        <v>80</v>
      </c>
      <c r="B96">
        <f t="shared" si="23"/>
        <v>7.9999999999999996E-7</v>
      </c>
      <c r="D96">
        <f t="shared" si="15"/>
        <v>-0.99338968768142055</v>
      </c>
      <c r="E96">
        <f t="shared" si="16"/>
        <v>-0.11479080280322829</v>
      </c>
      <c r="F96">
        <f t="shared" si="21"/>
        <v>1</v>
      </c>
      <c r="H96">
        <f t="shared" si="19"/>
        <v>0.99338968768142055</v>
      </c>
      <c r="I96">
        <f t="shared" si="20"/>
        <v>0.95105651629515364</v>
      </c>
      <c r="J96">
        <f t="shared" si="22"/>
        <v>1.3752569101005325</v>
      </c>
      <c r="K96">
        <f t="shared" si="18"/>
        <v>0</v>
      </c>
      <c r="L96">
        <f t="shared" si="17"/>
        <v>0.83626571349192536</v>
      </c>
    </row>
    <row r="97" spans="1:12" x14ac:dyDescent="0.3">
      <c r="A97">
        <v>81</v>
      </c>
      <c r="B97">
        <f t="shared" si="23"/>
        <v>8.0999999999999987E-7</v>
      </c>
      <c r="D97">
        <f t="shared" si="15"/>
        <v>-0.99863723419627226</v>
      </c>
      <c r="E97">
        <f t="shared" si="16"/>
        <v>-5.2188834790782387E-2</v>
      </c>
      <c r="F97">
        <f t="shared" si="21"/>
        <v>1</v>
      </c>
      <c r="H97">
        <f t="shared" si="19"/>
        <v>0.99863723419627226</v>
      </c>
      <c r="I97">
        <f t="shared" si="20"/>
        <v>0.92977648588825157</v>
      </c>
      <c r="J97">
        <f t="shared" si="22"/>
        <v>1.3644634986813999</v>
      </c>
      <c r="K97">
        <f t="shared" si="18"/>
        <v>0</v>
      </c>
      <c r="L97">
        <f t="shared" si="17"/>
        <v>0.87758765109746917</v>
      </c>
    </row>
    <row r="98" spans="1:12" x14ac:dyDescent="0.3">
      <c r="A98">
        <v>82</v>
      </c>
      <c r="B98">
        <f t="shared" si="23"/>
        <v>8.1999999999999998E-7</v>
      </c>
      <c r="D98">
        <f t="shared" si="15"/>
        <v>-0.99994361578170599</v>
      </c>
      <c r="E98">
        <f t="shared" si="16"/>
        <v>1.0619098709772958E-2</v>
      </c>
      <c r="F98">
        <f t="shared" si="21"/>
        <v>1</v>
      </c>
      <c r="H98">
        <f t="shared" si="19"/>
        <v>0.99994361578170599</v>
      </c>
      <c r="I98">
        <f t="shared" si="20"/>
        <v>0.90482705246601958</v>
      </c>
      <c r="J98">
        <f t="shared" si="22"/>
        <v>1.3485544963467131</v>
      </c>
      <c r="K98">
        <f t="shared" si="18"/>
        <v>0</v>
      </c>
      <c r="L98">
        <f t="shared" si="17"/>
        <v>0.91544615117579253</v>
      </c>
    </row>
    <row r="99" spans="1:12" x14ac:dyDescent="0.3">
      <c r="A99">
        <v>83</v>
      </c>
      <c r="B99">
        <f t="shared" si="23"/>
        <v>8.2999999999999999E-7</v>
      </c>
      <c r="D99">
        <f t="shared" si="15"/>
        <v>-0.99730367674643283</v>
      </c>
      <c r="E99">
        <f t="shared" si="16"/>
        <v>7.3385123479125555E-2</v>
      </c>
      <c r="F99">
        <f t="shared" si="21"/>
        <v>1</v>
      </c>
      <c r="H99">
        <f t="shared" si="19"/>
        <v>0.99730367674643283</v>
      </c>
      <c r="I99">
        <f t="shared" si="20"/>
        <v>0.87630668004386336</v>
      </c>
      <c r="J99">
        <f t="shared" si="22"/>
        <v>1.3276023580656413</v>
      </c>
      <c r="K99">
        <f t="shared" si="18"/>
        <v>0</v>
      </c>
      <c r="L99">
        <f t="shared" si="17"/>
        <v>0.94969180352298888</v>
      </c>
    </row>
    <row r="100" spans="1:12" x14ac:dyDescent="0.3">
      <c r="A100">
        <v>84</v>
      </c>
      <c r="B100">
        <f t="shared" si="23"/>
        <v>8.4E-7</v>
      </c>
      <c r="D100">
        <f t="shared" si="15"/>
        <v>-0.99072783572375189</v>
      </c>
      <c r="E100">
        <f t="shared" si="16"/>
        <v>0.135861530692579</v>
      </c>
      <c r="F100">
        <f t="shared" si="21"/>
        <v>1</v>
      </c>
      <c r="H100">
        <f t="shared" si="19"/>
        <v>0.99072783572375189</v>
      </c>
      <c r="I100">
        <f t="shared" si="20"/>
        <v>0.84432792550201496</v>
      </c>
      <c r="J100">
        <f t="shared" si="22"/>
        <v>1.3017032266459225</v>
      </c>
      <c r="K100">
        <f t="shared" si="18"/>
        <v>0</v>
      </c>
      <c r="L100">
        <f t="shared" si="17"/>
        <v>0.98018945619459397</v>
      </c>
    </row>
    <row r="101" spans="1:12" x14ac:dyDescent="0.3">
      <c r="A101">
        <v>85</v>
      </c>
      <c r="B101">
        <f t="shared" si="23"/>
        <v>8.4999999999999991E-7</v>
      </c>
      <c r="D101">
        <f t="shared" si="15"/>
        <v>-0.98024204455396335</v>
      </c>
      <c r="E101">
        <f t="shared" si="16"/>
        <v>0.19780175451361809</v>
      </c>
      <c r="F101">
        <f t="shared" si="21"/>
        <v>1</v>
      </c>
      <c r="H101">
        <f t="shared" si="19"/>
        <v>0.98024204455396335</v>
      </c>
      <c r="I101">
        <f t="shared" si="20"/>
        <v>0.80901699437494756</v>
      </c>
      <c r="J101">
        <f t="shared" si="22"/>
        <v>1.2709771685985582</v>
      </c>
      <c r="K101">
        <f t="shared" si="18"/>
        <v>0</v>
      </c>
      <c r="L101">
        <f t="shared" si="17"/>
        <v>1.0068187488885656</v>
      </c>
    </row>
    <row r="102" spans="1:12" x14ac:dyDescent="0.3">
      <c r="A102">
        <v>86</v>
      </c>
      <c r="B102">
        <f t="shared" si="23"/>
        <v>8.5999999999999992E-7</v>
      </c>
      <c r="D102">
        <f t="shared" si="15"/>
        <v>-0.96588768586431217</v>
      </c>
      <c r="E102">
        <f t="shared" si="16"/>
        <v>0.25896134517661856</v>
      </c>
      <c r="F102">
        <f t="shared" si="21"/>
        <v>1</v>
      </c>
      <c r="H102">
        <f t="shared" si="19"/>
        <v>0.96588768586431217</v>
      </c>
      <c r="I102">
        <f t="shared" si="20"/>
        <v>0.77051324277578903</v>
      </c>
      <c r="J102">
        <f t="shared" si="22"/>
        <v>1.2355685650732533</v>
      </c>
      <c r="K102">
        <f t="shared" si="18"/>
        <v>0</v>
      </c>
      <c r="L102">
        <f t="shared" si="17"/>
        <v>1.0294745879524076</v>
      </c>
    </row>
    <row r="103" spans="1:12" x14ac:dyDescent="0.3">
      <c r="A103">
        <v>87</v>
      </c>
      <c r="B103">
        <f t="shared" si="23"/>
        <v>8.7000000000000003E-7</v>
      </c>
      <c r="D103">
        <f t="shared" si="15"/>
        <v>-0.94772140975066366</v>
      </c>
      <c r="E103">
        <f t="shared" si="16"/>
        <v>0.31909893371839188</v>
      </c>
      <c r="F103">
        <f t="shared" si="21"/>
        <v>1</v>
      </c>
      <c r="H103">
        <f t="shared" si="19"/>
        <v>0.94772140975066366</v>
      </c>
      <c r="I103">
        <f t="shared" si="20"/>
        <v>0.72896862742141089</v>
      </c>
      <c r="J103">
        <f t="shared" si="22"/>
        <v>1.1956467414184011</v>
      </c>
      <c r="K103">
        <f t="shared" si="18"/>
        <v>0</v>
      </c>
      <c r="L103">
        <f t="shared" si="17"/>
        <v>1.0480675611398027</v>
      </c>
    </row>
    <row r="104" spans="1:12" x14ac:dyDescent="0.3">
      <c r="A104">
        <v>88</v>
      </c>
      <c r="B104">
        <f t="shared" si="23"/>
        <v>8.7999999999999994E-7</v>
      </c>
      <c r="D104">
        <f t="shared" ref="D104:D130" si="24">$B$1*COS($B$4*B104-$B$7)</f>
        <v>-0.92581491020545703</v>
      </c>
      <c r="E104">
        <f t="shared" si="16"/>
        <v>0.37797718455121282</v>
      </c>
      <c r="F104">
        <f t="shared" si="21"/>
        <v>1</v>
      </c>
      <c r="H104">
        <f t="shared" si="19"/>
        <v>0.92581491020545703</v>
      </c>
      <c r="I104">
        <f t="shared" si="20"/>
        <v>0.68454710592868895</v>
      </c>
      <c r="J104">
        <f t="shared" si="22"/>
        <v>1.1514069602855814</v>
      </c>
      <c r="K104">
        <f t="shared" si="18"/>
        <v>0</v>
      </c>
      <c r="L104">
        <f t="shared" si="17"/>
        <v>1.0625242904799017</v>
      </c>
    </row>
    <row r="105" spans="1:12" x14ac:dyDescent="0.3">
      <c r="A105">
        <v>89</v>
      </c>
      <c r="B105">
        <f t="shared" si="23"/>
        <v>8.8999999999999995E-7</v>
      </c>
      <c r="D105">
        <f t="shared" si="24"/>
        <v>-0.9002546421742682</v>
      </c>
      <c r="E105">
        <f t="shared" si="16"/>
        <v>0.4353637321179617</v>
      </c>
      <c r="F105">
        <f t="shared" si="21"/>
        <v>1</v>
      </c>
      <c r="H105">
        <f t="shared" si="19"/>
        <v>0.9002546421742682</v>
      </c>
      <c r="I105">
        <f t="shared" si="20"/>
        <v>0.63742398974868963</v>
      </c>
      <c r="J105">
        <f t="shared" si="22"/>
        <v>1.1030719665839837</v>
      </c>
      <c r="K105">
        <f t="shared" si="18"/>
        <v>0</v>
      </c>
      <c r="L105">
        <f t="shared" si="17"/>
        <v>1.0727877218666513</v>
      </c>
    </row>
    <row r="106" spans="1:12" x14ac:dyDescent="0.3">
      <c r="A106">
        <v>90</v>
      </c>
      <c r="B106">
        <f t="shared" si="23"/>
        <v>8.9999999999999996E-7</v>
      </c>
      <c r="D106">
        <f t="shared" si="24"/>
        <v>-0.87114148035764172</v>
      </c>
      <c r="E106">
        <f t="shared" si="16"/>
        <v>0.49103209793280983</v>
      </c>
      <c r="F106">
        <f t="shared" si="21"/>
        <v>1</v>
      </c>
      <c r="H106">
        <f t="shared" si="19"/>
        <v>0.87114148035764172</v>
      </c>
      <c r="I106">
        <f t="shared" si="20"/>
        <v>0.58778525229247336</v>
      </c>
      <c r="J106">
        <f t="shared" si="22"/>
        <v>1.0508943722431052</v>
      </c>
      <c r="K106">
        <f t="shared" si="18"/>
        <v>0</v>
      </c>
      <c r="L106">
        <f t="shared" si="17"/>
        <v>1.0788173502252831</v>
      </c>
    </row>
    <row r="107" spans="1:12" x14ac:dyDescent="0.3">
      <c r="A107">
        <v>91</v>
      </c>
      <c r="B107">
        <f t="shared" si="23"/>
        <v>9.0999999999999986E-7</v>
      </c>
      <c r="D107">
        <f t="shared" si="24"/>
        <v>-0.83859032110472898</v>
      </c>
      <c r="E107">
        <f t="shared" si="16"/>
        <v>0.54476258438834402</v>
      </c>
      <c r="F107">
        <f t="shared" si="21"/>
        <v>1</v>
      </c>
      <c r="H107">
        <f t="shared" si="19"/>
        <v>0.83859032110472898</v>
      </c>
      <c r="I107">
        <f t="shared" si="20"/>
        <v>0.5358267949789971</v>
      </c>
      <c r="J107">
        <f t="shared" si="22"/>
        <v>0.99516032922740472</v>
      </c>
      <c r="K107">
        <f t="shared" si="18"/>
        <v>0</v>
      </c>
      <c r="L107">
        <f t="shared" si="17"/>
        <v>1.0805893793673411</v>
      </c>
    </row>
    <row r="108" spans="1:12" x14ac:dyDescent="0.3">
      <c r="A108">
        <v>92</v>
      </c>
      <c r="B108">
        <f>A108*$B$3/100</f>
        <v>9.1999999999999998E-7</v>
      </c>
      <c r="D108">
        <f t="shared" si="24"/>
        <v>-0.80272962896989053</v>
      </c>
      <c r="E108">
        <f t="shared" si="16"/>
        <v>0.59634314180164927</v>
      </c>
      <c r="F108">
        <f t="shared" si="21"/>
        <v>1</v>
      </c>
      <c r="H108">
        <f t="shared" si="19"/>
        <v>0.80272962896989053</v>
      </c>
      <c r="I108">
        <f t="shared" si="20"/>
        <v>0.48175367410171532</v>
      </c>
      <c r="J108">
        <f t="shared" si="22"/>
        <v>0.9361952038632968</v>
      </c>
      <c r="K108">
        <f t="shared" si="18"/>
        <v>0</v>
      </c>
      <c r="L108">
        <f t="shared" si="17"/>
        <v>1.0780968159033646</v>
      </c>
    </row>
    <row r="109" spans="1:12" x14ac:dyDescent="0.3">
      <c r="A109">
        <v>93</v>
      </c>
      <c r="B109">
        <f t="shared" si="23"/>
        <v>9.2999999999999999E-7</v>
      </c>
      <c r="D109">
        <f t="shared" si="24"/>
        <v>-0.76370092972179116</v>
      </c>
      <c r="E109">
        <f t="shared" si="16"/>
        <v>0.64557020527752962</v>
      </c>
      <c r="F109">
        <f t="shared" si="21"/>
        <v>1</v>
      </c>
      <c r="H109">
        <f t="shared" si="19"/>
        <v>0.76370092972179116</v>
      </c>
      <c r="I109">
        <f t="shared" si="20"/>
        <v>0.42577929156507222</v>
      </c>
      <c r="J109">
        <f t="shared" si="22"/>
        <v>0.8743724121812072</v>
      </c>
      <c r="K109">
        <f t="shared" si="18"/>
        <v>0</v>
      </c>
      <c r="L109">
        <f t="shared" si="17"/>
        <v>1.0713494968426018</v>
      </c>
    </row>
    <row r="110" spans="1:12" x14ac:dyDescent="0.3">
      <c r="A110">
        <v>94</v>
      </c>
      <c r="B110">
        <f t="shared" si="23"/>
        <v>9.3999999999999989E-7</v>
      </c>
      <c r="D110">
        <f t="shared" si="24"/>
        <v>-0.72165825180584731</v>
      </c>
      <c r="E110">
        <f t="shared" si="16"/>
        <v>0.69224949808615122</v>
      </c>
      <c r="F110">
        <f t="shared" si="21"/>
        <v>1</v>
      </c>
      <c r="H110">
        <f t="shared" si="19"/>
        <v>0.72165825180584731</v>
      </c>
      <c r="I110">
        <f t="shared" si="20"/>
        <v>0.36812455268467786</v>
      </c>
      <c r="J110">
        <f t="shared" si="22"/>
        <v>0.81012734720460211</v>
      </c>
      <c r="K110">
        <f t="shared" si="18"/>
        <v>0</v>
      </c>
      <c r="L110">
        <f t="shared" si="17"/>
        <v>1.060374050770829</v>
      </c>
    </row>
    <row r="111" spans="1:12" x14ac:dyDescent="0.3">
      <c r="A111">
        <v>95</v>
      </c>
      <c r="B111">
        <f t="shared" si="23"/>
        <v>9.499999999999999E-7</v>
      </c>
      <c r="D111">
        <f t="shared" si="24"/>
        <v>-0.67676751846431993</v>
      </c>
      <c r="E111">
        <f t="shared" si="16"/>
        <v>0.73619679838453955</v>
      </c>
      <c r="F111">
        <f t="shared" si="21"/>
        <v>1</v>
      </c>
      <c r="H111">
        <f t="shared" si="19"/>
        <v>0.67676751846431993</v>
      </c>
      <c r="I111">
        <f t="shared" si="20"/>
        <v>0.30901699437494762</v>
      </c>
      <c r="J111">
        <f t="shared" si="22"/>
        <v>0.74397968847333462</v>
      </c>
      <c r="K111">
        <f t="shared" si="18"/>
        <v>0</v>
      </c>
      <c r="L111">
        <f t="shared" si="17"/>
        <v>1.0452137927594871</v>
      </c>
    </row>
    <row r="112" spans="1:12" x14ac:dyDescent="0.3">
      <c r="A112">
        <v>96</v>
      </c>
      <c r="B112">
        <f t="shared" si="23"/>
        <v>9.6000000000000013E-7</v>
      </c>
      <c r="D112">
        <f t="shared" si="24"/>
        <v>-0.6292058929130816</v>
      </c>
      <c r="E112">
        <f t="shared" si="16"/>
        <v>0.77723866625602955</v>
      </c>
      <c r="F112">
        <f t="shared" si="21"/>
        <v>1</v>
      </c>
      <c r="H112">
        <f t="shared" si="19"/>
        <v>0.6292058929130816</v>
      </c>
      <c r="I112">
        <f t="shared" si="20"/>
        <v>0.24868988716485363</v>
      </c>
      <c r="J112">
        <f t="shared" si="22"/>
        <v>0.67656981580219488</v>
      </c>
      <c r="K112">
        <f t="shared" si="18"/>
        <v>0</v>
      </c>
      <c r="L112">
        <f t="shared" si="17"/>
        <v>1.0259285534208833</v>
      </c>
    </row>
    <row r="113" spans="1:12" x14ac:dyDescent="0.3">
      <c r="A113">
        <v>97</v>
      </c>
      <c r="B113">
        <f t="shared" si="23"/>
        <v>9.7000000000000003E-7</v>
      </c>
      <c r="D113">
        <f t="shared" si="24"/>
        <v>-0.57916107915934578</v>
      </c>
      <c r="E113">
        <f t="shared" si="16"/>
        <v>0.8152131281983761</v>
      </c>
      <c r="F113">
        <f t="shared" si="21"/>
        <v>1</v>
      </c>
      <c r="H113">
        <f t="shared" si="19"/>
        <v>0.57916107915934578</v>
      </c>
      <c r="I113">
        <f t="shared" si="20"/>
        <v>0.18738131458572382</v>
      </c>
      <c r="J113">
        <f t="shared" si="22"/>
        <v>0.60871940388728529</v>
      </c>
      <c r="K113">
        <f t="shared" si="18"/>
        <v>0</v>
      </c>
      <c r="L113">
        <f t="shared" si="17"/>
        <v>1.0025944427840998</v>
      </c>
    </row>
    <row r="114" spans="1:12" x14ac:dyDescent="0.3">
      <c r="A114">
        <v>98</v>
      </c>
      <c r="B114">
        <f t="shared" si="23"/>
        <v>9.7999999999999993E-7</v>
      </c>
      <c r="D114">
        <f t="shared" si="24"/>
        <v>-0.52683058121969661</v>
      </c>
      <c r="E114">
        <f t="shared" si="16"/>
        <v>0.84997031635917542</v>
      </c>
      <c r="F114">
        <f t="shared" si="21"/>
        <v>1</v>
      </c>
      <c r="H114">
        <f t="shared" si="19"/>
        <v>0.52683058121969661</v>
      </c>
      <c r="I114">
        <f t="shared" si="20"/>
        <v>0.12533323356430379</v>
      </c>
      <c r="J114">
        <f t="shared" si="22"/>
        <v>0.54153382234535241</v>
      </c>
      <c r="K114">
        <f t="shared" si="18"/>
        <v>0</v>
      </c>
      <c r="L114">
        <f t="shared" si="17"/>
        <v>0.97530354992347923</v>
      </c>
    </row>
    <row r="115" spans="1:12" x14ac:dyDescent="0.3">
      <c r="A115">
        <v>99</v>
      </c>
      <c r="B115">
        <f t="shared" si="23"/>
        <v>9.8999999999999984E-7</v>
      </c>
      <c r="D115">
        <f t="shared" si="24"/>
        <v>-0.47242092366197225</v>
      </c>
      <c r="E115">
        <f t="shared" si="16"/>
        <v>0.88137305999580506</v>
      </c>
      <c r="F115">
        <f t="shared" si="21"/>
        <v>1</v>
      </c>
      <c r="H115">
        <f t="shared" si="19"/>
        <v>0.47242092366197225</v>
      </c>
      <c r="I115">
        <f t="shared" si="20"/>
        <v>6.2790519529314151E-2</v>
      </c>
      <c r="J115">
        <f t="shared" si="22"/>
        <v>0.47657546984333149</v>
      </c>
      <c r="K115">
        <f t="shared" si="18"/>
        <v>0</v>
      </c>
      <c r="L115">
        <f t="shared" si="17"/>
        <v>0.9441635795251192</v>
      </c>
    </row>
    <row r="116" spans="1:12" x14ac:dyDescent="0.3">
      <c r="A116">
        <v>100</v>
      </c>
      <c r="B116">
        <f t="shared" si="23"/>
        <v>9.9999999999999995E-7</v>
      </c>
      <c r="D116">
        <f t="shared" si="24"/>
        <v>-0.4161468365471418</v>
      </c>
      <c r="E116">
        <f t="shared" si="16"/>
        <v>0.90929742682568193</v>
      </c>
      <c r="F116">
        <f t="shared" si="21"/>
        <v>1</v>
      </c>
      <c r="H116">
        <f t="shared" si="19"/>
        <v>0.4161468365471418</v>
      </c>
      <c r="I116">
        <f t="shared" si="20"/>
        <v>-6.4314872871840123E-16</v>
      </c>
      <c r="J116">
        <f t="shared" si="22"/>
        <v>0.4161468365471418</v>
      </c>
      <c r="K116">
        <f t="shared" si="18"/>
        <v>0</v>
      </c>
      <c r="L116">
        <f t="shared" si="17"/>
        <v>0.90929742682568127</v>
      </c>
    </row>
    <row r="117" spans="1:12" x14ac:dyDescent="0.3">
      <c r="A117">
        <v>101</v>
      </c>
      <c r="B117">
        <f t="shared" si="23"/>
        <v>1.0100000000000001E-6</v>
      </c>
      <c r="D117">
        <f t="shared" si="24"/>
        <v>-0.35823040798786571</v>
      </c>
      <c r="E117">
        <f t="shared" si="16"/>
        <v>0.93363321213035655</v>
      </c>
      <c r="F117">
        <f t="shared" si="21"/>
        <v>1</v>
      </c>
      <c r="H117">
        <f t="shared" si="19"/>
        <v>0.35823040798786571</v>
      </c>
      <c r="I117">
        <f t="shared" si="20"/>
        <v>-6.2790519529314553E-2</v>
      </c>
      <c r="J117">
        <f t="shared" si="22"/>
        <v>0.36369173010932482</v>
      </c>
      <c r="K117">
        <f t="shared" si="18"/>
        <v>0</v>
      </c>
      <c r="L117">
        <f t="shared" si="17"/>
        <v>0.87084269260104197</v>
      </c>
    </row>
    <row r="118" spans="1:12" x14ac:dyDescent="0.3">
      <c r="A118">
        <v>102</v>
      </c>
      <c r="B118">
        <f t="shared" si="23"/>
        <v>1.02E-6</v>
      </c>
      <c r="D118">
        <f t="shared" si="24"/>
        <v>-0.29890020766816905</v>
      </c>
      <c r="E118">
        <f t="shared" si="16"/>
        <v>0.95428437368319374</v>
      </c>
      <c r="F118">
        <f t="shared" si="21"/>
        <v>1</v>
      </c>
      <c r="H118">
        <f t="shared" si="19"/>
        <v>0.29890020766816905</v>
      </c>
      <c r="I118">
        <f t="shared" si="20"/>
        <v>-0.12533323356430418</v>
      </c>
      <c r="J118">
        <f t="shared" si="22"/>
        <v>0.32411379726842698</v>
      </c>
      <c r="K118">
        <f t="shared" si="18"/>
        <v>0</v>
      </c>
      <c r="L118">
        <f t="shared" si="17"/>
        <v>0.8289511401188896</v>
      </c>
    </row>
    <row r="119" spans="1:12" x14ac:dyDescent="0.3">
      <c r="A119">
        <v>103</v>
      </c>
      <c r="B119">
        <f t="shared" si="23"/>
        <v>1.0299999999999999E-6</v>
      </c>
      <c r="D119">
        <f t="shared" si="24"/>
        <v>-0.23839038478332092</v>
      </c>
      <c r="E119">
        <f t="shared" si="16"/>
        <v>0.97116941078416397</v>
      </c>
      <c r="F119">
        <f t="shared" si="21"/>
        <v>1</v>
      </c>
      <c r="H119">
        <f t="shared" si="19"/>
        <v>0.23839038478332092</v>
      </c>
      <c r="I119">
        <f t="shared" si="20"/>
        <v>-0.18738131458572421</v>
      </c>
      <c r="J119">
        <f t="shared" si="22"/>
        <v>0.30321895160595413</v>
      </c>
      <c r="K119">
        <f t="shared" si="18"/>
        <v>0</v>
      </c>
      <c r="L119">
        <f t="shared" si="17"/>
        <v>0.78378809619843981</v>
      </c>
    </row>
    <row r="120" spans="1:12" x14ac:dyDescent="0.3">
      <c r="A120">
        <v>104</v>
      </c>
      <c r="B120">
        <f t="shared" si="23"/>
        <v>1.04E-6</v>
      </c>
      <c r="D120">
        <f t="shared" si="24"/>
        <v>-0.17693974395993925</v>
      </c>
      <c r="E120">
        <f t="shared" si="16"/>
        <v>0.984221685905869</v>
      </c>
      <c r="F120">
        <f t="shared" si="21"/>
        <v>1</v>
      </c>
      <c r="H120">
        <f t="shared" si="19"/>
        <v>0.17693974395993925</v>
      </c>
      <c r="I120">
        <f t="shared" si="20"/>
        <v>-0.24868988716485488</v>
      </c>
      <c r="J120">
        <f t="shared" si="22"/>
        <v>0.30521194762111969</v>
      </c>
      <c r="K120">
        <f t="shared" si="18"/>
        <v>0</v>
      </c>
      <c r="L120">
        <f t="shared" si="17"/>
        <v>0.73553179874101415</v>
      </c>
    </row>
    <row r="121" spans="1:12" x14ac:dyDescent="0.3">
      <c r="A121">
        <v>105</v>
      </c>
      <c r="B121">
        <f>A121*$B$3/100</f>
        <v>1.0499999999999999E-6</v>
      </c>
      <c r="D121">
        <f t="shared" si="24"/>
        <v>-0.11479080280322834</v>
      </c>
      <c r="E121">
        <f t="shared" si="16"/>
        <v>0.99338968768142055</v>
      </c>
      <c r="F121">
        <f t="shared" si="21"/>
        <v>1</v>
      </c>
      <c r="H121">
        <f t="shared" si="19"/>
        <v>0.11479080280322834</v>
      </c>
      <c r="I121">
        <f t="shared" si="20"/>
        <v>-0.30901699437494717</v>
      </c>
      <c r="J121">
        <f t="shared" si="22"/>
        <v>0.32964895149345735</v>
      </c>
      <c r="K121">
        <f t="shared" si="18"/>
        <v>0</v>
      </c>
      <c r="L121">
        <f t="shared" si="17"/>
        <v>0.68437269330647332</v>
      </c>
    </row>
    <row r="122" spans="1:12" x14ac:dyDescent="0.3">
      <c r="A122">
        <v>106</v>
      </c>
      <c r="B122">
        <f t="shared" si="23"/>
        <v>1.06E-6</v>
      </c>
      <c r="D122">
        <f t="shared" si="24"/>
        <v>-5.2188834790781562E-2</v>
      </c>
      <c r="E122">
        <f t="shared" si="16"/>
        <v>0.99863723419627237</v>
      </c>
      <c r="F122">
        <f t="shared" si="21"/>
        <v>1</v>
      </c>
      <c r="H122">
        <f t="shared" si="19"/>
        <v>5.2188834790781562E-2</v>
      </c>
      <c r="I122">
        <f t="shared" si="20"/>
        <v>-0.3681245526846782</v>
      </c>
      <c r="J122">
        <f t="shared" si="22"/>
        <v>0.37180554160221158</v>
      </c>
      <c r="K122">
        <f t="shared" si="18"/>
        <v>0</v>
      </c>
      <c r="L122">
        <f t="shared" si="17"/>
        <v>0.63051268151159423</v>
      </c>
    </row>
    <row r="123" spans="1:12" x14ac:dyDescent="0.3">
      <c r="A123">
        <v>107</v>
      </c>
      <c r="B123">
        <f t="shared" si="23"/>
        <v>1.0699999999999999E-6</v>
      </c>
      <c r="D123">
        <f t="shared" si="24"/>
        <v>1.0619098709772897E-2</v>
      </c>
      <c r="E123">
        <f t="shared" si="16"/>
        <v>0.99994361578170599</v>
      </c>
      <c r="F123">
        <f t="shared" si="21"/>
        <v>1</v>
      </c>
      <c r="H123">
        <f t="shared" si="19"/>
        <v>-1.0619098709772897E-2</v>
      </c>
      <c r="I123">
        <f t="shared" si="20"/>
        <v>-0.42577929156507255</v>
      </c>
      <c r="J123">
        <f t="shared" si="22"/>
        <v>0.42591169317484456</v>
      </c>
      <c r="K123">
        <f t="shared" si="18"/>
        <v>0</v>
      </c>
      <c r="L123">
        <f t="shared" si="17"/>
        <v>0.57416432421663344</v>
      </c>
    </row>
    <row r="124" spans="1:12" x14ac:dyDescent="0.3">
      <c r="A124">
        <v>108</v>
      </c>
      <c r="B124">
        <f t="shared" si="23"/>
        <v>1.08E-6</v>
      </c>
      <c r="D124">
        <f t="shared" si="24"/>
        <v>7.33851234791255E-2</v>
      </c>
      <c r="E124">
        <f t="shared" si="16"/>
        <v>0.99730367674643294</v>
      </c>
      <c r="F124">
        <f t="shared" si="21"/>
        <v>1</v>
      </c>
      <c r="H124">
        <f t="shared" si="19"/>
        <v>-7.33851234791255E-2</v>
      </c>
      <c r="I124">
        <f t="shared" si="20"/>
        <v>-0.48175367410171566</v>
      </c>
      <c r="J124">
        <f t="shared" si="22"/>
        <v>0.48731096730788703</v>
      </c>
      <c r="K124">
        <f t="shared" si="18"/>
        <v>0</v>
      </c>
      <c r="L124">
        <f t="shared" si="17"/>
        <v>0.51555000264471729</v>
      </c>
    </row>
    <row r="125" spans="1:12" x14ac:dyDescent="0.3">
      <c r="A125">
        <v>109</v>
      </c>
      <c r="B125">
        <f t="shared" si="23"/>
        <v>1.0899999999999999E-6</v>
      </c>
      <c r="D125">
        <f t="shared" si="24"/>
        <v>0.13586153069257892</v>
      </c>
      <c r="E125">
        <f t="shared" si="16"/>
        <v>0.99072783572375189</v>
      </c>
      <c r="F125">
        <f t="shared" si="21"/>
        <v>1</v>
      </c>
      <c r="H125">
        <f t="shared" si="19"/>
        <v>-0.13586153069257892</v>
      </c>
      <c r="I125">
        <f t="shared" si="20"/>
        <v>-0.53582679497899666</v>
      </c>
      <c r="J125">
        <f t="shared" si="22"/>
        <v>0.55278269667166158</v>
      </c>
      <c r="K125">
        <f t="shared" si="18"/>
        <v>0</v>
      </c>
      <c r="L125">
        <f t="shared" si="17"/>
        <v>0.45490104074475524</v>
      </c>
    </row>
    <row r="126" spans="1:12" x14ac:dyDescent="0.3">
      <c r="A126">
        <v>110</v>
      </c>
      <c r="B126">
        <f t="shared" si="23"/>
        <v>1.0999999999999998E-6</v>
      </c>
      <c r="D126">
        <f t="shared" si="24"/>
        <v>0.19780175451361801</v>
      </c>
      <c r="E126">
        <f t="shared" si="16"/>
        <v>0.98024204455396347</v>
      </c>
      <c r="F126">
        <f t="shared" si="21"/>
        <v>1</v>
      </c>
      <c r="H126">
        <f t="shared" si="19"/>
        <v>-0.19780175451361801</v>
      </c>
      <c r="I126">
        <f t="shared" si="20"/>
        <v>-0.58778525229247292</v>
      </c>
      <c r="J126">
        <f t="shared" si="22"/>
        <v>0.62017500506001666</v>
      </c>
      <c r="K126">
        <f t="shared" si="18"/>
        <v>0</v>
      </c>
      <c r="L126">
        <f t="shared" si="17"/>
        <v>0.39245679226149055</v>
      </c>
    </row>
    <row r="127" spans="1:12" x14ac:dyDescent="0.3">
      <c r="A127">
        <v>111</v>
      </c>
      <c r="B127">
        <f t="shared" si="23"/>
        <v>1.11E-6</v>
      </c>
      <c r="D127">
        <f t="shared" si="24"/>
        <v>0.25896134517661851</v>
      </c>
      <c r="E127">
        <f t="shared" si="16"/>
        <v>0.96588768586431217</v>
      </c>
      <c r="F127">
        <f t="shared" si="21"/>
        <v>1</v>
      </c>
      <c r="H127">
        <f t="shared" si="19"/>
        <v>-0.25896134517661851</v>
      </c>
      <c r="I127">
        <f t="shared" si="20"/>
        <v>-0.63742398974868986</v>
      </c>
      <c r="J127">
        <f t="shared" si="22"/>
        <v>0.68801912836985979</v>
      </c>
      <c r="K127">
        <f t="shared" si="18"/>
        <v>0</v>
      </c>
      <c r="L127">
        <f t="shared" si="17"/>
        <v>0.32846369611562232</v>
      </c>
    </row>
    <row r="128" spans="1:12" x14ac:dyDescent="0.3">
      <c r="A128">
        <v>112</v>
      </c>
      <c r="B128">
        <f t="shared" si="23"/>
        <v>1.1200000000000001E-6</v>
      </c>
      <c r="D128">
        <f t="shared" si="24"/>
        <v>0.31909893371839182</v>
      </c>
      <c r="E128">
        <f t="shared" si="16"/>
        <v>0.94772140975066366</v>
      </c>
      <c r="F128">
        <f t="shared" si="21"/>
        <v>1</v>
      </c>
      <c r="H128">
        <f t="shared" si="19"/>
        <v>-0.31909893371839182</v>
      </c>
      <c r="I128">
        <f t="shared" si="20"/>
        <v>-0.68454710592868928</v>
      </c>
      <c r="J128">
        <f t="shared" si="22"/>
        <v>0.75526741604252912</v>
      </c>
      <c r="K128">
        <f t="shared" si="18"/>
        <v>0</v>
      </c>
      <c r="L128">
        <f t="shared" si="17"/>
        <v>0.26317430382197438</v>
      </c>
    </row>
    <row r="129" spans="1:12" x14ac:dyDescent="0.3">
      <c r="A129">
        <v>113</v>
      </c>
      <c r="B129">
        <f t="shared" si="23"/>
        <v>1.13E-6</v>
      </c>
      <c r="D129">
        <f t="shared" si="24"/>
        <v>0.3779771845512136</v>
      </c>
      <c r="E129">
        <f t="shared" si="16"/>
        <v>0.9258149102054567</v>
      </c>
      <c r="F129">
        <f t="shared" si="21"/>
        <v>1</v>
      </c>
      <c r="H129">
        <f t="shared" si="19"/>
        <v>-0.3779771845512136</v>
      </c>
      <c r="I129">
        <f t="shared" si="20"/>
        <v>-0.72896862742141177</v>
      </c>
      <c r="J129">
        <f t="shared" si="22"/>
        <v>0.8211345881193407</v>
      </c>
      <c r="K129">
        <f t="shared" si="18"/>
        <v>0</v>
      </c>
      <c r="L129">
        <f t="shared" si="17"/>
        <v>0.19684628278404492</v>
      </c>
    </row>
    <row r="130" spans="1:12" x14ac:dyDescent="0.3">
      <c r="A130">
        <v>114</v>
      </c>
      <c r="B130">
        <f t="shared" si="23"/>
        <v>1.1399999999999999E-6</v>
      </c>
      <c r="D130">
        <f t="shared" si="24"/>
        <v>0.43536373211796164</v>
      </c>
      <c r="E130">
        <f t="shared" si="16"/>
        <v>0.9002546421742682</v>
      </c>
      <c r="F130">
        <f t="shared" si="21"/>
        <v>1</v>
      </c>
      <c r="H130">
        <f t="shared" si="19"/>
        <v>-0.43536373211796164</v>
      </c>
      <c r="I130">
        <f t="shared" si="20"/>
        <v>-0.77051324277578925</v>
      </c>
      <c r="J130">
        <f t="shared" si="22"/>
        <v>0.88500408842928091</v>
      </c>
      <c r="K130">
        <f t="shared" si="18"/>
        <v>0</v>
      </c>
      <c r="L130">
        <f t="shared" si="17"/>
        <v>0.12974139939847895</v>
      </c>
    </row>
  </sheetData>
  <mergeCells count="2">
    <mergeCell ref="D14:E14"/>
    <mergeCell ref="H14:I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F06-2668-4EF6-8968-446F4E433414}">
  <dimension ref="A1:L44"/>
  <sheetViews>
    <sheetView topLeftCell="E5" zoomScaleNormal="100" workbookViewId="0">
      <selection activeCell="V21" sqref="V21"/>
    </sheetView>
  </sheetViews>
  <sheetFormatPr defaultRowHeight="15.05" x14ac:dyDescent="0.3"/>
  <cols>
    <col min="1" max="1" width="24.33203125" customWidth="1"/>
    <col min="2" max="4" width="13.77734375" customWidth="1"/>
  </cols>
  <sheetData>
    <row r="1" spans="1:12" x14ac:dyDescent="0.3">
      <c r="B1" s="50" t="s">
        <v>81</v>
      </c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x14ac:dyDescent="0.3">
      <c r="B2" s="50" t="s">
        <v>76</v>
      </c>
      <c r="C2" s="50"/>
      <c r="D2" s="50"/>
      <c r="F2" s="50" t="s">
        <v>77</v>
      </c>
      <c r="G2" s="50"/>
      <c r="H2" s="50"/>
      <c r="J2" s="50" t="s">
        <v>78</v>
      </c>
      <c r="K2" s="50"/>
      <c r="L2" s="50"/>
    </row>
    <row r="3" spans="1:12" x14ac:dyDescent="0.3">
      <c r="A3" s="50" t="s">
        <v>79</v>
      </c>
      <c r="B3" t="s">
        <v>70</v>
      </c>
      <c r="C3">
        <v>7.15</v>
      </c>
      <c r="D3" t="s">
        <v>71</v>
      </c>
      <c r="F3" t="s">
        <v>70</v>
      </c>
      <c r="G3">
        <v>7.15</v>
      </c>
      <c r="H3" t="s">
        <v>71</v>
      </c>
      <c r="J3" t="s">
        <v>70</v>
      </c>
      <c r="K3">
        <v>2.2400000000000002</v>
      </c>
      <c r="L3" t="s">
        <v>71</v>
      </c>
    </row>
    <row r="4" spans="1:12" x14ac:dyDescent="0.3">
      <c r="A4" s="50"/>
      <c r="B4" t="s">
        <v>72</v>
      </c>
      <c r="C4">
        <v>120</v>
      </c>
      <c r="D4" t="s">
        <v>73</v>
      </c>
      <c r="F4" t="s">
        <v>72</v>
      </c>
      <c r="G4">
        <v>120</v>
      </c>
      <c r="H4" t="s">
        <v>73</v>
      </c>
      <c r="J4" t="s">
        <v>72</v>
      </c>
      <c r="K4">
        <v>120</v>
      </c>
      <c r="L4" t="s">
        <v>73</v>
      </c>
    </row>
    <row r="5" spans="1:12" x14ac:dyDescent="0.3">
      <c r="A5" s="50"/>
    </row>
    <row r="6" spans="1:12" x14ac:dyDescent="0.3">
      <c r="A6" s="50"/>
      <c r="B6" t="s">
        <v>74</v>
      </c>
      <c r="C6" s="31">
        <f>C3*2*PI()*(1-COS((C4/2)*PI()/180))</f>
        <v>22.46238747316702</v>
      </c>
      <c r="D6" t="s">
        <v>75</v>
      </c>
      <c r="F6" t="s">
        <v>74</v>
      </c>
      <c r="G6" s="31">
        <f>G3*2*PI()*(1-COS((G4/2)*PI()/180))</f>
        <v>22.46238747316702</v>
      </c>
      <c r="H6" t="s">
        <v>75</v>
      </c>
      <c r="J6" t="s">
        <v>74</v>
      </c>
      <c r="K6" s="31">
        <f>K3*2*PI()*(1-COS((K4/2)*PI()/180))</f>
        <v>7.0371675440411359</v>
      </c>
      <c r="L6" t="s">
        <v>75</v>
      </c>
    </row>
    <row r="8" spans="1:12" x14ac:dyDescent="0.3">
      <c r="A8" s="50" t="s">
        <v>82</v>
      </c>
      <c r="B8" t="s">
        <v>70</v>
      </c>
      <c r="C8">
        <v>9</v>
      </c>
      <c r="D8" t="s">
        <v>71</v>
      </c>
      <c r="F8" t="s">
        <v>70</v>
      </c>
      <c r="G8">
        <v>9</v>
      </c>
      <c r="H8" t="s">
        <v>71</v>
      </c>
      <c r="J8" t="s">
        <v>70</v>
      </c>
      <c r="K8">
        <v>2.85</v>
      </c>
      <c r="L8" t="s">
        <v>71</v>
      </c>
    </row>
    <row r="9" spans="1:12" x14ac:dyDescent="0.3">
      <c r="A9" s="50"/>
      <c r="B9" t="s">
        <v>72</v>
      </c>
      <c r="C9">
        <v>120</v>
      </c>
      <c r="D9" t="s">
        <v>73</v>
      </c>
      <c r="F9" t="s">
        <v>72</v>
      </c>
      <c r="G9">
        <v>120</v>
      </c>
      <c r="H9" t="s">
        <v>73</v>
      </c>
      <c r="J9" t="s">
        <v>72</v>
      </c>
      <c r="K9">
        <v>120</v>
      </c>
      <c r="L9" t="s">
        <v>73</v>
      </c>
    </row>
    <row r="10" spans="1:12" x14ac:dyDescent="0.3">
      <c r="A10" s="50"/>
    </row>
    <row r="11" spans="1:12" x14ac:dyDescent="0.3">
      <c r="A11" s="50"/>
      <c r="B11" t="s">
        <v>74</v>
      </c>
      <c r="C11" s="31">
        <f>C8*2*PI()*(1-COS((C9/2)*PI()/180))</f>
        <v>28.274333882308131</v>
      </c>
      <c r="D11" t="s">
        <v>75</v>
      </c>
      <c r="F11" t="s">
        <v>74</v>
      </c>
      <c r="G11" s="31">
        <f>G8*2*PI()*(1-COS((G9/2)*PI()/180))</f>
        <v>28.274333882308131</v>
      </c>
      <c r="H11" t="s">
        <v>75</v>
      </c>
      <c r="J11" t="s">
        <v>74</v>
      </c>
      <c r="K11" s="31">
        <f>K8*2*PI()*(1-COS((K9/2)*PI()/180))</f>
        <v>8.9535390627309095</v>
      </c>
      <c r="L11" t="s">
        <v>75</v>
      </c>
    </row>
    <row r="13" spans="1:12" x14ac:dyDescent="0.3">
      <c r="A13" s="50" t="s">
        <v>80</v>
      </c>
      <c r="B13" t="s">
        <v>70</v>
      </c>
      <c r="C13">
        <v>11.25</v>
      </c>
      <c r="D13" t="s">
        <v>71</v>
      </c>
      <c r="F13" t="s">
        <v>70</v>
      </c>
      <c r="G13">
        <v>11.25</v>
      </c>
      <c r="H13" t="s">
        <v>71</v>
      </c>
      <c r="J13" t="s">
        <v>70</v>
      </c>
      <c r="K13">
        <v>3.55</v>
      </c>
      <c r="L13" t="s">
        <v>71</v>
      </c>
    </row>
    <row r="14" spans="1:12" x14ac:dyDescent="0.3">
      <c r="A14" s="50"/>
      <c r="B14" t="s">
        <v>72</v>
      </c>
      <c r="C14">
        <v>120</v>
      </c>
      <c r="D14" t="s">
        <v>73</v>
      </c>
      <c r="F14" t="s">
        <v>72</v>
      </c>
      <c r="G14">
        <v>120</v>
      </c>
      <c r="H14" t="s">
        <v>73</v>
      </c>
      <c r="J14" t="s">
        <v>72</v>
      </c>
      <c r="K14">
        <v>120</v>
      </c>
      <c r="L14" t="s">
        <v>73</v>
      </c>
    </row>
    <row r="15" spans="1:12" x14ac:dyDescent="0.3">
      <c r="A15" s="50"/>
    </row>
    <row r="16" spans="1:12" x14ac:dyDescent="0.3">
      <c r="A16" s="50"/>
      <c r="B16" t="s">
        <v>74</v>
      </c>
      <c r="C16" s="31">
        <f>C13*2*PI()*(1-COS((C14/2)*PI()/180))</f>
        <v>35.342917352885166</v>
      </c>
      <c r="D16" t="s">
        <v>75</v>
      </c>
      <c r="F16" t="s">
        <v>74</v>
      </c>
      <c r="G16" s="31">
        <f>G13*2*PI()*(1-COS((G14/2)*PI()/180))</f>
        <v>35.342917352885166</v>
      </c>
      <c r="H16" t="s">
        <v>75</v>
      </c>
      <c r="J16" t="s">
        <v>74</v>
      </c>
      <c r="K16" s="31">
        <f>K13*2*PI()*(1-COS((K14/2)*PI()/180))</f>
        <v>11.152653920243763</v>
      </c>
      <c r="L16" t="s">
        <v>75</v>
      </c>
    </row>
    <row r="19" spans="1:12" x14ac:dyDescent="0.3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x14ac:dyDescent="0.3">
      <c r="F20" s="32"/>
      <c r="G20" s="32"/>
      <c r="H20" s="32"/>
      <c r="J20" s="32"/>
      <c r="K20" s="32"/>
      <c r="L20" s="32"/>
    </row>
    <row r="24" spans="1:12" x14ac:dyDescent="0.3">
      <c r="B24" t="s">
        <v>85</v>
      </c>
      <c r="C24" t="s">
        <v>88</v>
      </c>
      <c r="D24" t="s">
        <v>86</v>
      </c>
      <c r="E24" t="s">
        <v>89</v>
      </c>
      <c r="F24" t="s">
        <v>87</v>
      </c>
      <c r="G24" t="s">
        <v>90</v>
      </c>
    </row>
    <row r="25" spans="1:12" x14ac:dyDescent="0.3">
      <c r="A25" t="s">
        <v>83</v>
      </c>
      <c r="B25" s="33">
        <f>C6</f>
        <v>22.46238747316702</v>
      </c>
      <c r="C25" s="33">
        <v>34.799999999999997</v>
      </c>
      <c r="D25" s="33">
        <f>G6</f>
        <v>22.46238747316702</v>
      </c>
      <c r="E25" s="33">
        <v>51.7</v>
      </c>
      <c r="F25" s="33">
        <f>K6</f>
        <v>7.0371675440411359</v>
      </c>
      <c r="G25" s="33">
        <v>12.2</v>
      </c>
    </row>
    <row r="26" spans="1:12" x14ac:dyDescent="0.3">
      <c r="A26" t="s">
        <v>82</v>
      </c>
      <c r="B26" s="33">
        <f>C11</f>
        <v>28.274333882308131</v>
      </c>
      <c r="C26" s="33">
        <v>39.799999999999997</v>
      </c>
      <c r="D26" s="33">
        <f>G11</f>
        <v>28.274333882308131</v>
      </c>
      <c r="E26" s="33">
        <v>59</v>
      </c>
      <c r="F26" s="33">
        <f>K11</f>
        <v>8.9535390627309095</v>
      </c>
      <c r="G26" s="33">
        <v>13.9</v>
      </c>
    </row>
    <row r="27" spans="1:12" x14ac:dyDescent="0.3">
      <c r="A27" t="s">
        <v>84</v>
      </c>
      <c r="B27" s="33">
        <f>C16</f>
        <v>35.342917352885166</v>
      </c>
      <c r="C27" s="33">
        <v>45.2</v>
      </c>
      <c r="D27" s="33">
        <f>G16</f>
        <v>35.342917352885166</v>
      </c>
      <c r="E27" s="33">
        <v>67.2</v>
      </c>
      <c r="F27" s="33">
        <f>K16</f>
        <v>11.152653920243763</v>
      </c>
      <c r="G27" s="33">
        <v>15.8</v>
      </c>
    </row>
    <row r="29" spans="1:12" x14ac:dyDescent="0.3">
      <c r="A29" t="s">
        <v>93</v>
      </c>
      <c r="B29" s="33">
        <f t="shared" ref="B29:G29" si="0">100-100*B25/B26</f>
        <v>20.555555555555543</v>
      </c>
      <c r="C29" s="33">
        <f t="shared" si="0"/>
        <v>12.562814070351763</v>
      </c>
      <c r="D29" s="33">
        <f t="shared" si="0"/>
        <v>20.555555555555543</v>
      </c>
      <c r="E29" s="33">
        <f t="shared" si="0"/>
        <v>12.372881355932208</v>
      </c>
      <c r="F29" s="33">
        <f t="shared" si="0"/>
        <v>21.403508771929836</v>
      </c>
      <c r="G29" s="33">
        <f t="shared" si="0"/>
        <v>12.230215827338128</v>
      </c>
    </row>
    <row r="30" spans="1:12" x14ac:dyDescent="0.3">
      <c r="A30" t="s">
        <v>92</v>
      </c>
      <c r="B30" s="33">
        <f t="shared" ref="B30:G30" si="1">100*B27/B26 -100</f>
        <v>25</v>
      </c>
      <c r="C30" s="33">
        <f t="shared" si="1"/>
        <v>13.567839195979914</v>
      </c>
      <c r="D30" s="33">
        <f t="shared" si="1"/>
        <v>25</v>
      </c>
      <c r="E30" s="33">
        <f t="shared" si="1"/>
        <v>13.898305084745758</v>
      </c>
      <c r="F30" s="33">
        <f t="shared" si="1"/>
        <v>24.561403508771917</v>
      </c>
      <c r="G30" s="33">
        <f t="shared" si="1"/>
        <v>13.669064748201436</v>
      </c>
    </row>
    <row r="31" spans="1:12" x14ac:dyDescent="0.3">
      <c r="A31" t="s">
        <v>91</v>
      </c>
      <c r="B31" s="51">
        <f>100*C26/B26 - 100</f>
        <v>40.763705223498562</v>
      </c>
      <c r="C31" s="51"/>
      <c r="D31" s="51">
        <f>100*E26/D26 - 100</f>
        <v>108.66981427604063</v>
      </c>
      <c r="E31" s="51"/>
      <c r="F31" s="51">
        <f>100*G26/F26 - 100</f>
        <v>55.245874314199682</v>
      </c>
      <c r="G31" s="51"/>
    </row>
    <row r="35" spans="1:12" x14ac:dyDescent="0.3">
      <c r="B35" s="50" t="s">
        <v>76</v>
      </c>
      <c r="C35" s="50"/>
      <c r="D35" s="50"/>
      <c r="F35" s="50" t="s">
        <v>77</v>
      </c>
      <c r="G35" s="50"/>
      <c r="H35" s="50"/>
      <c r="J35" s="50" t="s">
        <v>78</v>
      </c>
      <c r="K35" s="50"/>
      <c r="L35" s="50"/>
    </row>
    <row r="36" spans="1:12" x14ac:dyDescent="0.3">
      <c r="A36" s="50" t="s">
        <v>79</v>
      </c>
      <c r="B36" t="s">
        <v>74</v>
      </c>
      <c r="C36" s="31">
        <v>1</v>
      </c>
      <c r="D36" t="s">
        <v>75</v>
      </c>
      <c r="F36" t="s">
        <v>74</v>
      </c>
      <c r="G36" s="31">
        <v>1</v>
      </c>
      <c r="H36" t="s">
        <v>75</v>
      </c>
      <c r="J36" t="s">
        <v>74</v>
      </c>
      <c r="K36" s="31">
        <v>1</v>
      </c>
      <c r="L36" t="s">
        <v>75</v>
      </c>
    </row>
    <row r="37" spans="1:12" x14ac:dyDescent="0.3">
      <c r="A37" s="50"/>
      <c r="B37" t="s">
        <v>72</v>
      </c>
      <c r="C37">
        <v>120</v>
      </c>
      <c r="D37" t="s">
        <v>73</v>
      </c>
      <c r="F37" t="s">
        <v>72</v>
      </c>
      <c r="G37">
        <v>120</v>
      </c>
      <c r="H37" t="s">
        <v>73</v>
      </c>
      <c r="J37" t="s">
        <v>72</v>
      </c>
      <c r="K37">
        <v>120</v>
      </c>
      <c r="L37" t="s">
        <v>73</v>
      </c>
    </row>
    <row r="38" spans="1:12" x14ac:dyDescent="0.3">
      <c r="A38" s="50"/>
    </row>
    <row r="39" spans="1:12" x14ac:dyDescent="0.3">
      <c r="A39" s="50"/>
      <c r="B39" t="s">
        <v>70</v>
      </c>
      <c r="C39" s="31">
        <f>C36/(2*PI()*(1-COS((C37/2)*PI()/180)))</f>
        <v>0.31830988618379075</v>
      </c>
      <c r="D39" t="s">
        <v>71</v>
      </c>
      <c r="F39" t="s">
        <v>70</v>
      </c>
      <c r="G39" s="31">
        <f>G36/(2*PI()*(1-COS((G37/2)*PI()/180)))</f>
        <v>0.31830988618379075</v>
      </c>
      <c r="H39" t="s">
        <v>71</v>
      </c>
      <c r="J39" t="s">
        <v>70</v>
      </c>
      <c r="K39" s="31">
        <f>K36/(2*PI()*(1-COS((K37/2)*PI()/180)))</f>
        <v>0.31830988618379075</v>
      </c>
      <c r="L39" t="s">
        <v>71</v>
      </c>
    </row>
    <row r="41" spans="1:12" x14ac:dyDescent="0.3">
      <c r="A41" s="50" t="s">
        <v>80</v>
      </c>
      <c r="B41" t="s">
        <v>74</v>
      </c>
      <c r="C41" s="31">
        <v>1</v>
      </c>
      <c r="D41" t="s">
        <v>75</v>
      </c>
      <c r="F41" t="s">
        <v>74</v>
      </c>
      <c r="G41" s="31">
        <v>1</v>
      </c>
      <c r="H41" t="s">
        <v>75</v>
      </c>
      <c r="J41" t="s">
        <v>74</v>
      </c>
      <c r="K41" s="31">
        <v>1</v>
      </c>
      <c r="L41" t="s">
        <v>75</v>
      </c>
    </row>
    <row r="42" spans="1:12" x14ac:dyDescent="0.3">
      <c r="A42" s="50"/>
      <c r="B42" t="s">
        <v>72</v>
      </c>
      <c r="C42">
        <v>120</v>
      </c>
      <c r="D42" t="s">
        <v>73</v>
      </c>
      <c r="F42" t="s">
        <v>72</v>
      </c>
      <c r="G42">
        <v>120</v>
      </c>
      <c r="H42" t="s">
        <v>73</v>
      </c>
      <c r="J42" t="s">
        <v>72</v>
      </c>
      <c r="K42">
        <v>120</v>
      </c>
      <c r="L42" t="s">
        <v>73</v>
      </c>
    </row>
    <row r="43" spans="1:12" x14ac:dyDescent="0.3">
      <c r="A43" s="50"/>
    </row>
    <row r="44" spans="1:12" x14ac:dyDescent="0.3">
      <c r="A44" s="50"/>
      <c r="B44" t="s">
        <v>70</v>
      </c>
      <c r="C44" s="31">
        <f>C41/(2*PI()*(1-COS((C42/2)*PI()/180)))</f>
        <v>0.31830988618379075</v>
      </c>
      <c r="D44" t="s">
        <v>71</v>
      </c>
      <c r="F44" t="s">
        <v>70</v>
      </c>
      <c r="G44" s="31">
        <f>G41/(2*PI()*(1-COS((G42/2)*PI()/180)))</f>
        <v>0.31830988618379075</v>
      </c>
      <c r="H44" t="s">
        <v>71</v>
      </c>
      <c r="J44" t="s">
        <v>70</v>
      </c>
      <c r="K44" s="31">
        <f>K41/(2*PI()*(1-COS((K42/2)*PI()/180)))</f>
        <v>0.31830988618379075</v>
      </c>
      <c r="L44" t="s">
        <v>71</v>
      </c>
    </row>
  </sheetData>
  <mergeCells count="15">
    <mergeCell ref="A3:A6"/>
    <mergeCell ref="A13:A16"/>
    <mergeCell ref="A36:A39"/>
    <mergeCell ref="A41:A44"/>
    <mergeCell ref="B1:L1"/>
    <mergeCell ref="A8:A11"/>
    <mergeCell ref="B2:D2"/>
    <mergeCell ref="F2:H2"/>
    <mergeCell ref="J2:L2"/>
    <mergeCell ref="B35:D35"/>
    <mergeCell ref="F35:H35"/>
    <mergeCell ref="J35:L35"/>
    <mergeCell ref="B31:C31"/>
    <mergeCell ref="D31:E31"/>
    <mergeCell ref="F31:G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DA24-5690-4DF2-AEB2-4AB5177F10F2}">
  <dimension ref="A1:M14"/>
  <sheetViews>
    <sheetView tabSelected="1" workbookViewId="0">
      <selection activeCell="Q10" sqref="Q10"/>
    </sheetView>
  </sheetViews>
  <sheetFormatPr defaultRowHeight="15.05" x14ac:dyDescent="0.3"/>
  <sheetData>
    <row r="1" spans="1:13" x14ac:dyDescent="0.3">
      <c r="A1">
        <v>2</v>
      </c>
      <c r="B1">
        <v>1</v>
      </c>
    </row>
    <row r="4" spans="1:13" x14ac:dyDescent="0.3">
      <c r="A4">
        <v>0</v>
      </c>
      <c r="B4">
        <f>$A$1</f>
        <v>2</v>
      </c>
      <c r="C4">
        <f t="shared" ref="C4:M4" si="0">$B$1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</row>
    <row r="5" spans="1:13" x14ac:dyDescent="0.3">
      <c r="A5">
        <v>1</v>
      </c>
      <c r="B5">
        <f t="shared" ref="B5:L14" si="1">$A$1</f>
        <v>2</v>
      </c>
      <c r="C5">
        <f t="shared" si="1"/>
        <v>2</v>
      </c>
      <c r="D5">
        <f>$B$1</f>
        <v>1</v>
      </c>
      <c r="E5">
        <f>$B$1</f>
        <v>1</v>
      </c>
      <c r="F5">
        <f>$B$1</f>
        <v>1</v>
      </c>
      <c r="G5">
        <f>$B$1</f>
        <v>1</v>
      </c>
      <c r="H5">
        <v>1</v>
      </c>
      <c r="I5">
        <f t="shared" ref="I5:M10" si="2">$B$1</f>
        <v>1</v>
      </c>
      <c r="J5">
        <f t="shared" si="2"/>
        <v>1</v>
      </c>
      <c r="K5">
        <f t="shared" si="2"/>
        <v>1</v>
      </c>
      <c r="L5">
        <f t="shared" si="2"/>
        <v>1</v>
      </c>
      <c r="M5">
        <f t="shared" si="2"/>
        <v>1</v>
      </c>
    </row>
    <row r="6" spans="1:13" x14ac:dyDescent="0.3">
      <c r="A6">
        <v>2</v>
      </c>
      <c r="B6">
        <f t="shared" si="1"/>
        <v>2</v>
      </c>
      <c r="C6">
        <f t="shared" si="1"/>
        <v>2</v>
      </c>
      <c r="D6">
        <f t="shared" si="1"/>
        <v>2</v>
      </c>
      <c r="E6">
        <f>$B$1</f>
        <v>1</v>
      </c>
      <c r="F6">
        <f>$B$1</f>
        <v>1</v>
      </c>
      <c r="G6">
        <f>$B$1</f>
        <v>1</v>
      </c>
      <c r="H6">
        <f>$B$1</f>
        <v>1</v>
      </c>
      <c r="I6">
        <f t="shared" si="2"/>
        <v>1</v>
      </c>
      <c r="J6">
        <f t="shared" si="2"/>
        <v>1</v>
      </c>
      <c r="K6">
        <f t="shared" si="2"/>
        <v>1</v>
      </c>
      <c r="L6">
        <f t="shared" si="2"/>
        <v>1</v>
      </c>
      <c r="M6">
        <f t="shared" si="2"/>
        <v>1</v>
      </c>
    </row>
    <row r="7" spans="1:13" x14ac:dyDescent="0.3">
      <c r="A7">
        <v>3</v>
      </c>
      <c r="B7">
        <f t="shared" si="1"/>
        <v>2</v>
      </c>
      <c r="C7">
        <f t="shared" si="1"/>
        <v>2</v>
      </c>
      <c r="D7">
        <f t="shared" si="1"/>
        <v>2</v>
      </c>
      <c r="E7">
        <f t="shared" si="1"/>
        <v>2</v>
      </c>
      <c r="F7">
        <f>$B$1</f>
        <v>1</v>
      </c>
      <c r="G7">
        <f>$B$1</f>
        <v>1</v>
      </c>
      <c r="H7">
        <f>$B$1</f>
        <v>1</v>
      </c>
      <c r="I7">
        <f t="shared" si="2"/>
        <v>1</v>
      </c>
      <c r="J7">
        <f t="shared" si="2"/>
        <v>1</v>
      </c>
      <c r="K7">
        <f t="shared" si="2"/>
        <v>1</v>
      </c>
      <c r="L7">
        <f t="shared" si="2"/>
        <v>1</v>
      </c>
      <c r="M7">
        <f t="shared" si="2"/>
        <v>1</v>
      </c>
    </row>
    <row r="8" spans="1:13" x14ac:dyDescent="0.3">
      <c r="A8">
        <v>4</v>
      </c>
      <c r="B8">
        <f t="shared" si="1"/>
        <v>2</v>
      </c>
      <c r="C8">
        <f t="shared" si="1"/>
        <v>2</v>
      </c>
      <c r="D8">
        <f t="shared" si="1"/>
        <v>2</v>
      </c>
      <c r="E8">
        <f t="shared" si="1"/>
        <v>2</v>
      </c>
      <c r="F8">
        <f t="shared" si="1"/>
        <v>2</v>
      </c>
      <c r="G8">
        <f>$B$1</f>
        <v>1</v>
      </c>
      <c r="H8">
        <f>$B$1</f>
        <v>1</v>
      </c>
      <c r="I8">
        <f t="shared" si="2"/>
        <v>1</v>
      </c>
      <c r="J8">
        <f t="shared" si="2"/>
        <v>1</v>
      </c>
      <c r="K8">
        <f t="shared" si="2"/>
        <v>1</v>
      </c>
      <c r="L8">
        <f t="shared" si="2"/>
        <v>1</v>
      </c>
      <c r="M8">
        <f t="shared" si="2"/>
        <v>1</v>
      </c>
    </row>
    <row r="9" spans="1:13" x14ac:dyDescent="0.3">
      <c r="A9">
        <v>5</v>
      </c>
      <c r="B9">
        <f t="shared" si="1"/>
        <v>2</v>
      </c>
      <c r="C9">
        <f t="shared" si="1"/>
        <v>2</v>
      </c>
      <c r="D9">
        <f t="shared" si="1"/>
        <v>2</v>
      </c>
      <c r="E9">
        <f t="shared" si="1"/>
        <v>2</v>
      </c>
      <c r="F9">
        <f t="shared" si="1"/>
        <v>2</v>
      </c>
      <c r="G9">
        <f t="shared" si="1"/>
        <v>2</v>
      </c>
      <c r="H9">
        <f>$B$1</f>
        <v>1</v>
      </c>
      <c r="I9">
        <f t="shared" si="2"/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</row>
    <row r="10" spans="1:13" x14ac:dyDescent="0.3">
      <c r="A10">
        <v>6</v>
      </c>
      <c r="B10">
        <f t="shared" si="1"/>
        <v>2</v>
      </c>
      <c r="C10">
        <f t="shared" si="1"/>
        <v>2</v>
      </c>
      <c r="D10">
        <f t="shared" si="1"/>
        <v>2</v>
      </c>
      <c r="E10">
        <f t="shared" si="1"/>
        <v>2</v>
      </c>
      <c r="F10">
        <f t="shared" si="1"/>
        <v>2</v>
      </c>
      <c r="G10">
        <f>$A$1</f>
        <v>2</v>
      </c>
      <c r="H10">
        <f>$A$1</f>
        <v>2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</row>
    <row r="11" spans="1:13" x14ac:dyDescent="0.3">
      <c r="A11">
        <v>7</v>
      </c>
      <c r="B11">
        <f t="shared" si="1"/>
        <v>2</v>
      </c>
      <c r="C11">
        <f t="shared" si="1"/>
        <v>2</v>
      </c>
      <c r="D11">
        <f t="shared" si="1"/>
        <v>2</v>
      </c>
      <c r="E11">
        <f t="shared" si="1"/>
        <v>2</v>
      </c>
      <c r="F11">
        <f t="shared" si="1"/>
        <v>2</v>
      </c>
      <c r="G11">
        <f t="shared" si="1"/>
        <v>2</v>
      </c>
      <c r="H11">
        <f t="shared" si="1"/>
        <v>2</v>
      </c>
      <c r="I11">
        <f t="shared" si="1"/>
        <v>2</v>
      </c>
      <c r="J11">
        <f>$B$1</f>
        <v>1</v>
      </c>
      <c r="K11">
        <f>$B$1</f>
        <v>1</v>
      </c>
      <c r="L11">
        <f>$B$1</f>
        <v>1</v>
      </c>
      <c r="M11">
        <f>$B$1</f>
        <v>1</v>
      </c>
    </row>
    <row r="12" spans="1:13" x14ac:dyDescent="0.3">
      <c r="A12">
        <v>8</v>
      </c>
      <c r="B12">
        <f t="shared" si="1"/>
        <v>2</v>
      </c>
      <c r="C12">
        <f t="shared" si="1"/>
        <v>2</v>
      </c>
      <c r="D12">
        <f t="shared" si="1"/>
        <v>2</v>
      </c>
      <c r="E12">
        <f t="shared" si="1"/>
        <v>2</v>
      </c>
      <c r="F12">
        <f t="shared" si="1"/>
        <v>2</v>
      </c>
      <c r="G12">
        <f t="shared" si="1"/>
        <v>2</v>
      </c>
      <c r="H12">
        <f t="shared" si="1"/>
        <v>2</v>
      </c>
      <c r="I12">
        <f t="shared" si="1"/>
        <v>2</v>
      </c>
      <c r="J12">
        <f t="shared" si="1"/>
        <v>2</v>
      </c>
      <c r="K12">
        <f>$B$1</f>
        <v>1</v>
      </c>
      <c r="L12">
        <f>$B$1</f>
        <v>1</v>
      </c>
      <c r="M12">
        <f>$B$1</f>
        <v>1</v>
      </c>
    </row>
    <row r="13" spans="1:13" x14ac:dyDescent="0.3">
      <c r="A13">
        <v>9</v>
      </c>
      <c r="B13">
        <f t="shared" si="1"/>
        <v>2</v>
      </c>
      <c r="C13">
        <f t="shared" si="1"/>
        <v>2</v>
      </c>
      <c r="D13">
        <f t="shared" si="1"/>
        <v>2</v>
      </c>
      <c r="E13">
        <f t="shared" si="1"/>
        <v>2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>$B$1</f>
        <v>1</v>
      </c>
      <c r="M13">
        <f>$B$1</f>
        <v>1</v>
      </c>
    </row>
    <row r="14" spans="1:13" x14ac:dyDescent="0.3">
      <c r="A14">
        <v>10</v>
      </c>
      <c r="B14">
        <f t="shared" si="1"/>
        <v>2</v>
      </c>
      <c r="C14">
        <f t="shared" si="1"/>
        <v>2</v>
      </c>
      <c r="D14">
        <f t="shared" si="1"/>
        <v>2</v>
      </c>
      <c r="E14">
        <f t="shared" si="1"/>
        <v>2</v>
      </c>
      <c r="F14">
        <f t="shared" si="1"/>
        <v>2</v>
      </c>
      <c r="G14">
        <f t="shared" si="1"/>
        <v>2</v>
      </c>
      <c r="H14">
        <f t="shared" si="1"/>
        <v>2</v>
      </c>
      <c r="I14">
        <f t="shared" si="1"/>
        <v>2</v>
      </c>
      <c r="J14">
        <f t="shared" si="1"/>
        <v>2</v>
      </c>
      <c r="K14">
        <f t="shared" si="1"/>
        <v>2</v>
      </c>
      <c r="L14">
        <f t="shared" si="1"/>
        <v>2</v>
      </c>
      <c r="M14">
        <f>$B$1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Quartz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2019-07-10T15:06:44Z</dcterms:created>
  <dcterms:modified xsi:type="dcterms:W3CDTF">2021-07-06T13:03:29Z</dcterms:modified>
</cp:coreProperties>
</file>