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Desktop\PCB\Design_Guide\"/>
    </mc:Choice>
  </mc:AlternateContent>
  <xr:revisionPtr revIDLastSave="0" documentId="13_ncr:1_{BE65228F-7338-4FAA-85C9-FBB3DA1ADFCF}" xr6:coauthVersionLast="47" xr6:coauthVersionMax="47" xr10:uidLastSave="{00000000-0000-0000-0000-000000000000}"/>
  <bookViews>
    <workbookView xWindow="-2918" yWindow="2317" windowWidth="7989" windowHeight="8690" xr2:uid="{7D0164FF-D231-499E-B11E-A128F9C48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4" i="1"/>
  <c r="C15" i="1"/>
  <c r="C16" i="1"/>
  <c r="C36" i="1" l="1"/>
  <c r="C37" i="1" s="1"/>
  <c r="C12" i="1"/>
  <c r="C14" i="1"/>
  <c r="C17" i="1" l="1"/>
  <c r="C19" i="1"/>
  <c r="C20" i="1"/>
  <c r="C18" i="1"/>
  <c r="C22" i="1" l="1"/>
</calcChain>
</file>

<file path=xl/sharedStrings.xml><?xml version="1.0" encoding="utf-8"?>
<sst xmlns="http://schemas.openxmlformats.org/spreadsheetml/2006/main" count="55" uniqueCount="42">
  <si>
    <t>w</t>
  </si>
  <si>
    <t>Antenna diameter (cm)</t>
  </si>
  <si>
    <t>Track thickness</t>
  </si>
  <si>
    <t>Track width</t>
  </si>
  <si>
    <t>Track spacing</t>
  </si>
  <si>
    <t>Turns</t>
  </si>
  <si>
    <t>Do</t>
  </si>
  <si>
    <t>t</t>
  </si>
  <si>
    <t>g</t>
  </si>
  <si>
    <t>Nc</t>
  </si>
  <si>
    <t>Equivalent diameter of track</t>
  </si>
  <si>
    <t>d</t>
  </si>
  <si>
    <t>L</t>
  </si>
  <si>
    <t>Turn exponent</t>
  </si>
  <si>
    <t>p</t>
  </si>
  <si>
    <t>Rounded Antenna</t>
  </si>
  <si>
    <t>Rectangular (square) Antenna</t>
  </si>
  <si>
    <t>a0</t>
  </si>
  <si>
    <t>b0</t>
  </si>
  <si>
    <t>a_avg</t>
  </si>
  <si>
    <t>b_avg</t>
  </si>
  <si>
    <t>x1</t>
  </si>
  <si>
    <t>x2</t>
  </si>
  <si>
    <t>x3</t>
  </si>
  <si>
    <t>x4</t>
  </si>
  <si>
    <t>Average dimension of antenna</t>
  </si>
  <si>
    <t>-</t>
  </si>
  <si>
    <t>u0</t>
  </si>
  <si>
    <t>Magnetic constant</t>
  </si>
  <si>
    <t>Antenna inductance (uH)</t>
  </si>
  <si>
    <t>Width (mm)</t>
  </si>
  <si>
    <t>Length (mm)</t>
  </si>
  <si>
    <t>Track thickness (mm)</t>
  </si>
  <si>
    <t>Track width (mm)</t>
  </si>
  <si>
    <t>Track spacing (mm)</t>
  </si>
  <si>
    <t>Source : NXP AN12334</t>
  </si>
  <si>
    <t>13.56MHz</t>
  </si>
  <si>
    <t>a</t>
  </si>
  <si>
    <t>Thickness of the winding</t>
  </si>
  <si>
    <t>c</t>
  </si>
  <si>
    <t>Average antenna radius (cm)</t>
  </si>
  <si>
    <t>Antenna inductance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</si>
</sst>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9" fontId="0" fillId="0" borderId="2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42478</xdr:colOff>
      <xdr:row>5</xdr:row>
      <xdr:rowOff>76200</xdr:rowOff>
    </xdr:from>
    <xdr:to>
      <xdr:col>8</xdr:col>
      <xdr:colOff>27937</xdr:colOff>
      <xdr:row>16</xdr:row>
      <xdr:rowOff>24435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34181-DCAC-4B5A-BB3B-1C270986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4338" y="3368040"/>
          <a:ext cx="3033459" cy="1973166"/>
        </a:xfrm>
        <a:prstGeom prst="rect">
          <a:avLst/>
        </a:prstGeom>
      </xdr:spPr>
    </xdr:pic>
    <xdr:clientData/>
  </xdr:twoCellAnchor>
  <xdr:twoCellAnchor editAs="oneCell">
    <xdr:from>
      <xdr:col>3</xdr:col>
      <xdr:colOff>119269</xdr:colOff>
      <xdr:row>22</xdr:row>
      <xdr:rowOff>162901</xdr:rowOff>
    </xdr:from>
    <xdr:to>
      <xdr:col>9</xdr:col>
      <xdr:colOff>20746</xdr:colOff>
      <xdr:row>30</xdr:row>
      <xdr:rowOff>26389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3834CE-98FE-4809-A2B1-3A385669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1210" y="7048731"/>
          <a:ext cx="3718103" cy="1413992"/>
        </a:xfrm>
        <a:prstGeom prst="rect">
          <a:avLst/>
        </a:prstGeom>
      </xdr:spPr>
    </xdr:pic>
    <xdr:clientData/>
  </xdr:twoCellAnchor>
  <xdr:twoCellAnchor editAs="oneCell">
    <xdr:from>
      <xdr:col>4</xdr:col>
      <xdr:colOff>548640</xdr:colOff>
      <xdr:row>30</xdr:row>
      <xdr:rowOff>137796</xdr:rowOff>
    </xdr:from>
    <xdr:to>
      <xdr:col>6</xdr:col>
      <xdr:colOff>546015</xdr:colOff>
      <xdr:row>36</xdr:row>
      <xdr:rowOff>87120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A57EAC-0185-4F97-9B23-850A7C123B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6685" y="8574130"/>
          <a:ext cx="1269584" cy="111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610D-8B17-48D9-9140-3610ED32B6C6}">
  <dimension ref="A1:C37"/>
  <sheetViews>
    <sheetView tabSelected="1" topLeftCell="A10" zoomScaleNormal="100" workbookViewId="0">
      <selection activeCell="A3" sqref="A3"/>
    </sheetView>
  </sheetViews>
  <sheetFormatPr defaultRowHeight="15.05" x14ac:dyDescent="0.3"/>
  <cols>
    <col min="1" max="1" width="27.88671875" style="1" customWidth="1"/>
    <col min="2" max="2" width="8.88671875" style="1"/>
    <col min="3" max="3" width="13.5546875" style="1" customWidth="1"/>
    <col min="4" max="16384" width="8.88671875" style="1"/>
  </cols>
  <sheetData>
    <row r="1" spans="1:3" x14ac:dyDescent="0.3">
      <c r="A1" s="1" t="s">
        <v>35</v>
      </c>
      <c r="B1" s="1" t="s">
        <v>36</v>
      </c>
    </row>
    <row r="3" spans="1:3" ht="15.65" thickBot="1" x14ac:dyDescent="0.35"/>
    <row r="4" spans="1:3" ht="15.65" thickBot="1" x14ac:dyDescent="0.35">
      <c r="A4" s="26" t="s">
        <v>16</v>
      </c>
      <c r="B4" s="27"/>
      <c r="C4" s="28"/>
    </row>
    <row r="5" spans="1:3" x14ac:dyDescent="0.3">
      <c r="A5" s="11" t="s">
        <v>30</v>
      </c>
      <c r="B5" s="12" t="s">
        <v>17</v>
      </c>
      <c r="C5" s="13">
        <v>120</v>
      </c>
    </row>
    <row r="6" spans="1:3" x14ac:dyDescent="0.3">
      <c r="A6" s="3" t="s">
        <v>31</v>
      </c>
      <c r="B6" s="2" t="s">
        <v>18</v>
      </c>
      <c r="C6" s="4">
        <v>120</v>
      </c>
    </row>
    <row r="7" spans="1:3" x14ac:dyDescent="0.3">
      <c r="A7" s="3" t="s">
        <v>32</v>
      </c>
      <c r="B7" s="2" t="s">
        <v>7</v>
      </c>
      <c r="C7" s="4">
        <v>3.5000000000000003E-2</v>
      </c>
    </row>
    <row r="8" spans="1:3" x14ac:dyDescent="0.3">
      <c r="A8" s="3" t="s">
        <v>33</v>
      </c>
      <c r="B8" s="2" t="s">
        <v>0</v>
      </c>
      <c r="C8" s="4">
        <v>0.254</v>
      </c>
    </row>
    <row r="9" spans="1:3" x14ac:dyDescent="0.3">
      <c r="A9" s="3" t="s">
        <v>34</v>
      </c>
      <c r="B9" s="2" t="s">
        <v>8</v>
      </c>
      <c r="C9" s="4">
        <v>0.254</v>
      </c>
    </row>
    <row r="10" spans="1:3" x14ac:dyDescent="0.3">
      <c r="A10" s="3" t="s">
        <v>5</v>
      </c>
      <c r="B10" s="2" t="s">
        <v>9</v>
      </c>
      <c r="C10" s="4">
        <v>5</v>
      </c>
    </row>
    <row r="11" spans="1:3" x14ac:dyDescent="0.3">
      <c r="A11" s="3" t="s">
        <v>13</v>
      </c>
      <c r="B11" s="2" t="s">
        <v>14</v>
      </c>
      <c r="C11" s="4">
        <v>1.75</v>
      </c>
    </row>
    <row r="12" spans="1:3" ht="15.65" thickBot="1" x14ac:dyDescent="0.35">
      <c r="A12" s="5" t="s">
        <v>28</v>
      </c>
      <c r="B12" s="6" t="s">
        <v>27</v>
      </c>
      <c r="C12" s="7">
        <f>4*PI()*10^(-7)</f>
        <v>1.2566370614359173E-6</v>
      </c>
    </row>
    <row r="13" spans="1:3" ht="15.65" thickBot="1" x14ac:dyDescent="0.35">
      <c r="A13" s="14"/>
      <c r="B13" s="15"/>
      <c r="C13" s="16"/>
    </row>
    <row r="14" spans="1:3" x14ac:dyDescent="0.3">
      <c r="A14" s="11" t="s">
        <v>10</v>
      </c>
      <c r="B14" s="12" t="s">
        <v>11</v>
      </c>
      <c r="C14" s="13">
        <f>(2*(C7+C8))/PI()</f>
        <v>0.18398311421423102</v>
      </c>
    </row>
    <row r="15" spans="1:3" x14ac:dyDescent="0.3">
      <c r="A15" s="3" t="s">
        <v>25</v>
      </c>
      <c r="B15" s="2" t="s">
        <v>19</v>
      </c>
      <c r="C15" s="4">
        <f>C5-C10*(C8+C9)</f>
        <v>117.46</v>
      </c>
    </row>
    <row r="16" spans="1:3" x14ac:dyDescent="0.3">
      <c r="A16" s="3" t="s">
        <v>25</v>
      </c>
      <c r="B16" s="2" t="s">
        <v>20</v>
      </c>
      <c r="C16" s="4">
        <f>C6-C10*(C8+C9)</f>
        <v>117.46</v>
      </c>
    </row>
    <row r="17" spans="1:3" x14ac:dyDescent="0.3">
      <c r="A17" s="3" t="s">
        <v>26</v>
      </c>
      <c r="B17" s="2" t="s">
        <v>21</v>
      </c>
      <c r="C17" s="4">
        <f>C15*LN((2*C15*C16)/(C14*(C15+SQRT(C15*C15+C16*C16))))</f>
        <v>736.56614061619553</v>
      </c>
    </row>
    <row r="18" spans="1:3" x14ac:dyDescent="0.3">
      <c r="A18" s="3" t="s">
        <v>26</v>
      </c>
      <c r="B18" s="2" t="s">
        <v>22</v>
      </c>
      <c r="C18" s="4">
        <f>C16*LN((2*C15*C16)/(C14*(C16+SQRT(C15*C15+C16*C16))))</f>
        <v>736.56614061619553</v>
      </c>
    </row>
    <row r="19" spans="1:3" x14ac:dyDescent="0.3">
      <c r="A19" s="3" t="s">
        <v>26</v>
      </c>
      <c r="B19" s="2" t="s">
        <v>23</v>
      </c>
      <c r="C19" s="4">
        <f>2*(C15+C16-SQRT(C15*C15+C16*C16))</f>
        <v>137.61294992731251</v>
      </c>
    </row>
    <row r="20" spans="1:3" ht="15.65" thickBot="1" x14ac:dyDescent="0.35">
      <c r="A20" s="5" t="s">
        <v>26</v>
      </c>
      <c r="B20" s="6" t="s">
        <v>24</v>
      </c>
      <c r="C20" s="7">
        <f>(C15+C16)/4</f>
        <v>58.73</v>
      </c>
    </row>
    <row r="21" spans="1:3" ht="15.65" thickBot="1" x14ac:dyDescent="0.35">
      <c r="A21" s="14"/>
      <c r="B21" s="15"/>
      <c r="C21" s="16"/>
    </row>
    <row r="22" spans="1:3" ht="15.65" thickBot="1" x14ac:dyDescent="0.35">
      <c r="A22" s="17" t="s">
        <v>29</v>
      </c>
      <c r="B22" s="18" t="s">
        <v>12</v>
      </c>
      <c r="C22" s="19">
        <f>10^(3)*(C12/PI())*(C17+C18-C19+C20)*C10^C11</f>
        <v>9.3239072303013089</v>
      </c>
    </row>
    <row r="23" spans="1:3" ht="15.65" thickBot="1" x14ac:dyDescent="0.35"/>
    <row r="24" spans="1:3" x14ac:dyDescent="0.3">
      <c r="A24" s="23" t="s">
        <v>15</v>
      </c>
      <c r="B24" s="24"/>
      <c r="C24" s="25"/>
    </row>
    <row r="25" spans="1:3" ht="15.65" thickBot="1" x14ac:dyDescent="0.35">
      <c r="A25" s="8"/>
      <c r="B25" s="9"/>
      <c r="C25" s="10"/>
    </row>
    <row r="26" spans="1:3" x14ac:dyDescent="0.3">
      <c r="A26" s="20" t="s">
        <v>1</v>
      </c>
      <c r="B26" s="21" t="s">
        <v>6</v>
      </c>
      <c r="C26" s="22">
        <v>4</v>
      </c>
    </row>
    <row r="27" spans="1:3" x14ac:dyDescent="0.3">
      <c r="A27" s="3" t="s">
        <v>2</v>
      </c>
      <c r="B27" s="2" t="s">
        <v>7</v>
      </c>
      <c r="C27" s="4">
        <v>3.5000000000000003E-2</v>
      </c>
    </row>
    <row r="28" spans="1:3" x14ac:dyDescent="0.3">
      <c r="A28" s="3" t="s">
        <v>3</v>
      </c>
      <c r="B28" s="2" t="s">
        <v>0</v>
      </c>
      <c r="C28" s="4">
        <v>0.254</v>
      </c>
    </row>
    <row r="29" spans="1:3" x14ac:dyDescent="0.3">
      <c r="A29" s="3" t="s">
        <v>4</v>
      </c>
      <c r="B29" s="2" t="s">
        <v>8</v>
      </c>
      <c r="C29" s="4">
        <v>0.3</v>
      </c>
    </row>
    <row r="30" spans="1:3" ht="15.65" thickBot="1" x14ac:dyDescent="0.35">
      <c r="A30" s="5" t="s">
        <v>5</v>
      </c>
      <c r="B30" s="6" t="s">
        <v>9</v>
      </c>
      <c r="C30" s="7">
        <v>6</v>
      </c>
    </row>
    <row r="31" spans="1:3" ht="15.65" thickBot="1" x14ac:dyDescent="0.35">
      <c r="A31" s="14"/>
      <c r="B31" s="15"/>
      <c r="C31" s="16"/>
    </row>
    <row r="32" spans="1:3" x14ac:dyDescent="0.3">
      <c r="A32" s="20" t="s">
        <v>40</v>
      </c>
      <c r="B32" s="21" t="s">
        <v>37</v>
      </c>
      <c r="C32" s="22">
        <f>(C26-C30/2*(C29+C28)/10)/200</f>
        <v>1.9169000000000002E-2</v>
      </c>
    </row>
    <row r="33" spans="1:3" x14ac:dyDescent="0.3">
      <c r="A33" s="3" t="s">
        <v>38</v>
      </c>
      <c r="B33" s="2" t="s">
        <v>39</v>
      </c>
      <c r="C33" s="30">
        <f>C30*(C29+C28)/1000</f>
        <v>3.3240000000000001E-3</v>
      </c>
    </row>
    <row r="34" spans="1:3" x14ac:dyDescent="0.3">
      <c r="A34" s="3" t="s">
        <v>27</v>
      </c>
      <c r="B34" s="2"/>
      <c r="C34" s="30">
        <f>4*PI()*10^(-7)</f>
        <v>1.2566370614359173E-6</v>
      </c>
    </row>
    <row r="35" spans="1:3" ht="15.65" thickBot="1" x14ac:dyDescent="0.35">
      <c r="A35" s="5"/>
      <c r="B35" s="6"/>
      <c r="C35" s="31"/>
    </row>
    <row r="36" spans="1:3" ht="15.65" thickBot="1" x14ac:dyDescent="0.35">
      <c r="A36" s="17" t="s">
        <v>41</v>
      </c>
      <c r="B36" s="18" t="s">
        <v>12</v>
      </c>
      <c r="C36" s="29">
        <f>31.33*C34*C30*C30*(C32*C32)/(8*C32+11*C33)</f>
        <v>2.7422694143104424E-6</v>
      </c>
    </row>
    <row r="37" spans="1:3" ht="15.65" thickBot="1" x14ac:dyDescent="0.35">
      <c r="A37" s="17" t="s">
        <v>29</v>
      </c>
      <c r="B37" s="18" t="s">
        <v>12</v>
      </c>
      <c r="C37" s="32">
        <f>C36*1000000</f>
        <v>2.7422694143104422</v>
      </c>
    </row>
  </sheetData>
  <mergeCells count="2">
    <mergeCell ref="A4:C4"/>
    <mergeCell ref="A24:C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459AFED191C4AAE8845CA3F3FDE0C" ma:contentTypeVersion="8" ma:contentTypeDescription="Create a new document." ma:contentTypeScope="" ma:versionID="d0659c2525336b15891f44f465e776bd">
  <xsd:schema xmlns:xsd="http://www.w3.org/2001/XMLSchema" xmlns:xs="http://www.w3.org/2001/XMLSchema" xmlns:p="http://schemas.microsoft.com/office/2006/metadata/properties" xmlns:ns2="b5e56b44-5447-4865-8f3e-d434c1f11eec" targetNamespace="http://schemas.microsoft.com/office/2006/metadata/properties" ma:root="true" ma:fieldsID="e10b04a967fcd5b345ab7a4b7dbfb242" ns2:_="">
    <xsd:import namespace="b5e56b44-5447-4865-8f3e-d434c1f11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56b44-5447-4865-8f3e-d434c1f11e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81F3F4-A374-4257-B050-35BE60331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56b44-5447-4865-8f3e-d434c1f11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B49BD-4804-4BCD-9C52-BA8FF9FD85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5CF64F-B391-481E-8C3E-26AAADF83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2019-12-04T12:53:28Z</dcterms:created>
  <dcterms:modified xsi:type="dcterms:W3CDTF">2022-04-19T14:38:59Z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0x01010045B459AFED191C4AAE8845CA3F3FDE0C</vt:lpwstr>
  </property>
</Properties>
</file>