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media/image9.png" ContentType="image/png"/>
  <Override PartName="/xl/media/image10.png" ContentType="image/png"/>
  <Override PartName="/xl/media/image11.png" ContentType="image/png"/>
  <Override PartName="/xl/media/image12.png" ContentType="image/png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1.xml.rels" ContentType="application/vnd.openxmlformats-package.relationships+xml"/>
  <Override PartName="/customXml/_rels/item2.xml.rels" ContentType="application/vnd.openxmlformats-package.relationships+xml"/>
  <Override PartName="/customXml/_rels/item3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<sst xmlns="http://schemas.openxmlformats.org/spreadsheetml/2006/main" count="69" uniqueCount="51">
  <si>
    <t xml:space="preserve">13.56MHz</t>
  </si>
  <si>
    <t xml:space="preserve">Source : NXP AN12334</t>
  </si>
  <si>
    <t xml:space="preserve">Rectangular (square) Antenna</t>
  </si>
  <si>
    <t xml:space="preserve">Width (mm)</t>
  </si>
  <si>
    <t xml:space="preserve">a0</t>
  </si>
  <si>
    <t xml:space="preserve">Length (mm)</t>
  </si>
  <si>
    <t xml:space="preserve">b0</t>
  </si>
  <si>
    <t xml:space="preserve">Track thickness (mm)</t>
  </si>
  <si>
    <t xml:space="preserve">t</t>
  </si>
  <si>
    <t xml:space="preserve">Track width (mm)</t>
  </si>
  <si>
    <t xml:space="preserve">w</t>
  </si>
  <si>
    <t xml:space="preserve">Track spacing (mm)</t>
  </si>
  <si>
    <t xml:space="preserve">g</t>
  </si>
  <si>
    <t xml:space="preserve">Turns</t>
  </si>
  <si>
    <t xml:space="preserve">Nc</t>
  </si>
  <si>
    <t xml:space="preserve">Turn exponent</t>
  </si>
  <si>
    <t xml:space="preserve">p</t>
  </si>
  <si>
    <t xml:space="preserve">Magnetic constant</t>
  </si>
  <si>
    <t xml:space="preserve">u0</t>
  </si>
  <si>
    <t xml:space="preserve">Source : ST AN2866</t>
  </si>
  <si>
    <t xml:space="preserve">Only considering a0</t>
  </si>
  <si>
    <t xml:space="preserve">Equivalent diameter of track</t>
  </si>
  <si>
    <t xml:space="preserve">d</t>
  </si>
  <si>
    <t xml:space="preserve">Average diameter</t>
  </si>
  <si>
    <t xml:space="preserve">Average dimension of antenna</t>
  </si>
  <si>
    <t xml:space="preserve">a_avg</t>
  </si>
  <si>
    <t xml:space="preserve">b_avg</t>
  </si>
  <si>
    <t xml:space="preserve">Shape 1</t>
  </si>
  <si>
    <t xml:space="preserve">Shape 2</t>
  </si>
  <si>
    <t xml:space="preserve">Shape 3</t>
  </si>
  <si>
    <t xml:space="preserve">-</t>
  </si>
  <si>
    <t xml:space="preserve">x1</t>
  </si>
  <si>
    <t xml:space="preserve">Shape factor</t>
  </si>
  <si>
    <t xml:space="preserve">K1</t>
  </si>
  <si>
    <t xml:space="preserve">x2</t>
  </si>
  <si>
    <t xml:space="preserve">K2</t>
  </si>
  <si>
    <t xml:space="preserve">x3</t>
  </si>
  <si>
    <t xml:space="preserve">x4</t>
  </si>
  <si>
    <t xml:space="preserve">Antenna inductance (uH)</t>
  </si>
  <si>
    <t xml:space="preserve">L</t>
  </si>
  <si>
    <t xml:space="preserve">Rounded Antenna</t>
  </si>
  <si>
    <t xml:space="preserve">Antenna diameter (cm)</t>
  </si>
  <si>
    <t xml:space="preserve">Do</t>
  </si>
  <si>
    <t xml:space="preserve">Track thickness</t>
  </si>
  <si>
    <t xml:space="preserve">Track width</t>
  </si>
  <si>
    <t xml:space="preserve">Track spacing</t>
  </si>
  <si>
    <t xml:space="preserve">Average antenna radius (cm)</t>
  </si>
  <si>
    <t xml:space="preserve">a</t>
  </si>
  <si>
    <t xml:space="preserve">Thickness of the winding</t>
  </si>
  <si>
    <t xml:space="preserve">c</t>
  </si>
  <si>
    <t xml:space="preserve">Antenna inductance (H)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</si>
</sst>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General"/>
    <numFmt numFmtId="166" formatCode="0.000"/>
    <numFmt numFmtId="167" formatCode="0.00000000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22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1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1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1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21" xfId="0" applyFont="fals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9.png"/><Relationship Id="rId2" Type="http://schemas.openxmlformats.org/officeDocument/2006/relationships/image" Target="../media/image10.png"/><Relationship Id="rId3" Type="http://schemas.openxmlformats.org/officeDocument/2006/relationships/image" Target="../media/image11.png"/><Relationship Id="rId4" Type="http://schemas.openxmlformats.org/officeDocument/2006/relationships/image" Target="../media/image12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896760</xdr:colOff>
      <xdr:row>1</xdr:row>
      <xdr:rowOff>17640</xdr:rowOff>
    </xdr:from>
    <xdr:to>
      <xdr:col>3</xdr:col>
      <xdr:colOff>467640</xdr:colOff>
      <xdr:row>12</xdr:row>
      <xdr:rowOff>133200</xdr:rowOff>
    </xdr:to>
    <xdr:pic>
      <xdr:nvPicPr>
        <xdr:cNvPr id="0" name="Picture 2" descr=""/>
        <xdr:cNvPicPr/>
      </xdr:nvPicPr>
      <xdr:blipFill>
        <a:blip r:embed="rId1"/>
        <a:stretch/>
      </xdr:blipFill>
      <xdr:spPr>
        <a:xfrm>
          <a:off x="896760" y="192960"/>
          <a:ext cx="3122280" cy="2043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119160</xdr:colOff>
      <xdr:row>34</xdr:row>
      <xdr:rowOff>3240</xdr:rowOff>
    </xdr:from>
    <xdr:to>
      <xdr:col>7</xdr:col>
      <xdr:colOff>339120</xdr:colOff>
      <xdr:row>41</xdr:row>
      <xdr:rowOff>56520</xdr:rowOff>
    </xdr:to>
    <xdr:pic>
      <xdr:nvPicPr>
        <xdr:cNvPr id="1" name="Picture 3" descr=""/>
        <xdr:cNvPicPr/>
      </xdr:nvPicPr>
      <xdr:blipFill>
        <a:blip r:embed="rId2"/>
        <a:stretch/>
      </xdr:blipFill>
      <xdr:spPr>
        <a:xfrm>
          <a:off x="3670560" y="6007680"/>
          <a:ext cx="3665520" cy="13870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</xdr:col>
      <xdr:colOff>548640</xdr:colOff>
      <xdr:row>41</xdr:row>
      <xdr:rowOff>168120</xdr:rowOff>
    </xdr:from>
    <xdr:to>
      <xdr:col>5</xdr:col>
      <xdr:colOff>237240</xdr:colOff>
      <xdr:row>47</xdr:row>
      <xdr:rowOff>117000</xdr:rowOff>
    </xdr:to>
    <xdr:pic>
      <xdr:nvPicPr>
        <xdr:cNvPr id="2" name="Picture 4" descr=""/>
        <xdr:cNvPicPr/>
      </xdr:nvPicPr>
      <xdr:blipFill>
        <a:blip r:embed="rId3"/>
        <a:stretch/>
      </xdr:blipFill>
      <xdr:spPr>
        <a:xfrm>
          <a:off x="4727520" y="7506360"/>
          <a:ext cx="1252080" cy="109188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3</xdr:col>
      <xdr:colOff>588600</xdr:colOff>
      <xdr:row>14</xdr:row>
      <xdr:rowOff>61920</xdr:rowOff>
    </xdr:from>
    <xdr:to>
      <xdr:col>10</xdr:col>
      <xdr:colOff>81000</xdr:colOff>
      <xdr:row>21</xdr:row>
      <xdr:rowOff>108000</xdr:rowOff>
    </xdr:to>
    <xdr:pic>
      <xdr:nvPicPr>
        <xdr:cNvPr id="3" name="Image 1" descr=""/>
        <xdr:cNvPicPr/>
      </xdr:nvPicPr>
      <xdr:blipFill>
        <a:blip r:embed="rId4"/>
        <a:stretch/>
      </xdr:blipFill>
      <xdr:spPr>
        <a:xfrm>
          <a:off x="4140000" y="2530800"/>
          <a:ext cx="4820040" cy="128808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48"/>
  <sheetViews>
    <sheetView showFormulas="false" showGridLines="true" showRowColHeaders="true" showZeros="true" rightToLeft="false" tabSelected="true" showOutlineSymbols="true" defaultGridColor="true" view="normal" topLeftCell="A10" colorId="64" zoomScale="100" zoomScaleNormal="100" zoomScalePageLayoutView="100" workbookViewId="0">
      <selection pane="topLeft" activeCell="K31" activeCellId="0" sqref="K31"/>
    </sheetView>
  </sheetViews>
  <sheetFormatPr defaultColWidth="8.90234375" defaultRowHeight="15" zeroHeight="false" outlineLevelRow="0" outlineLevelCol="0"/>
  <cols>
    <col collapsed="false" customWidth="true" hidden="false" outlineLevel="0" max="1" min="1" style="1" width="27.89"/>
    <col collapsed="false" customWidth="false" hidden="false" outlineLevel="0" max="2" min="2" style="1" width="8.89"/>
    <col collapsed="false" customWidth="true" hidden="false" outlineLevel="0" max="3" min="3" style="1" width="13.55"/>
    <col collapsed="false" customWidth="false" hidden="false" outlineLevel="0" max="4" min="4" style="1" width="8.89"/>
    <col collapsed="false" customWidth="true" hidden="false" outlineLevel="0" max="5" min="5" style="1" width="22.16"/>
    <col collapsed="false" customWidth="false" hidden="false" outlineLevel="0" max="1024" min="6" style="1" width="8.89"/>
  </cols>
  <sheetData>
    <row r="1" customFormat="false" ht="13.8" hidden="false" customHeight="false" outlineLevel="0" collapsed="false">
      <c r="A1" s="0"/>
      <c r="B1" s="1" t="s">
        <v>0</v>
      </c>
    </row>
    <row r="2" customFormat="false" ht="13.8" hidden="false" customHeight="false" outlineLevel="0" collapsed="false"/>
    <row r="3" customFormat="false" ht="13.8" hidden="false" customHeight="false" outlineLevel="0" collapsed="false"/>
    <row r="4" customFormat="false" ht="13.8" hidden="false" customHeight="false" outlineLevel="0" collapsed="false"/>
    <row r="5" customFormat="false" ht="13.8" hidden="false" customHeight="false" outlineLevel="0" collapsed="false"/>
    <row r="6" customFormat="false" ht="13.8" hidden="false" customHeight="false" outlineLevel="0" collapsed="false"/>
    <row r="7" customFormat="false" ht="13.8" hidden="false" customHeight="false" outlineLevel="0" collapsed="false"/>
    <row r="8" customFormat="false" ht="13.8" hidden="false" customHeight="false" outlineLevel="0" collapsed="false"/>
    <row r="9" customFormat="false" ht="13.8" hidden="false" customHeight="false" outlineLevel="0" collapsed="false"/>
    <row r="10" customFormat="false" ht="13.8" hidden="false" customHeight="false" outlineLevel="0" collapsed="false"/>
    <row r="11" customFormat="false" ht="13.8" hidden="false" customHeight="false" outlineLevel="0" collapsed="false"/>
    <row r="12" customFormat="false" ht="13.8" hidden="false" customHeight="false" outlineLevel="0" collapsed="false"/>
    <row r="14" customFormat="false" ht="13.8" hidden="false" customHeight="false" outlineLevel="0" collapsed="false">
      <c r="A14" s="1" t="s">
        <v>1</v>
      </c>
    </row>
    <row r="15" customFormat="false" ht="15" hidden="false" customHeight="false" outlineLevel="0" collapsed="false">
      <c r="A15" s="2" t="s">
        <v>2</v>
      </c>
      <c r="B15" s="2"/>
      <c r="C15" s="2"/>
    </row>
    <row r="16" customFormat="false" ht="13.8" hidden="false" customHeight="false" outlineLevel="0" collapsed="false">
      <c r="A16" s="3" t="s">
        <v>3</v>
      </c>
      <c r="B16" s="4" t="s">
        <v>4</v>
      </c>
      <c r="C16" s="5" t="n">
        <v>30</v>
      </c>
    </row>
    <row r="17" customFormat="false" ht="13.8" hidden="false" customHeight="false" outlineLevel="0" collapsed="false">
      <c r="A17" s="6" t="s">
        <v>5</v>
      </c>
      <c r="B17" s="7" t="s">
        <v>6</v>
      </c>
      <c r="C17" s="8" t="n">
        <v>30</v>
      </c>
    </row>
    <row r="18" customFormat="false" ht="13.8" hidden="false" customHeight="false" outlineLevel="0" collapsed="false">
      <c r="A18" s="6" t="s">
        <v>7</v>
      </c>
      <c r="B18" s="7" t="s">
        <v>8</v>
      </c>
      <c r="C18" s="8" t="n">
        <v>0.035</v>
      </c>
    </row>
    <row r="19" customFormat="false" ht="13.8" hidden="false" customHeight="false" outlineLevel="0" collapsed="false">
      <c r="A19" s="6" t="s">
        <v>9</v>
      </c>
      <c r="B19" s="7" t="s">
        <v>10</v>
      </c>
      <c r="C19" s="8" t="n">
        <v>1</v>
      </c>
      <c r="E19" s="0"/>
      <c r="F19" s="0"/>
      <c r="G19" s="0"/>
      <c r="H19" s="0"/>
      <c r="I19" s="0"/>
    </row>
    <row r="20" customFormat="false" ht="13.8" hidden="false" customHeight="false" outlineLevel="0" collapsed="false">
      <c r="A20" s="6" t="s">
        <v>11</v>
      </c>
      <c r="B20" s="7" t="s">
        <v>12</v>
      </c>
      <c r="C20" s="8" t="n">
        <v>0.254</v>
      </c>
      <c r="E20" s="0"/>
      <c r="F20" s="0"/>
      <c r="G20" s="0"/>
      <c r="H20" s="0"/>
      <c r="I20" s="0"/>
    </row>
    <row r="21" customFormat="false" ht="13.8" hidden="false" customHeight="false" outlineLevel="0" collapsed="false">
      <c r="A21" s="6" t="s">
        <v>13</v>
      </c>
      <c r="B21" s="7" t="s">
        <v>14</v>
      </c>
      <c r="C21" s="8" t="n">
        <v>3</v>
      </c>
      <c r="E21" s="0"/>
      <c r="F21" s="0"/>
      <c r="G21" s="0"/>
      <c r="H21" s="0"/>
      <c r="I21" s="0"/>
    </row>
    <row r="22" customFormat="false" ht="13.8" hidden="false" customHeight="false" outlineLevel="0" collapsed="false">
      <c r="A22" s="6" t="s">
        <v>15</v>
      </c>
      <c r="B22" s="7" t="s">
        <v>16</v>
      </c>
      <c r="C22" s="8" t="n">
        <v>1.75</v>
      </c>
      <c r="E22" s="0"/>
      <c r="F22" s="0"/>
      <c r="G22" s="0"/>
      <c r="H22" s="0"/>
      <c r="I22" s="0"/>
    </row>
    <row r="23" customFormat="false" ht="13.8" hidden="false" customHeight="false" outlineLevel="0" collapsed="false">
      <c r="A23" s="9" t="s">
        <v>17</v>
      </c>
      <c r="B23" s="10" t="s">
        <v>18</v>
      </c>
      <c r="C23" s="11" t="n">
        <f aca="false">4*PI()*10^(-7)</f>
        <v>1.25663706143592E-006</v>
      </c>
      <c r="E23" s="0" t="s">
        <v>19</v>
      </c>
      <c r="F23" s="0"/>
      <c r="G23" s="0"/>
      <c r="H23" s="0"/>
      <c r="I23" s="0"/>
    </row>
    <row r="24" customFormat="false" ht="13.8" hidden="false" customHeight="false" outlineLevel="0" collapsed="false">
      <c r="A24" s="12"/>
      <c r="B24" s="13"/>
      <c r="C24" s="14"/>
      <c r="E24" s="15"/>
      <c r="F24" s="15"/>
      <c r="G24" s="7" t="s">
        <v>20</v>
      </c>
      <c r="H24" s="7"/>
      <c r="I24" s="7"/>
    </row>
    <row r="25" customFormat="false" ht="13.8" hidden="false" customHeight="false" outlineLevel="0" collapsed="false">
      <c r="A25" s="3" t="s">
        <v>21</v>
      </c>
      <c r="B25" s="4" t="s">
        <v>22</v>
      </c>
      <c r="C25" s="5" t="n">
        <f aca="false">(2*(C18+C19))/PI()</f>
        <v>0.658901464400447</v>
      </c>
      <c r="E25" s="16" t="s">
        <v>23</v>
      </c>
      <c r="F25" s="15" t="s">
        <v>22</v>
      </c>
      <c r="G25" s="15" t="n">
        <f aca="false">(C16+(C16-C21*(C20+C19)))/2</f>
        <v>28.119</v>
      </c>
      <c r="H25" s="17"/>
      <c r="I25" s="15"/>
    </row>
    <row r="26" customFormat="false" ht="13.8" hidden="false" customHeight="false" outlineLevel="0" collapsed="false">
      <c r="A26" s="6" t="s">
        <v>24</v>
      </c>
      <c r="B26" s="7" t="s">
        <v>25</v>
      </c>
      <c r="C26" s="8" t="n">
        <f aca="false">C16-C21*(C19+C20)</f>
        <v>26.238</v>
      </c>
      <c r="E26" s="15"/>
      <c r="F26" s="15" t="s">
        <v>16</v>
      </c>
      <c r="G26" s="15" t="n">
        <f aca="false">(C16-(C16-C21*(C20+C19)))/(C16+(C16-C21*(C20+C19)))</f>
        <v>0.0668942707777659</v>
      </c>
      <c r="H26" s="17"/>
      <c r="I26" s="15"/>
    </row>
    <row r="27" customFormat="false" ht="13.8" hidden="false" customHeight="false" outlineLevel="0" collapsed="false">
      <c r="A27" s="6" t="s">
        <v>24</v>
      </c>
      <c r="B27" s="7" t="s">
        <v>26</v>
      </c>
      <c r="C27" s="8" t="n">
        <f aca="false">C17-C21*(C19+C20)</f>
        <v>26.238</v>
      </c>
      <c r="E27" s="15"/>
      <c r="F27" s="15"/>
      <c r="G27" s="15" t="s">
        <v>27</v>
      </c>
      <c r="H27" s="15" t="s">
        <v>28</v>
      </c>
      <c r="I27" s="15" t="s">
        <v>29</v>
      </c>
    </row>
    <row r="28" customFormat="false" ht="13.8" hidden="false" customHeight="false" outlineLevel="0" collapsed="false">
      <c r="A28" s="6" t="s">
        <v>30</v>
      </c>
      <c r="B28" s="7" t="s">
        <v>31</v>
      </c>
      <c r="C28" s="8" t="n">
        <f aca="false">C26*LN((2*C26*C27)/(C25*(C26+SQRT(C26*C26+C27*C27))))</f>
        <v>91.732340898133</v>
      </c>
      <c r="E28" s="15" t="s">
        <v>32</v>
      </c>
      <c r="F28" s="15" t="s">
        <v>33</v>
      </c>
      <c r="G28" s="15" t="n">
        <v>2.34</v>
      </c>
      <c r="H28" s="15" t="n">
        <v>2.25</v>
      </c>
      <c r="I28" s="15" t="n">
        <v>2.33</v>
      </c>
    </row>
    <row r="29" customFormat="false" ht="13.8" hidden="false" customHeight="false" outlineLevel="0" collapsed="false">
      <c r="A29" s="6" t="s">
        <v>30</v>
      </c>
      <c r="B29" s="7" t="s">
        <v>34</v>
      </c>
      <c r="C29" s="8" t="n">
        <f aca="false">C27*LN((2*C26*C27)/(C25*(C27+SQRT(C26*C26+C27*C27))))</f>
        <v>91.732340898133</v>
      </c>
      <c r="E29" s="15" t="s">
        <v>32</v>
      </c>
      <c r="F29" s="15" t="s">
        <v>35</v>
      </c>
      <c r="G29" s="15" t="n">
        <v>2.75</v>
      </c>
      <c r="H29" s="15" t="n">
        <v>3.55</v>
      </c>
      <c r="I29" s="15" t="n">
        <v>3.82</v>
      </c>
    </row>
    <row r="30" customFormat="false" ht="13.8" hidden="false" customHeight="false" outlineLevel="0" collapsed="false">
      <c r="A30" s="6" t="s">
        <v>30</v>
      </c>
      <c r="B30" s="7" t="s">
        <v>36</v>
      </c>
      <c r="C30" s="8" t="n">
        <f aca="false">2*(C26+C27-SQRT(C26*C26+C27*C27))</f>
        <v>30.7397291009095</v>
      </c>
      <c r="E30" s="15"/>
      <c r="F30" s="15"/>
      <c r="G30" s="15"/>
      <c r="H30" s="15"/>
      <c r="I30" s="15"/>
    </row>
    <row r="31" customFormat="false" ht="13.8" hidden="false" customHeight="false" outlineLevel="0" collapsed="false">
      <c r="A31" s="9" t="s">
        <v>30</v>
      </c>
      <c r="B31" s="10" t="s">
        <v>37</v>
      </c>
      <c r="C31" s="11" t="n">
        <f aca="false">(C26+C27)/4</f>
        <v>13.119</v>
      </c>
      <c r="E31" s="15"/>
      <c r="F31" s="15"/>
      <c r="G31" s="15"/>
      <c r="H31" s="15"/>
      <c r="I31" s="15"/>
    </row>
    <row r="32" customFormat="false" ht="13.8" hidden="false" customHeight="false" outlineLevel="0" collapsed="false">
      <c r="A32" s="12"/>
      <c r="B32" s="13"/>
      <c r="C32" s="14"/>
      <c r="E32" s="15"/>
      <c r="F32" s="15"/>
      <c r="G32" s="15"/>
      <c r="H32" s="15"/>
      <c r="I32" s="15"/>
    </row>
    <row r="33" customFormat="false" ht="13.8" hidden="false" customHeight="false" outlineLevel="0" collapsed="false">
      <c r="A33" s="18" t="s">
        <v>38</v>
      </c>
      <c r="B33" s="19" t="s">
        <v>39</v>
      </c>
      <c r="C33" s="20" t="n">
        <f aca="false">10^(3)*(C23/PI())*(C28+C29-C30+C31)*C21^C22</f>
        <v>0.453650952626808</v>
      </c>
      <c r="D33" s="21"/>
      <c r="E33" s="22" t="s">
        <v>38</v>
      </c>
      <c r="F33" s="22" t="s">
        <v>39</v>
      </c>
      <c r="G33" s="22" t="n">
        <f aca="false">10^3*G28*$C$23*$C$21*$C$21*$G$25/(1+G29*$G$26)</f>
        <v>0.628537725569828</v>
      </c>
      <c r="H33" s="22" t="n">
        <f aca="false">10^3*H28*$C$23*$C$21*$C$21*$G$25/(1+H29*$G$26)</f>
        <v>0.578227108314102</v>
      </c>
      <c r="I33" s="22" t="n">
        <f aca="false">10^3*I28*$C$23*$C$21*$C$21*$G$25/(1+I29*$G$26)</f>
        <v>0.59017248355784</v>
      </c>
    </row>
    <row r="35" customFormat="false" ht="15" hidden="false" customHeight="false" outlineLevel="0" collapsed="false">
      <c r="A35" s="23" t="s">
        <v>40</v>
      </c>
      <c r="B35" s="23"/>
      <c r="C35" s="23"/>
    </row>
    <row r="36" customFormat="false" ht="15" hidden="false" customHeight="false" outlineLevel="0" collapsed="false">
      <c r="A36" s="24"/>
      <c r="B36" s="25"/>
      <c r="C36" s="26"/>
    </row>
    <row r="37" customFormat="false" ht="15" hidden="false" customHeight="false" outlineLevel="0" collapsed="false">
      <c r="A37" s="3" t="s">
        <v>41</v>
      </c>
      <c r="B37" s="4" t="s">
        <v>42</v>
      </c>
      <c r="C37" s="5" t="n">
        <v>4</v>
      </c>
    </row>
    <row r="38" customFormat="false" ht="15" hidden="false" customHeight="false" outlineLevel="0" collapsed="false">
      <c r="A38" s="6" t="s">
        <v>43</v>
      </c>
      <c r="B38" s="7" t="s">
        <v>8</v>
      </c>
      <c r="C38" s="8" t="n">
        <v>0.035</v>
      </c>
    </row>
    <row r="39" customFormat="false" ht="15" hidden="false" customHeight="false" outlineLevel="0" collapsed="false">
      <c r="A39" s="6" t="s">
        <v>44</v>
      </c>
      <c r="B39" s="7" t="s">
        <v>10</v>
      </c>
      <c r="C39" s="8" t="n">
        <v>0.254</v>
      </c>
    </row>
    <row r="40" customFormat="false" ht="15" hidden="false" customHeight="false" outlineLevel="0" collapsed="false">
      <c r="A40" s="6" t="s">
        <v>45</v>
      </c>
      <c r="B40" s="7" t="s">
        <v>12</v>
      </c>
      <c r="C40" s="8" t="n">
        <v>0.3</v>
      </c>
    </row>
    <row r="41" customFormat="false" ht="15" hidden="false" customHeight="false" outlineLevel="0" collapsed="false">
      <c r="A41" s="9" t="s">
        <v>13</v>
      </c>
      <c r="B41" s="10" t="s">
        <v>14</v>
      </c>
      <c r="C41" s="11" t="n">
        <v>6</v>
      </c>
    </row>
    <row r="42" customFormat="false" ht="15" hidden="false" customHeight="false" outlineLevel="0" collapsed="false">
      <c r="A42" s="12"/>
      <c r="B42" s="13"/>
      <c r="C42" s="14"/>
    </row>
    <row r="43" customFormat="false" ht="15" hidden="false" customHeight="false" outlineLevel="0" collapsed="false">
      <c r="A43" s="3" t="s">
        <v>46</v>
      </c>
      <c r="B43" s="4" t="s">
        <v>47</v>
      </c>
      <c r="C43" s="5" t="n">
        <f aca="false">(C37-C41/2*(C40+C39)/10)/200</f>
        <v>0.019169</v>
      </c>
    </row>
    <row r="44" customFormat="false" ht="15" hidden="false" customHeight="false" outlineLevel="0" collapsed="false">
      <c r="A44" s="6" t="s">
        <v>48</v>
      </c>
      <c r="B44" s="7" t="s">
        <v>49</v>
      </c>
      <c r="C44" s="27" t="n">
        <f aca="false">C41*(C40+C39)/1000</f>
        <v>0.003324</v>
      </c>
    </row>
    <row r="45" customFormat="false" ht="15" hidden="false" customHeight="false" outlineLevel="0" collapsed="false">
      <c r="A45" s="6" t="s">
        <v>18</v>
      </c>
      <c r="B45" s="7"/>
      <c r="C45" s="27" t="n">
        <f aca="false">4*PI()*10^(-7)</f>
        <v>1.25663706143592E-006</v>
      </c>
    </row>
    <row r="46" customFormat="false" ht="15" hidden="false" customHeight="false" outlineLevel="0" collapsed="false">
      <c r="A46" s="9"/>
      <c r="B46" s="10"/>
      <c r="C46" s="28"/>
    </row>
    <row r="47" customFormat="false" ht="15" hidden="false" customHeight="false" outlineLevel="0" collapsed="false">
      <c r="A47" s="18" t="s">
        <v>50</v>
      </c>
      <c r="B47" s="19" t="s">
        <v>39</v>
      </c>
      <c r="C47" s="29" t="n">
        <f aca="false">31.33*C45*C41*C41*(C43*C43)/(8*C43+11*C44)</f>
        <v>2.74226941431044E-006</v>
      </c>
    </row>
    <row r="48" customFormat="false" ht="15" hidden="false" customHeight="false" outlineLevel="0" collapsed="false">
      <c r="A48" s="18" t="s">
        <v>38</v>
      </c>
      <c r="B48" s="19" t="s">
        <v>39</v>
      </c>
      <c r="C48" s="30" t="n">
        <f aca="false">C47*1000000</f>
        <v>2.74226941431044</v>
      </c>
    </row>
  </sheetData>
  <mergeCells count="3">
    <mergeCell ref="A15:C15"/>
    <mergeCell ref="G24:I24"/>
    <mergeCell ref="A35:C35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5B459AFED191C4AAE8845CA3F3FDE0C" ma:contentTypeVersion="8" ma:contentTypeDescription="Create a new document." ma:contentTypeScope="" ma:versionID="d0659c2525336b15891f44f465e776bd">
  <xsd:schema xmlns:xsd="http://www.w3.org/2001/XMLSchema" xmlns:xs="http://www.w3.org/2001/XMLSchema" xmlns:p="http://schemas.microsoft.com/office/2006/metadata/properties" xmlns:ns2="b5e56b44-5447-4865-8f3e-d434c1f11eec" targetNamespace="http://schemas.microsoft.com/office/2006/metadata/properties" ma:root="true" ma:fieldsID="e10b04a967fcd5b345ab7a4b7dbfb242" ns2:_="">
    <xsd:import namespace="b5e56b44-5447-4865-8f3e-d434c1f11ee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AutoTags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5e56b44-5447-4865-8f3e-d434c1f11ee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1" nillable="true" ma:displayName="Location" ma:internalName="MediaServiceLocation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E81F3F4-A374-4257-B050-35BE6033189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5e56b44-5447-4865-8f3e-d434c1f11ee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88B49BD-4804-4BCD-9C52-BA8FF9FD856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E05CF64F-B391-481E-8C3E-26AAADF831E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LibreOffice/7.3.3.2$Windows_X86_64 LibreOffice_project/d1d0ea68f081ee2800a922cac8f79445e4603348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2019-12-04T12:53:28Z</dcterms:created>
  <dc:creator>Sylvain Rouland</dc:creator>
  <dc:description/>
  <dc:language>en-US</dc:language>
  <cp:lastModifiedBy/>
  <dcterms:modified xsi:type="dcterms:W3CDTF">2022-06-01T12:41:06Z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0x01010045B459AFED191C4AAE8845CA3F3FDE0C</vt:lpwstr>
  </property>
</Properties>
</file>