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Antenna" sheetId="2" state="visible" r:id="rId4"/>
    <sheet name="Quartz" sheetId="3" state="visible" r:id="rId5"/>
    <sheet name="Sheet2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<sst xmlns="http://schemas.openxmlformats.org/spreadsheetml/2006/main" count="176" uniqueCount="118">
  <si>
    <t xml:space="preserve">General parameters</t>
  </si>
  <si>
    <t xml:space="preserve">Speed of Light</t>
  </si>
  <si>
    <t xml:space="preserve">C</t>
  </si>
  <si>
    <t xml:space="preserve">m/s</t>
  </si>
  <si>
    <t xml:space="preserve">Permittivity</t>
  </si>
  <si>
    <t xml:space="preserve">εr</t>
  </si>
  <si>
    <t xml:space="preserve">F/m</t>
  </si>
  <si>
    <t xml:space="preserve">Effective permittivity (include top air)</t>
  </si>
  <si>
    <t xml:space="preserve">εf</t>
  </si>
  <si>
    <t xml:space="preserve">Frequency parameters</t>
  </si>
  <si>
    <t xml:space="preserve">Antenna parameters</t>
  </si>
  <si>
    <t xml:space="preserve">Frequency</t>
  </si>
  <si>
    <t xml:space="preserve">F</t>
  </si>
  <si>
    <t xml:space="preserve">Hz</t>
  </si>
  <si>
    <t xml:space="preserve">λ</t>
  </si>
  <si>
    <t xml:space="preserve">cm</t>
  </si>
  <si>
    <t xml:space="preserve">Wavelength</t>
  </si>
  <si>
    <t xml:space="preserve">m</t>
  </si>
  <si>
    <t xml:space="preserve">λ/2</t>
  </si>
  <si>
    <t xml:space="preserve">Period</t>
  </si>
  <si>
    <t xml:space="preserve">t</t>
  </si>
  <si>
    <t xml:space="preserve">s</t>
  </si>
  <si>
    <t xml:space="preserve">λ/4</t>
  </si>
  <si>
    <t xml:space="preserve">ns</t>
  </si>
  <si>
    <t xml:space="preserve">λ/10</t>
  </si>
  <si>
    <t xml:space="preserve">Speed parameters</t>
  </si>
  <si>
    <t xml:space="preserve">Free space</t>
  </si>
  <si>
    <t xml:space="preserve">FR4 Dielectric  Microstrip</t>
  </si>
  <si>
    <t xml:space="preserve">FR4 Dielectric  Stripline</t>
  </si>
  <si>
    <t xml:space="preserve">s/m</t>
  </si>
  <si>
    <t xml:space="preserve">ns/m</t>
  </si>
  <si>
    <t xml:space="preserve">ns/mm</t>
  </si>
  <si>
    <t xml:space="preserve">ps/mm</t>
  </si>
  <si>
    <t xml:space="preserve">mm/s</t>
  </si>
  <si>
    <t xml:space="preserve">mm/ns</t>
  </si>
  <si>
    <t xml:space="preserve">mm/ps</t>
  </si>
  <si>
    <t xml:space="preserve">Time delay</t>
  </si>
  <si>
    <t xml:space="preserve">&lt;=&gt;</t>
  </si>
  <si>
    <t xml:space="preserve">Space delay</t>
  </si>
  <si>
    <t xml:space="preserve">Microstrip</t>
  </si>
  <si>
    <t xml:space="preserve">Stripline</t>
  </si>
  <si>
    <t xml:space="preserve">ps</t>
  </si>
  <si>
    <t xml:space="preserve">mm</t>
  </si>
  <si>
    <t xml:space="preserve">in</t>
  </si>
  <si>
    <t xml:space="preserve">mils</t>
  </si>
  <si>
    <t xml:space="preserve">F0</t>
  </si>
  <si>
    <t xml:space="preserve">MHz</t>
  </si>
  <si>
    <t xml:space="preserve">c</t>
  </si>
  <si>
    <t xml:space="preserve">ε0</t>
  </si>
  <si>
    <t xml:space="preserve">μ0</t>
  </si>
  <si>
    <t xml:space="preserve">H/m</t>
  </si>
  <si>
    <r>
      <rPr>
        <sz val="11"/>
        <color theme="1"/>
        <rFont val="Calibri"/>
        <family val="2"/>
        <charset val="1"/>
      </rPr>
      <t xml:space="preserve">Permittivity </t>
    </r>
    <r>
      <rPr>
        <sz val="11"/>
        <color theme="1"/>
        <rFont val="Calibri"/>
        <family val="2"/>
      </rPr>
      <t xml:space="preserve">εr</t>
    </r>
  </si>
  <si>
    <t xml:space="preserve">Resonant frequency</t>
  </si>
  <si>
    <t xml:space="preserve">Dipole antenna</t>
  </si>
  <si>
    <t xml:space="preserve">Monopole antenna</t>
  </si>
  <si>
    <t xml:space="preserve">Patch antenna (Rectangular)</t>
  </si>
  <si>
    <r>
      <rPr>
        <sz val="11"/>
        <color theme="1"/>
        <rFont val="Calibri"/>
        <family val="2"/>
        <charset val="1"/>
      </rPr>
      <t xml:space="preserve">Length (</t>
    </r>
    <r>
      <rPr>
        <sz val="11"/>
        <color theme="1"/>
        <rFont val="Calibri"/>
        <family val="0"/>
      </rPr>
      <t xml:space="preserve">λ/2)</t>
    </r>
  </si>
  <si>
    <t xml:space="preserve">Length (λ/4)</t>
  </si>
  <si>
    <t xml:space="preserve">Height</t>
  </si>
  <si>
    <t xml:space="preserve">Adjusted length</t>
  </si>
  <si>
    <t xml:space="preserve">Width (W)</t>
  </si>
  <si>
    <t xml:space="preserve">Effective dielectric constant</t>
  </si>
  <si>
    <t xml:space="preserve">ΔL</t>
  </si>
  <si>
    <t xml:space="preserve">Length (L)</t>
  </si>
  <si>
    <t xml:space="preserve">Patch Impedance</t>
  </si>
  <si>
    <t xml:space="preserve">Ω</t>
  </si>
  <si>
    <t xml:space="preserve">Feed TL impedance</t>
  </si>
  <si>
    <t xml:space="preserve">Slot antenna</t>
  </si>
  <si>
    <t xml:space="preserve">Yagi-Uda antenna</t>
  </si>
  <si>
    <r>
      <rPr>
        <sz val="11"/>
        <color theme="1"/>
        <rFont val="Calibri"/>
        <family val="2"/>
        <charset val="1"/>
      </rPr>
      <t xml:space="preserve">Slot </t>
    </r>
    <r>
      <rPr>
        <sz val="11"/>
        <color theme="1"/>
        <rFont val="Calibri"/>
        <family val="2"/>
      </rPr>
      <t xml:space="preserve">Length (</t>
    </r>
    <r>
      <rPr>
        <sz val="11"/>
        <color theme="1"/>
        <rFont val="Calibri"/>
        <family val="0"/>
      </rPr>
      <t xml:space="preserve">λ/2)</t>
    </r>
  </si>
  <si>
    <t xml:space="preserve">Driven element</t>
  </si>
  <si>
    <t xml:space="preserve">Reflector</t>
  </si>
  <si>
    <t xml:space="preserve">Directors</t>
  </si>
  <si>
    <t xml:space="preserve">Directors spacing</t>
  </si>
  <si>
    <t xml:space="preserve">Reflector dipole spacing</t>
  </si>
  <si>
    <t xml:space="preserve">Dipole director spacing</t>
  </si>
  <si>
    <t xml:space="preserve">Quartz CLx value</t>
  </si>
  <si>
    <t xml:space="preserve">Quartz parameters</t>
  </si>
  <si>
    <t xml:space="preserve">Load capacitance</t>
  </si>
  <si>
    <t xml:space="preserve">CL</t>
  </si>
  <si>
    <t xml:space="preserve">pF</t>
  </si>
  <si>
    <t xml:space="preserve">Shunt capacitance</t>
  </si>
  <si>
    <t xml:space="preserve">C0</t>
  </si>
  <si>
    <t xml:space="preserve">Motional capacitance</t>
  </si>
  <si>
    <t xml:space="preserve">C1</t>
  </si>
  <si>
    <t xml:space="preserve">fF</t>
  </si>
  <si>
    <t xml:space="preserve">Stray capacitance (trace)</t>
  </si>
  <si>
    <t xml:space="preserve">Cs</t>
  </si>
  <si>
    <t xml:space="preserve">Fondamental frequency</t>
  </si>
  <si>
    <t xml:space="preserve">Frequency tolerance</t>
  </si>
  <si>
    <t xml:space="preserve">-</t>
  </si>
  <si>
    <t xml:space="preserve">ppm</t>
  </si>
  <si>
    <t xml:space="preserve">Frequency vs temperature tolerance</t>
  </si>
  <si>
    <t xml:space="preserve">Pulling sensitivity</t>
  </si>
  <si>
    <t xml:space="preserve">ppm/pF</t>
  </si>
  <si>
    <t xml:space="preserve">Aging</t>
  </si>
  <si>
    <t xml:space="preserve">Maximum Variation</t>
  </si>
  <si>
    <t xml:space="preserve">External load capacitance</t>
  </si>
  <si>
    <t xml:space="preserve">Cx</t>
  </si>
  <si>
    <t xml:space="preserve">V+</t>
  </si>
  <si>
    <t xml:space="preserve">V</t>
  </si>
  <si>
    <t xml:space="preserve">γ</t>
  </si>
  <si>
    <t xml:space="preserve">1/m</t>
  </si>
  <si>
    <t xml:space="preserve">b</t>
  </si>
  <si>
    <t xml:space="preserve">Np/m</t>
  </si>
  <si>
    <t xml:space="preserve">θ</t>
  </si>
  <si>
    <t xml:space="preserve">Zin</t>
  </si>
  <si>
    <t xml:space="preserve">Z0</t>
  </si>
  <si>
    <t xml:space="preserve">ZL</t>
  </si>
  <si>
    <t xml:space="preserve">Γ</t>
  </si>
  <si>
    <t xml:space="preserve">/100</t>
  </si>
  <si>
    <t xml:space="preserve">x</t>
  </si>
  <si>
    <t xml:space="preserve">|V+|</t>
  </si>
  <si>
    <t xml:space="preserve">V-</t>
  </si>
  <si>
    <t xml:space="preserve">|V-|</t>
  </si>
  <si>
    <t xml:space="preserve">Vtot</t>
  </si>
  <si>
    <t xml:space="preserve">Re</t>
  </si>
  <si>
    <t xml:space="preserve">Im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</si>
</sst>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.00"/>
    <numFmt numFmtId="167" formatCode="0.000E+00"/>
    <numFmt numFmtId="168" formatCode="0.00E+00"/>
    <numFmt numFmtId="169" formatCode="0.000"/>
    <numFmt numFmtId="170" formatCode="0.0000000"/>
    <numFmt numFmtId="171" formatCode="0.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0"/>
      <charset val="1"/>
    </font>
    <font>
      <sz val="11"/>
      <color theme="1"/>
      <name val="Calibri"/>
      <family val="0"/>
    </font>
    <font>
      <sz val="18"/>
      <color theme="1"/>
      <name val="Calibri"/>
      <family val="2"/>
      <charset val="1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05105547373589"/>
          <c:y val="0.0556066780596819"/>
          <c:w val="0.86982490590738"/>
          <c:h val="0.89798869462337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Sheet2!$D$16:$D$130</c:f>
              <c:numCache>
                <c:formatCode>General</c:formatCode>
                <c:ptCount val="115"/>
                <c:pt idx="0">
                  <c:v>-0.416146836547142</c:v>
                </c:pt>
                <c:pt idx="1">
                  <c:v>-0.358230407987867</c:v>
                </c:pt>
                <c:pt idx="2">
                  <c:v>-0.298900207668169</c:v>
                </c:pt>
                <c:pt idx="3">
                  <c:v>-0.23839038478332</c:v>
                </c:pt>
                <c:pt idx="4">
                  <c:v>-0.176939743959939</c:v>
                </c:pt>
                <c:pt idx="5">
                  <c:v>-0.114790802803228</c:v>
                </c:pt>
                <c:pt idx="6">
                  <c:v>-0.0521888347907818</c:v>
                </c:pt>
                <c:pt idx="7">
                  <c:v>0.0106190987097731</c:v>
                </c:pt>
                <c:pt idx="8">
                  <c:v>0.0733851234791251</c:v>
                </c:pt>
                <c:pt idx="9">
                  <c:v>0.135861530692579</c:v>
                </c:pt>
                <c:pt idx="10">
                  <c:v>0.197801754513618</c:v>
                </c:pt>
                <c:pt idx="11">
                  <c:v>0.258961345176618</c:v>
                </c:pt>
                <c:pt idx="12">
                  <c:v>0.319098933718391</c:v>
                </c:pt>
                <c:pt idx="13">
                  <c:v>0.377977184551213</c:v>
                </c:pt>
                <c:pt idx="14">
                  <c:v>0.435363732117962</c:v>
                </c:pt>
                <c:pt idx="15">
                  <c:v>0.49103209793281</c:v>
                </c:pt>
                <c:pt idx="16">
                  <c:v>0.544762584388345</c:v>
                </c:pt>
                <c:pt idx="17">
                  <c:v>0.596343141801649</c:v>
                </c:pt>
                <c:pt idx="18">
                  <c:v>0.645570205277529</c:v>
                </c:pt>
                <c:pt idx="19">
                  <c:v>0.692249498086151</c:v>
                </c:pt>
                <c:pt idx="20">
                  <c:v>0.73619679838454</c:v>
                </c:pt>
                <c:pt idx="21">
                  <c:v>0.777238666256029</c:v>
                </c:pt>
                <c:pt idx="22">
                  <c:v>0.815213128198376</c:v>
                </c:pt>
                <c:pt idx="23">
                  <c:v>0.849970316359175</c:v>
                </c:pt>
                <c:pt idx="24">
                  <c:v>0.881373059995806</c:v>
                </c:pt>
                <c:pt idx="25">
                  <c:v>0.909297426825682</c:v>
                </c:pt>
                <c:pt idx="26">
                  <c:v>0.933633212130356</c:v>
                </c:pt>
                <c:pt idx="27">
                  <c:v>0.954284373683194</c:v>
                </c:pt>
                <c:pt idx="28">
                  <c:v>0.971169410784164</c:v>
                </c:pt>
                <c:pt idx="29">
                  <c:v>0.984221685905869</c:v>
                </c:pt>
                <c:pt idx="30">
                  <c:v>0.993389687681421</c:v>
                </c:pt>
                <c:pt idx="31">
                  <c:v>0.998637234196272</c:v>
                </c:pt>
                <c:pt idx="32">
                  <c:v>0.999943615781706</c:v>
                </c:pt>
                <c:pt idx="33">
                  <c:v>0.997303676746433</c:v>
                </c:pt>
                <c:pt idx="34">
                  <c:v>0.990727835723752</c:v>
                </c:pt>
                <c:pt idx="35">
                  <c:v>0.980242044553963</c:v>
                </c:pt>
                <c:pt idx="36">
                  <c:v>0.965887685864312</c:v>
                </c:pt>
                <c:pt idx="37">
                  <c:v>0.947721409750664</c:v>
                </c:pt>
                <c:pt idx="38">
                  <c:v>0.925814910205457</c:v>
                </c:pt>
                <c:pt idx="39">
                  <c:v>0.900254642174268</c:v>
                </c:pt>
                <c:pt idx="40">
                  <c:v>0.871141480357642</c:v>
                </c:pt>
                <c:pt idx="41">
                  <c:v>0.838590321104729</c:v>
                </c:pt>
                <c:pt idx="42">
                  <c:v>0.80272962896989</c:v>
                </c:pt>
                <c:pt idx="43">
                  <c:v>0.763700929721791</c:v>
                </c:pt>
                <c:pt idx="44">
                  <c:v>0.721658251805848</c:v>
                </c:pt>
                <c:pt idx="45">
                  <c:v>0.67676751846432</c:v>
                </c:pt>
                <c:pt idx="46">
                  <c:v>0.629205892913083</c:v>
                </c:pt>
                <c:pt idx="47">
                  <c:v>0.579161079159346</c:v>
                </c:pt>
                <c:pt idx="48">
                  <c:v>0.526830581219697</c:v>
                </c:pt>
                <c:pt idx="49">
                  <c:v>0.472420923661971</c:v>
                </c:pt>
                <c:pt idx="50">
                  <c:v>0.416146836547142</c:v>
                </c:pt>
                <c:pt idx="51">
                  <c:v>0.358230407987867</c:v>
                </c:pt>
                <c:pt idx="52">
                  <c:v>0.298900207668169</c:v>
                </c:pt>
                <c:pt idx="53">
                  <c:v>0.23839038478332</c:v>
                </c:pt>
                <c:pt idx="54">
                  <c:v>0.176939743959939</c:v>
                </c:pt>
                <c:pt idx="55">
                  <c:v>0.114790802803228</c:v>
                </c:pt>
                <c:pt idx="56">
                  <c:v>0.0521888347907814</c:v>
                </c:pt>
                <c:pt idx="57">
                  <c:v>-0.010619098709773</c:v>
                </c:pt>
                <c:pt idx="58">
                  <c:v>-0.0733851234791252</c:v>
                </c:pt>
                <c:pt idx="59">
                  <c:v>-0.135861530692579</c:v>
                </c:pt>
                <c:pt idx="60">
                  <c:v>-0.197801754513619</c:v>
                </c:pt>
                <c:pt idx="61">
                  <c:v>-0.258961345176619</c:v>
                </c:pt>
                <c:pt idx="62">
                  <c:v>-0.319098933718392</c:v>
                </c:pt>
                <c:pt idx="63">
                  <c:v>-0.377977184551213</c:v>
                </c:pt>
                <c:pt idx="64">
                  <c:v>-0.435363732117962</c:v>
                </c:pt>
                <c:pt idx="65">
                  <c:v>-0.49103209793281</c:v>
                </c:pt>
                <c:pt idx="66">
                  <c:v>-0.544762584388344</c:v>
                </c:pt>
                <c:pt idx="67">
                  <c:v>-0.59634314180165</c:v>
                </c:pt>
                <c:pt idx="68">
                  <c:v>-0.645570205277529</c:v>
                </c:pt>
                <c:pt idx="69">
                  <c:v>-0.692249498086151</c:v>
                </c:pt>
                <c:pt idx="70">
                  <c:v>-0.73619679838454</c:v>
                </c:pt>
                <c:pt idx="71">
                  <c:v>-0.777238666256028</c:v>
                </c:pt>
                <c:pt idx="72">
                  <c:v>-0.815213128198376</c:v>
                </c:pt>
                <c:pt idx="73">
                  <c:v>-0.849970316359175</c:v>
                </c:pt>
                <c:pt idx="74">
                  <c:v>-0.881373059995806</c:v>
                </c:pt>
                <c:pt idx="75">
                  <c:v>-0.909297426825682</c:v>
                </c:pt>
                <c:pt idx="76">
                  <c:v>-0.933633212130356</c:v>
                </c:pt>
                <c:pt idx="77">
                  <c:v>-0.954284373683194</c:v>
                </c:pt>
                <c:pt idx="78">
                  <c:v>-0.971169410784164</c:v>
                </c:pt>
                <c:pt idx="79">
                  <c:v>-0.984221685905869</c:v>
                </c:pt>
                <c:pt idx="80">
                  <c:v>-0.993389687681421</c:v>
                </c:pt>
                <c:pt idx="81">
                  <c:v>-0.998637234196272</c:v>
                </c:pt>
                <c:pt idx="82">
                  <c:v>-0.999943615781706</c:v>
                </c:pt>
                <c:pt idx="83">
                  <c:v>-0.997303676746433</c:v>
                </c:pt>
                <c:pt idx="84">
                  <c:v>-0.990727835723752</c:v>
                </c:pt>
                <c:pt idx="85">
                  <c:v>-0.980242044553963</c:v>
                </c:pt>
                <c:pt idx="86">
                  <c:v>-0.965887685864312</c:v>
                </c:pt>
                <c:pt idx="87">
                  <c:v>-0.947721409750664</c:v>
                </c:pt>
                <c:pt idx="88">
                  <c:v>-0.925814910205457</c:v>
                </c:pt>
                <c:pt idx="89">
                  <c:v>-0.900254642174268</c:v>
                </c:pt>
                <c:pt idx="90">
                  <c:v>-0.871141480357642</c:v>
                </c:pt>
                <c:pt idx="91">
                  <c:v>-0.838590321104729</c:v>
                </c:pt>
                <c:pt idx="92">
                  <c:v>-0.802729628969891</c:v>
                </c:pt>
                <c:pt idx="93">
                  <c:v>-0.763700929721791</c:v>
                </c:pt>
                <c:pt idx="94">
                  <c:v>-0.721658251805847</c:v>
                </c:pt>
                <c:pt idx="95">
                  <c:v>-0.67676751846432</c:v>
                </c:pt>
                <c:pt idx="96">
                  <c:v>-0.629205892913082</c:v>
                </c:pt>
                <c:pt idx="97">
                  <c:v>-0.579161079159346</c:v>
                </c:pt>
                <c:pt idx="98">
                  <c:v>-0.526830581219697</c:v>
                </c:pt>
                <c:pt idx="99">
                  <c:v>-0.472420923661972</c:v>
                </c:pt>
                <c:pt idx="100">
                  <c:v>-0.416146836547142</c:v>
                </c:pt>
                <c:pt idx="101">
                  <c:v>-0.358230407987866</c:v>
                </c:pt>
                <c:pt idx="102">
                  <c:v>-0.298900207668169</c:v>
                </c:pt>
                <c:pt idx="103">
                  <c:v>-0.238390384783321</c:v>
                </c:pt>
                <c:pt idx="104">
                  <c:v>-0.176939743959939</c:v>
                </c:pt>
                <c:pt idx="105">
                  <c:v>-0.114790802803228</c:v>
                </c:pt>
                <c:pt idx="106">
                  <c:v>-0.0521888347907816</c:v>
                </c:pt>
                <c:pt idx="107">
                  <c:v>0.0106190987097729</c:v>
                </c:pt>
                <c:pt idx="108">
                  <c:v>0.0733851234791255</c:v>
                </c:pt>
                <c:pt idx="109">
                  <c:v>0.135861530692579</c:v>
                </c:pt>
                <c:pt idx="110">
                  <c:v>0.197801754513618</c:v>
                </c:pt>
                <c:pt idx="111">
                  <c:v>0.258961345176619</c:v>
                </c:pt>
                <c:pt idx="112">
                  <c:v>0.319098933718392</c:v>
                </c:pt>
                <c:pt idx="113">
                  <c:v>0.377977184551214</c:v>
                </c:pt>
                <c:pt idx="114">
                  <c:v>0.435363732117962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Sheet2!$H$16:$H$130</c:f>
              <c:numCache>
                <c:formatCode>General</c:formatCode>
                <c:ptCount val="115"/>
                <c:pt idx="0">
                  <c:v>0.416146836547142</c:v>
                </c:pt>
                <c:pt idx="1">
                  <c:v>0.358230407987867</c:v>
                </c:pt>
                <c:pt idx="2">
                  <c:v>0.298900207668169</c:v>
                </c:pt>
                <c:pt idx="3">
                  <c:v>0.23839038478332</c:v>
                </c:pt>
                <c:pt idx="4">
                  <c:v>0.176939743959939</c:v>
                </c:pt>
                <c:pt idx="5">
                  <c:v>0.114790802803228</c:v>
                </c:pt>
                <c:pt idx="6">
                  <c:v>0.0521888347907818</c:v>
                </c:pt>
                <c:pt idx="7">
                  <c:v>-0.0106190987097731</c:v>
                </c:pt>
                <c:pt idx="8">
                  <c:v>-0.0733851234791251</c:v>
                </c:pt>
                <c:pt idx="9">
                  <c:v>-0.135861530692579</c:v>
                </c:pt>
                <c:pt idx="10">
                  <c:v>-0.197801754513618</c:v>
                </c:pt>
                <c:pt idx="11">
                  <c:v>-0.258961345176618</c:v>
                </c:pt>
                <c:pt idx="12">
                  <c:v>-0.319098933718391</c:v>
                </c:pt>
                <c:pt idx="13">
                  <c:v>-0.377977184551213</c:v>
                </c:pt>
                <c:pt idx="14">
                  <c:v>-0.435363732117962</c:v>
                </c:pt>
                <c:pt idx="15">
                  <c:v>-0.49103209793281</c:v>
                </c:pt>
                <c:pt idx="16">
                  <c:v>-0.544762584388345</c:v>
                </c:pt>
                <c:pt idx="17">
                  <c:v>-0.596343141801649</c:v>
                </c:pt>
                <c:pt idx="18">
                  <c:v>-0.645570205277529</c:v>
                </c:pt>
                <c:pt idx="19">
                  <c:v>-0.692249498086151</c:v>
                </c:pt>
                <c:pt idx="20">
                  <c:v>-0.73619679838454</c:v>
                </c:pt>
                <c:pt idx="21">
                  <c:v>-0.777238666256029</c:v>
                </c:pt>
                <c:pt idx="22">
                  <c:v>-0.815213128198376</c:v>
                </c:pt>
                <c:pt idx="23">
                  <c:v>-0.849970316359175</c:v>
                </c:pt>
                <c:pt idx="24">
                  <c:v>-0.881373059995806</c:v>
                </c:pt>
                <c:pt idx="25">
                  <c:v>-0.909297426825682</c:v>
                </c:pt>
                <c:pt idx="26">
                  <c:v>-0.933633212130356</c:v>
                </c:pt>
                <c:pt idx="27">
                  <c:v>-0.954284373683194</c:v>
                </c:pt>
                <c:pt idx="28">
                  <c:v>-0.971169410784164</c:v>
                </c:pt>
                <c:pt idx="29">
                  <c:v>-0.984221685905869</c:v>
                </c:pt>
                <c:pt idx="30">
                  <c:v>-0.993389687681421</c:v>
                </c:pt>
                <c:pt idx="31">
                  <c:v>-0.998637234196272</c:v>
                </c:pt>
                <c:pt idx="32">
                  <c:v>-0.999943615781706</c:v>
                </c:pt>
                <c:pt idx="33">
                  <c:v>-0.997303676746433</c:v>
                </c:pt>
                <c:pt idx="34">
                  <c:v>-0.990727835723752</c:v>
                </c:pt>
                <c:pt idx="35">
                  <c:v>-0.980242044553963</c:v>
                </c:pt>
                <c:pt idx="36">
                  <c:v>-0.965887685864312</c:v>
                </c:pt>
                <c:pt idx="37">
                  <c:v>-0.947721409750664</c:v>
                </c:pt>
                <c:pt idx="38">
                  <c:v>-0.925814910205457</c:v>
                </c:pt>
                <c:pt idx="39">
                  <c:v>-0.900254642174268</c:v>
                </c:pt>
                <c:pt idx="40">
                  <c:v>-0.871141480357642</c:v>
                </c:pt>
                <c:pt idx="41">
                  <c:v>-0.838590321104729</c:v>
                </c:pt>
                <c:pt idx="42">
                  <c:v>-0.80272962896989</c:v>
                </c:pt>
                <c:pt idx="43">
                  <c:v>-0.763700929721791</c:v>
                </c:pt>
                <c:pt idx="44">
                  <c:v>-0.721658251805848</c:v>
                </c:pt>
                <c:pt idx="45">
                  <c:v>-0.67676751846432</c:v>
                </c:pt>
                <c:pt idx="46">
                  <c:v>-0.629205892913083</c:v>
                </c:pt>
                <c:pt idx="47">
                  <c:v>-0.579161079159346</c:v>
                </c:pt>
                <c:pt idx="48">
                  <c:v>-0.526830581219697</c:v>
                </c:pt>
                <c:pt idx="49">
                  <c:v>-0.472420923661971</c:v>
                </c:pt>
                <c:pt idx="50">
                  <c:v>-0.416146836547142</c:v>
                </c:pt>
                <c:pt idx="51">
                  <c:v>-0.358230407987867</c:v>
                </c:pt>
                <c:pt idx="52">
                  <c:v>-0.298900207668169</c:v>
                </c:pt>
                <c:pt idx="53">
                  <c:v>-0.23839038478332</c:v>
                </c:pt>
                <c:pt idx="54">
                  <c:v>-0.176939743959939</c:v>
                </c:pt>
                <c:pt idx="55">
                  <c:v>-0.114790802803228</c:v>
                </c:pt>
                <c:pt idx="56">
                  <c:v>-0.0521888347907814</c:v>
                </c:pt>
                <c:pt idx="57">
                  <c:v>0.010619098709773</c:v>
                </c:pt>
                <c:pt idx="58">
                  <c:v>0.0733851234791252</c:v>
                </c:pt>
                <c:pt idx="59">
                  <c:v>0.135861530692579</c:v>
                </c:pt>
                <c:pt idx="60">
                  <c:v>0.197801754513619</c:v>
                </c:pt>
                <c:pt idx="61">
                  <c:v>0.258961345176619</c:v>
                </c:pt>
                <c:pt idx="62">
                  <c:v>0.319098933718392</c:v>
                </c:pt>
                <c:pt idx="63">
                  <c:v>0.377977184551213</c:v>
                </c:pt>
                <c:pt idx="64">
                  <c:v>0.435363732117962</c:v>
                </c:pt>
                <c:pt idx="65">
                  <c:v>0.49103209793281</c:v>
                </c:pt>
                <c:pt idx="66">
                  <c:v>0.544762584388344</c:v>
                </c:pt>
                <c:pt idx="67">
                  <c:v>0.59634314180165</c:v>
                </c:pt>
                <c:pt idx="68">
                  <c:v>0.645570205277529</c:v>
                </c:pt>
                <c:pt idx="69">
                  <c:v>0.692249498086151</c:v>
                </c:pt>
                <c:pt idx="70">
                  <c:v>0.73619679838454</c:v>
                </c:pt>
                <c:pt idx="71">
                  <c:v>0.777238666256028</c:v>
                </c:pt>
                <c:pt idx="72">
                  <c:v>0.815213128198376</c:v>
                </c:pt>
                <c:pt idx="73">
                  <c:v>0.849970316359175</c:v>
                </c:pt>
                <c:pt idx="74">
                  <c:v>0.881373059995806</c:v>
                </c:pt>
                <c:pt idx="75">
                  <c:v>0.909297426825682</c:v>
                </c:pt>
                <c:pt idx="76">
                  <c:v>0.933633212130356</c:v>
                </c:pt>
                <c:pt idx="77">
                  <c:v>0.954284373683194</c:v>
                </c:pt>
                <c:pt idx="78">
                  <c:v>0.971169410784164</c:v>
                </c:pt>
                <c:pt idx="79">
                  <c:v>0.984221685905869</c:v>
                </c:pt>
                <c:pt idx="80">
                  <c:v>0.993389687681421</c:v>
                </c:pt>
                <c:pt idx="81">
                  <c:v>0.998637234196272</c:v>
                </c:pt>
                <c:pt idx="82">
                  <c:v>0.999943615781706</c:v>
                </c:pt>
                <c:pt idx="83">
                  <c:v>0.997303676746433</c:v>
                </c:pt>
                <c:pt idx="84">
                  <c:v>0.990727835723752</c:v>
                </c:pt>
                <c:pt idx="85">
                  <c:v>0.980242044553963</c:v>
                </c:pt>
                <c:pt idx="86">
                  <c:v>0.965887685864312</c:v>
                </c:pt>
                <c:pt idx="87">
                  <c:v>0.947721409750664</c:v>
                </c:pt>
                <c:pt idx="88">
                  <c:v>0.925814910205457</c:v>
                </c:pt>
                <c:pt idx="89">
                  <c:v>0.900254642174268</c:v>
                </c:pt>
                <c:pt idx="90">
                  <c:v>0.871141480357642</c:v>
                </c:pt>
                <c:pt idx="91">
                  <c:v>0.838590321104729</c:v>
                </c:pt>
                <c:pt idx="92">
                  <c:v>0.802729628969891</c:v>
                </c:pt>
                <c:pt idx="93">
                  <c:v>0.763700929721791</c:v>
                </c:pt>
                <c:pt idx="94">
                  <c:v>0.721658251805847</c:v>
                </c:pt>
                <c:pt idx="95">
                  <c:v>0.67676751846432</c:v>
                </c:pt>
                <c:pt idx="96">
                  <c:v>0.629205892913082</c:v>
                </c:pt>
                <c:pt idx="97">
                  <c:v>0.579161079159346</c:v>
                </c:pt>
                <c:pt idx="98">
                  <c:v>0.526830581219697</c:v>
                </c:pt>
                <c:pt idx="99">
                  <c:v>0.472420923661972</c:v>
                </c:pt>
                <c:pt idx="100">
                  <c:v>0.416146836547142</c:v>
                </c:pt>
                <c:pt idx="101">
                  <c:v>0.358230407987866</c:v>
                </c:pt>
                <c:pt idx="102">
                  <c:v>0.298900207668169</c:v>
                </c:pt>
                <c:pt idx="103">
                  <c:v>0.238390384783321</c:v>
                </c:pt>
                <c:pt idx="104">
                  <c:v>0.176939743959939</c:v>
                </c:pt>
                <c:pt idx="105">
                  <c:v>0.114790802803228</c:v>
                </c:pt>
                <c:pt idx="106">
                  <c:v>0.0521888347907816</c:v>
                </c:pt>
                <c:pt idx="107">
                  <c:v>-0.0106190987097729</c:v>
                </c:pt>
                <c:pt idx="108">
                  <c:v>-0.0733851234791255</c:v>
                </c:pt>
                <c:pt idx="109">
                  <c:v>-0.135861530692579</c:v>
                </c:pt>
                <c:pt idx="110">
                  <c:v>-0.197801754513618</c:v>
                </c:pt>
                <c:pt idx="111">
                  <c:v>-0.258961345176619</c:v>
                </c:pt>
                <c:pt idx="112">
                  <c:v>-0.319098933718392</c:v>
                </c:pt>
                <c:pt idx="113">
                  <c:v>-0.377977184551214</c:v>
                </c:pt>
                <c:pt idx="114">
                  <c:v>-0.435363732117962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Sheet2!$L$16:$L$130</c:f>
              <c:numCache>
                <c:formatCode>General</c:formatCode>
                <c:ptCount val="115"/>
                <c:pt idx="0">
                  <c:v>0.909297426825682</c:v>
                </c:pt>
                <c:pt idx="1">
                  <c:v>0.870842692601043</c:v>
                </c:pt>
                <c:pt idx="2">
                  <c:v>0.82895114011889</c:v>
                </c:pt>
                <c:pt idx="3">
                  <c:v>0.783788096198439</c:v>
                </c:pt>
                <c:pt idx="4">
                  <c:v>0.735531798741014</c:v>
                </c:pt>
                <c:pt idx="5">
                  <c:v>0.684372693306473</c:v>
                </c:pt>
                <c:pt idx="6">
                  <c:v>0.630512681511594</c:v>
                </c:pt>
                <c:pt idx="7">
                  <c:v>0.574164324216633</c:v>
                </c:pt>
                <c:pt idx="8">
                  <c:v>0.515550002644718</c:v>
                </c:pt>
                <c:pt idx="9">
                  <c:v>0.454901040744755</c:v>
                </c:pt>
                <c:pt idx="10">
                  <c:v>0.39245679226149</c:v>
                </c:pt>
                <c:pt idx="11">
                  <c:v>0.328463696115623</c:v>
                </c:pt>
                <c:pt idx="12">
                  <c:v>0.263174303821975</c:v>
                </c:pt>
                <c:pt idx="13">
                  <c:v>0.196846282784045</c:v>
                </c:pt>
                <c:pt idx="14">
                  <c:v>0.129741399398479</c:v>
                </c:pt>
                <c:pt idx="15">
                  <c:v>0.0621244859826942</c:v>
                </c:pt>
                <c:pt idx="16">
                  <c:v>0.00573760439728643</c:v>
                </c:pt>
                <c:pt idx="17">
                  <c:v>0.0735770510739731</c:v>
                </c:pt>
                <c:pt idx="18">
                  <c:v>0.141126122744228</c:v>
                </c:pt>
                <c:pt idx="19">
                  <c:v>0.208118234082404</c:v>
                </c:pt>
                <c:pt idx="20">
                  <c:v>0.274288997830834</c:v>
                </c:pt>
                <c:pt idx="21">
                  <c:v>0.339377268215549</c:v>
                </c:pt>
                <c:pt idx="22">
                  <c:v>0.403126171569342</c:v>
                </c:pt>
                <c:pt idx="23">
                  <c:v>0.465284120094781</c:v>
                </c:pt>
                <c:pt idx="24">
                  <c:v>0.5256058047663</c:v>
                </c:pt>
                <c:pt idx="25">
                  <c:v>0.583853163452858</c:v>
                </c:pt>
                <c:pt idx="26">
                  <c:v>0.639796320440405</c:v>
                </c:pt>
                <c:pt idx="27">
                  <c:v>0.693214493646309</c:v>
                </c:pt>
                <c:pt idx="28">
                  <c:v>0.743896865945368</c:v>
                </c:pt>
                <c:pt idx="29">
                  <c:v>0.791643417168692</c:v>
                </c:pt>
                <c:pt idx="30">
                  <c:v>0.836265713491926</c:v>
                </c:pt>
                <c:pt idx="31">
                  <c:v>0.87758765109747</c:v>
                </c:pt>
                <c:pt idx="32">
                  <c:v>0.915446151175793</c:v>
                </c:pt>
                <c:pt idx="33">
                  <c:v>0.949691803522988</c:v>
                </c:pt>
                <c:pt idx="34">
                  <c:v>0.980189456194594</c:v>
                </c:pt>
                <c:pt idx="35">
                  <c:v>1.00681874888857</c:v>
                </c:pt>
                <c:pt idx="36">
                  <c:v>1.02947458795241</c:v>
                </c:pt>
                <c:pt idx="37">
                  <c:v>1.0480675611398</c:v>
                </c:pt>
                <c:pt idx="38">
                  <c:v>1.0625242904799</c:v>
                </c:pt>
                <c:pt idx="39">
                  <c:v>1.07278772186665</c:v>
                </c:pt>
                <c:pt idx="40">
                  <c:v>1.07881735022528</c:v>
                </c:pt>
                <c:pt idx="41">
                  <c:v>1.08058937936734</c:v>
                </c:pt>
                <c:pt idx="42">
                  <c:v>1.07809681590336</c:v>
                </c:pt>
                <c:pt idx="43">
                  <c:v>1.0713494968426</c:v>
                </c:pt>
                <c:pt idx="44">
                  <c:v>1.06037405077083</c:v>
                </c:pt>
                <c:pt idx="45">
                  <c:v>1.04521379275949</c:v>
                </c:pt>
                <c:pt idx="46">
                  <c:v>1.02592855342088</c:v>
                </c:pt>
                <c:pt idx="47">
                  <c:v>1.0025944427841</c:v>
                </c:pt>
                <c:pt idx="48">
                  <c:v>0.975303549923479</c:v>
                </c:pt>
                <c:pt idx="49">
                  <c:v>0.944163579525119</c:v>
                </c:pt>
                <c:pt idx="50">
                  <c:v>0.909297426825682</c:v>
                </c:pt>
                <c:pt idx="51">
                  <c:v>0.870842692601043</c:v>
                </c:pt>
                <c:pt idx="52">
                  <c:v>0.82895114011889</c:v>
                </c:pt>
                <c:pt idx="53">
                  <c:v>0.783788096198439</c:v>
                </c:pt>
                <c:pt idx="54">
                  <c:v>0.735531798741014</c:v>
                </c:pt>
                <c:pt idx="55">
                  <c:v>0.684372693306473</c:v>
                </c:pt>
                <c:pt idx="56">
                  <c:v>0.630512681511594</c:v>
                </c:pt>
                <c:pt idx="57">
                  <c:v>0.574164324216633</c:v>
                </c:pt>
                <c:pt idx="58">
                  <c:v>0.515550002644718</c:v>
                </c:pt>
                <c:pt idx="59">
                  <c:v>0.454901040744755</c:v>
                </c:pt>
                <c:pt idx="60">
                  <c:v>0.39245679226149</c:v>
                </c:pt>
                <c:pt idx="61">
                  <c:v>0.328463696115622</c:v>
                </c:pt>
                <c:pt idx="62">
                  <c:v>0.263174303821975</c:v>
                </c:pt>
                <c:pt idx="63">
                  <c:v>0.196846282784045</c:v>
                </c:pt>
                <c:pt idx="64">
                  <c:v>0.129741399398479</c:v>
                </c:pt>
                <c:pt idx="65">
                  <c:v>0.0621244859826944</c:v>
                </c:pt>
                <c:pt idx="66">
                  <c:v>0.00573760439728588</c:v>
                </c:pt>
                <c:pt idx="67">
                  <c:v>0.0735770510739741</c:v>
                </c:pt>
                <c:pt idx="68">
                  <c:v>0.141126122744228</c:v>
                </c:pt>
                <c:pt idx="69">
                  <c:v>0.208118234082404</c:v>
                </c:pt>
                <c:pt idx="70">
                  <c:v>0.274288997830834</c:v>
                </c:pt>
                <c:pt idx="71">
                  <c:v>0.339377268215548</c:v>
                </c:pt>
                <c:pt idx="72">
                  <c:v>0.403126171569342</c:v>
                </c:pt>
                <c:pt idx="73">
                  <c:v>0.465284120094781</c:v>
                </c:pt>
                <c:pt idx="74">
                  <c:v>0.5256058047663</c:v>
                </c:pt>
                <c:pt idx="75">
                  <c:v>0.583853163452857</c:v>
                </c:pt>
                <c:pt idx="76">
                  <c:v>0.639796320440404</c:v>
                </c:pt>
                <c:pt idx="77">
                  <c:v>0.69321449364631</c:v>
                </c:pt>
                <c:pt idx="78">
                  <c:v>0.743896865945368</c:v>
                </c:pt>
                <c:pt idx="79">
                  <c:v>0.791643417168692</c:v>
                </c:pt>
                <c:pt idx="80">
                  <c:v>0.836265713491925</c:v>
                </c:pt>
                <c:pt idx="81">
                  <c:v>0.877587651097469</c:v>
                </c:pt>
                <c:pt idx="82">
                  <c:v>0.915446151175793</c:v>
                </c:pt>
                <c:pt idx="83">
                  <c:v>0.949691803522989</c:v>
                </c:pt>
                <c:pt idx="84">
                  <c:v>0.980189456194594</c:v>
                </c:pt>
                <c:pt idx="85">
                  <c:v>1.00681874888857</c:v>
                </c:pt>
                <c:pt idx="86">
                  <c:v>1.02947458795241</c:v>
                </c:pt>
                <c:pt idx="87">
                  <c:v>1.0480675611398</c:v>
                </c:pt>
                <c:pt idx="88">
                  <c:v>1.0625242904799</c:v>
                </c:pt>
                <c:pt idx="89">
                  <c:v>1.07278772186665</c:v>
                </c:pt>
                <c:pt idx="90">
                  <c:v>1.07881735022528</c:v>
                </c:pt>
                <c:pt idx="91">
                  <c:v>1.08058937936734</c:v>
                </c:pt>
                <c:pt idx="92">
                  <c:v>1.07809681590336</c:v>
                </c:pt>
                <c:pt idx="93">
                  <c:v>1.0713494968426</c:v>
                </c:pt>
                <c:pt idx="94">
                  <c:v>1.06037405077083</c:v>
                </c:pt>
                <c:pt idx="95">
                  <c:v>1.04521379275949</c:v>
                </c:pt>
                <c:pt idx="96">
                  <c:v>1.02592855342088</c:v>
                </c:pt>
                <c:pt idx="97">
                  <c:v>1.0025944427841</c:v>
                </c:pt>
                <c:pt idx="98">
                  <c:v>0.975303549923479</c:v>
                </c:pt>
                <c:pt idx="99">
                  <c:v>0.944163579525119</c:v>
                </c:pt>
                <c:pt idx="100">
                  <c:v>0.909297426825681</c:v>
                </c:pt>
                <c:pt idx="101">
                  <c:v>0.870842692601042</c:v>
                </c:pt>
                <c:pt idx="102">
                  <c:v>0.82895114011889</c:v>
                </c:pt>
                <c:pt idx="103">
                  <c:v>0.78378809619844</c:v>
                </c:pt>
                <c:pt idx="104">
                  <c:v>0.735531798741014</c:v>
                </c:pt>
                <c:pt idx="105">
                  <c:v>0.684372693306473</c:v>
                </c:pt>
                <c:pt idx="106">
                  <c:v>0.630512681511594</c:v>
                </c:pt>
                <c:pt idx="107">
                  <c:v>0.574164324216633</c:v>
                </c:pt>
                <c:pt idx="108">
                  <c:v>0.515550002644717</c:v>
                </c:pt>
                <c:pt idx="109">
                  <c:v>0.454901040744755</c:v>
                </c:pt>
                <c:pt idx="110">
                  <c:v>0.392456792261491</c:v>
                </c:pt>
                <c:pt idx="111">
                  <c:v>0.328463696115622</c:v>
                </c:pt>
                <c:pt idx="112">
                  <c:v>0.263174303821974</c:v>
                </c:pt>
                <c:pt idx="113">
                  <c:v>0.196846282784045</c:v>
                </c:pt>
                <c:pt idx="114">
                  <c:v>0.129741399398479</c:v>
                </c:pt>
              </c:numCache>
            </c:numRef>
          </c:yVal>
          <c:smooth val="1"/>
        </c:ser>
        <c:axId val="23370587"/>
        <c:axId val="33023693"/>
      </c:scatterChart>
      <c:valAx>
        <c:axId val="233705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23693"/>
        <c:crosses val="autoZero"/>
        <c:crossBetween val="midCat"/>
      </c:valAx>
      <c:valAx>
        <c:axId val="33023693"/>
        <c:scaling>
          <c:orientation val="minMax"/>
          <c:max val="2"/>
          <c:min val="-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705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189000</xdr:colOff>
      <xdr:row>1</xdr:row>
      <xdr:rowOff>0</xdr:rowOff>
    </xdr:from>
    <xdr:to>
      <xdr:col>9</xdr:col>
      <xdr:colOff>417600</xdr:colOff>
      <xdr:row>12</xdr:row>
      <xdr:rowOff>58320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30320" y="175320"/>
          <a:ext cx="1689120" cy="198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776160</xdr:colOff>
      <xdr:row>5</xdr:row>
      <xdr:rowOff>19080</xdr:rowOff>
    </xdr:from>
    <xdr:to>
      <xdr:col>7</xdr:col>
      <xdr:colOff>62640</xdr:colOff>
      <xdr:row>14</xdr:row>
      <xdr:rowOff>9000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499560" y="895320"/>
          <a:ext cx="2891520" cy="156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663120</xdr:colOff>
      <xdr:row>1</xdr:row>
      <xdr:rowOff>0</xdr:rowOff>
    </xdr:from>
    <xdr:to>
      <xdr:col>13</xdr:col>
      <xdr:colOff>277560</xdr:colOff>
      <xdr:row>13</xdr:row>
      <xdr:rowOff>19080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890360" y="175320"/>
          <a:ext cx="2260440" cy="212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448920</xdr:colOff>
      <xdr:row>3</xdr:row>
      <xdr:rowOff>116640</xdr:rowOff>
    </xdr:from>
    <xdr:to>
      <xdr:col>16</xdr:col>
      <xdr:colOff>726840</xdr:colOff>
      <xdr:row>12</xdr:row>
      <xdr:rowOff>77400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3322160" y="642600"/>
          <a:ext cx="2716560" cy="153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454680</xdr:colOff>
      <xdr:row>28</xdr:row>
      <xdr:rowOff>68040</xdr:rowOff>
    </xdr:from>
    <xdr:to>
      <xdr:col>6</xdr:col>
      <xdr:colOff>234360</xdr:colOff>
      <xdr:row>35</xdr:row>
      <xdr:rowOff>9360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3990960" y="4975200"/>
          <a:ext cx="1758960" cy="116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920520</xdr:colOff>
      <xdr:row>25</xdr:row>
      <xdr:rowOff>107280</xdr:rowOff>
    </xdr:from>
    <xdr:to>
      <xdr:col>10</xdr:col>
      <xdr:colOff>86040</xdr:colOff>
      <xdr:row>35</xdr:row>
      <xdr:rowOff>77760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8061840" y="4488840"/>
          <a:ext cx="1438560" cy="172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263160</xdr:colOff>
      <xdr:row>4</xdr:row>
      <xdr:rowOff>11880</xdr:rowOff>
    </xdr:from>
    <xdr:to>
      <xdr:col>9</xdr:col>
      <xdr:colOff>202320</xdr:colOff>
      <xdr:row>17</xdr:row>
      <xdr:rowOff>74160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4099320" y="739440"/>
          <a:ext cx="3069720" cy="2386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580320</xdr:colOff>
      <xdr:row>21</xdr:row>
      <xdr:rowOff>67680</xdr:rowOff>
    </xdr:from>
    <xdr:to>
      <xdr:col>10</xdr:col>
      <xdr:colOff>580680</xdr:colOff>
      <xdr:row>22</xdr:row>
      <xdr:rowOff>48960</xdr:rowOff>
    </xdr:to>
    <xdr:sp>
      <xdr:nvSpPr>
        <xdr:cNvPr id="7" name="TextBox 1"/>
        <xdr:cNvSpPr/>
      </xdr:nvSpPr>
      <xdr:spPr>
        <a:xfrm>
          <a:off x="9143280" y="406836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222480</xdr:colOff>
      <xdr:row>5</xdr:row>
      <xdr:rowOff>43560</xdr:rowOff>
    </xdr:from>
    <xdr:to>
      <xdr:col>19</xdr:col>
      <xdr:colOff>341280</xdr:colOff>
      <xdr:row>19</xdr:row>
      <xdr:rowOff>114840</xdr:rowOff>
    </xdr:to>
    <xdr:graphicFrame>
      <xdr:nvGraphicFramePr>
        <xdr:cNvPr id="8" name="Chart 2"/>
        <xdr:cNvGraphicFramePr/>
      </xdr:nvGraphicFramePr>
      <xdr:xfrm>
        <a:off x="10008360" y="996120"/>
        <a:ext cx="439956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580320</xdr:colOff>
      <xdr:row>34</xdr:row>
      <xdr:rowOff>67680</xdr:rowOff>
    </xdr:from>
    <xdr:to>
      <xdr:col>10</xdr:col>
      <xdr:colOff>580680</xdr:colOff>
      <xdr:row>35</xdr:row>
      <xdr:rowOff>48960</xdr:rowOff>
    </xdr:to>
    <xdr:sp>
      <xdr:nvSpPr>
        <xdr:cNvPr id="9" name="TextBox 3"/>
        <xdr:cNvSpPr/>
      </xdr:nvSpPr>
      <xdr:spPr>
        <a:xfrm>
          <a:off x="9143280" y="654480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47</xdr:row>
      <xdr:rowOff>67680</xdr:rowOff>
    </xdr:from>
    <xdr:to>
      <xdr:col>10</xdr:col>
      <xdr:colOff>580680</xdr:colOff>
      <xdr:row>48</xdr:row>
      <xdr:rowOff>48960</xdr:rowOff>
    </xdr:to>
    <xdr:sp>
      <xdr:nvSpPr>
        <xdr:cNvPr id="10" name="TextBox 4"/>
        <xdr:cNvSpPr/>
      </xdr:nvSpPr>
      <xdr:spPr>
        <a:xfrm>
          <a:off x="9143280" y="902124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60</xdr:row>
      <xdr:rowOff>67680</xdr:rowOff>
    </xdr:from>
    <xdr:to>
      <xdr:col>10</xdr:col>
      <xdr:colOff>580680</xdr:colOff>
      <xdr:row>61</xdr:row>
      <xdr:rowOff>48960</xdr:rowOff>
    </xdr:to>
    <xdr:sp>
      <xdr:nvSpPr>
        <xdr:cNvPr id="11" name="TextBox 5"/>
        <xdr:cNvSpPr/>
      </xdr:nvSpPr>
      <xdr:spPr>
        <a:xfrm>
          <a:off x="9143280" y="1149768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73</xdr:row>
      <xdr:rowOff>67680</xdr:rowOff>
    </xdr:from>
    <xdr:to>
      <xdr:col>10</xdr:col>
      <xdr:colOff>580680</xdr:colOff>
      <xdr:row>74</xdr:row>
      <xdr:rowOff>48960</xdr:rowOff>
    </xdr:to>
    <xdr:sp>
      <xdr:nvSpPr>
        <xdr:cNvPr id="12" name="TextBox 6"/>
        <xdr:cNvSpPr/>
      </xdr:nvSpPr>
      <xdr:spPr>
        <a:xfrm>
          <a:off x="9143280" y="1397412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86</xdr:row>
      <xdr:rowOff>67680</xdr:rowOff>
    </xdr:from>
    <xdr:to>
      <xdr:col>10</xdr:col>
      <xdr:colOff>580680</xdr:colOff>
      <xdr:row>87</xdr:row>
      <xdr:rowOff>48600</xdr:rowOff>
    </xdr:to>
    <xdr:sp>
      <xdr:nvSpPr>
        <xdr:cNvPr id="13" name="TextBox 7"/>
        <xdr:cNvSpPr/>
      </xdr:nvSpPr>
      <xdr:spPr>
        <a:xfrm>
          <a:off x="9143280" y="1645056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99</xdr:row>
      <xdr:rowOff>67680</xdr:rowOff>
    </xdr:from>
    <xdr:to>
      <xdr:col>10</xdr:col>
      <xdr:colOff>580680</xdr:colOff>
      <xdr:row>100</xdr:row>
      <xdr:rowOff>48960</xdr:rowOff>
    </xdr:to>
    <xdr:sp>
      <xdr:nvSpPr>
        <xdr:cNvPr id="14" name="TextBox 8"/>
        <xdr:cNvSpPr/>
      </xdr:nvSpPr>
      <xdr:spPr>
        <a:xfrm>
          <a:off x="9143280" y="1892736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580320</xdr:colOff>
      <xdr:row>112</xdr:row>
      <xdr:rowOff>67680</xdr:rowOff>
    </xdr:from>
    <xdr:to>
      <xdr:col>10</xdr:col>
      <xdr:colOff>580680</xdr:colOff>
      <xdr:row>113</xdr:row>
      <xdr:rowOff>48960</xdr:rowOff>
    </xdr:to>
    <xdr:sp>
      <xdr:nvSpPr>
        <xdr:cNvPr id="15" name="TextBox 9"/>
        <xdr:cNvSpPr/>
      </xdr:nvSpPr>
      <xdr:spPr>
        <a:xfrm>
          <a:off x="9143280" y="21403800"/>
          <a:ext cx="360" cy="17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8" activeCellId="0" sqref="B38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33.56"/>
    <col collapsed="false" customWidth="true" hidden="false" outlineLevel="0" max="2" min="2" style="1" width="15.56"/>
    <col collapsed="false" customWidth="true" hidden="false" outlineLevel="0" max="3" min="3" style="1" width="13.11"/>
    <col collapsed="false" customWidth="true" hidden="false" outlineLevel="0" max="5" min="4" style="1" width="16.11"/>
    <col collapsed="false" customWidth="true" hidden="false" outlineLevel="0" max="9" min="6" style="1" width="12.77"/>
    <col collapsed="false" customWidth="false" hidden="false" outlineLevel="0" max="16384" min="10" style="1" width="8.88"/>
  </cols>
  <sheetData>
    <row r="1" customFormat="false" ht="18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 t="s">
        <v>1</v>
      </c>
      <c r="B2" s="4" t="s">
        <v>2</v>
      </c>
      <c r="C2" s="4" t="n">
        <v>299792458</v>
      </c>
      <c r="D2" s="5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  <c r="C3" s="6" t="n">
        <v>3.7</v>
      </c>
      <c r="D3" s="5" t="s">
        <v>6</v>
      </c>
    </row>
    <row r="4" customFormat="false" ht="15" hidden="false" customHeight="false" outlineLevel="0" collapsed="false">
      <c r="A4" s="7" t="s">
        <v>7</v>
      </c>
      <c r="B4" s="8" t="s">
        <v>8</v>
      </c>
      <c r="C4" s="9" t="n">
        <f aca="false">(0.64*C3+0.36)</f>
        <v>2.728</v>
      </c>
      <c r="D4" s="10" t="s">
        <v>6</v>
      </c>
    </row>
    <row r="6" customFormat="false" ht="18" hidden="false" customHeight="false" outlineLevel="0" collapsed="false">
      <c r="A6" s="2" t="s">
        <v>9</v>
      </c>
      <c r="B6" s="2"/>
      <c r="C6" s="2"/>
      <c r="D6" s="2"/>
      <c r="F6" s="11" t="s">
        <v>10</v>
      </c>
      <c r="G6" s="11"/>
      <c r="H6" s="11"/>
    </row>
    <row r="7" customFormat="false" ht="15" hidden="false" customHeight="false" outlineLevel="0" collapsed="false">
      <c r="A7" s="3" t="s">
        <v>11</v>
      </c>
      <c r="B7" s="4" t="s">
        <v>12</v>
      </c>
      <c r="C7" s="6" t="n">
        <v>2400000000</v>
      </c>
      <c r="D7" s="5" t="s">
        <v>13</v>
      </c>
      <c r="F7" s="3" t="s">
        <v>14</v>
      </c>
      <c r="G7" s="12" t="n">
        <f aca="false">C8*100</f>
        <v>12.4913524166667</v>
      </c>
      <c r="H7" s="5" t="s">
        <v>15</v>
      </c>
      <c r="J7" s="13"/>
    </row>
    <row r="8" customFormat="false" ht="15" hidden="false" customHeight="false" outlineLevel="0" collapsed="false">
      <c r="A8" s="3" t="s">
        <v>16</v>
      </c>
      <c r="B8" s="4" t="s">
        <v>14</v>
      </c>
      <c r="C8" s="4" t="n">
        <f aca="false">C2/C7</f>
        <v>0.124913524166667</v>
      </c>
      <c r="D8" s="5" t="s">
        <v>17</v>
      </c>
      <c r="F8" s="3" t="s">
        <v>18</v>
      </c>
      <c r="G8" s="12" t="n">
        <f aca="false">G7/2</f>
        <v>6.24567620833333</v>
      </c>
      <c r="H8" s="5" t="s">
        <v>15</v>
      </c>
    </row>
    <row r="9" customFormat="false" ht="15" hidden="false" customHeight="false" outlineLevel="0" collapsed="false">
      <c r="A9" s="3" t="s">
        <v>19</v>
      </c>
      <c r="B9" s="4" t="s">
        <v>20</v>
      </c>
      <c r="C9" s="14" t="n">
        <f aca="false">1/C7</f>
        <v>4.16666666666667E-010</v>
      </c>
      <c r="D9" s="5" t="s">
        <v>21</v>
      </c>
      <c r="F9" s="3" t="s">
        <v>22</v>
      </c>
      <c r="G9" s="12" t="n">
        <f aca="false">G8/2</f>
        <v>3.12283810416667</v>
      </c>
      <c r="H9" s="5" t="s">
        <v>15</v>
      </c>
    </row>
    <row r="10" customFormat="false" ht="15" hidden="false" customHeight="false" outlineLevel="0" collapsed="false">
      <c r="A10" s="7" t="s">
        <v>19</v>
      </c>
      <c r="B10" s="9" t="s">
        <v>20</v>
      </c>
      <c r="C10" s="15" t="n">
        <f aca="false">C9/10^(-9)</f>
        <v>0.416666666666667</v>
      </c>
      <c r="D10" s="10" t="s">
        <v>23</v>
      </c>
      <c r="F10" s="7" t="s">
        <v>24</v>
      </c>
      <c r="G10" s="16" t="n">
        <f aca="false">G7/10</f>
        <v>1.24913524166667</v>
      </c>
      <c r="H10" s="10" t="s">
        <v>15</v>
      </c>
    </row>
    <row r="11" customFormat="false" ht="15" hidden="false" customHeight="false" outlineLevel="0" collapsed="false">
      <c r="C11" s="13"/>
    </row>
    <row r="12" customFormat="false" ht="18" hidden="false" customHeight="false" outlineLevel="0" collapsed="false">
      <c r="A12" s="2" t="s">
        <v>25</v>
      </c>
      <c r="B12" s="2"/>
      <c r="C12" s="2"/>
      <c r="D12" s="2"/>
    </row>
    <row r="13" customFormat="false" ht="30" hidden="false" customHeight="false" outlineLevel="0" collapsed="false">
      <c r="A13" s="3" t="s">
        <v>26</v>
      </c>
      <c r="B13" s="17" t="s">
        <v>27</v>
      </c>
      <c r="C13" s="17" t="s">
        <v>28</v>
      </c>
      <c r="D13" s="5"/>
    </row>
    <row r="14" customFormat="false" ht="15" hidden="false" customHeight="false" outlineLevel="0" collapsed="false">
      <c r="A14" s="3"/>
      <c r="B14" s="17"/>
      <c r="C14" s="17"/>
      <c r="D14" s="5"/>
    </row>
    <row r="15" customFormat="false" ht="15" hidden="false" customHeight="false" outlineLevel="0" collapsed="false">
      <c r="A15" s="18" t="n">
        <f aca="false">1/C2</f>
        <v>3.33564095198152E-009</v>
      </c>
      <c r="B15" s="19" t="n">
        <f aca="false">1/B20</f>
        <v>5.50936416741013E-009</v>
      </c>
      <c r="C15" s="19" t="n">
        <f aca="false">1/C20</f>
        <v>6.41623348032036E-009</v>
      </c>
      <c r="D15" s="5" t="s">
        <v>29</v>
      </c>
    </row>
    <row r="16" customFormat="false" ht="15" hidden="false" customHeight="false" outlineLevel="0" collapsed="false">
      <c r="A16" s="18" t="n">
        <f aca="false">A15/10^(-9)</f>
        <v>3.33564095198152</v>
      </c>
      <c r="B16" s="19" t="n">
        <f aca="false">B15*10^(9)</f>
        <v>5.50936416741013</v>
      </c>
      <c r="C16" s="19" t="n">
        <f aca="false">C15*10^(9)</f>
        <v>6.41623348032036</v>
      </c>
      <c r="D16" s="5" t="s">
        <v>30</v>
      </c>
    </row>
    <row r="17" customFormat="false" ht="14.25" hidden="false" customHeight="true" outlineLevel="0" collapsed="false">
      <c r="A17" s="18" t="n">
        <f aca="false">A16/1000</f>
        <v>0.00333564095198152</v>
      </c>
      <c r="B17" s="19" t="n">
        <f aca="false">B16*10^(-3)</f>
        <v>0.00550936416741013</v>
      </c>
      <c r="C17" s="19" t="n">
        <f aca="false">C16*10^(-3)</f>
        <v>0.00641623348032036</v>
      </c>
      <c r="D17" s="5" t="s">
        <v>31</v>
      </c>
    </row>
    <row r="18" customFormat="false" ht="15" hidden="false" customHeight="false" outlineLevel="0" collapsed="false">
      <c r="A18" s="18" t="n">
        <f aca="false">A17*1000</f>
        <v>3.33564095198152</v>
      </c>
      <c r="B18" s="19" t="n">
        <f aca="false">B17*10^(3)</f>
        <v>5.50936416741013</v>
      </c>
      <c r="C18" s="19" t="n">
        <f aca="false">C17*10^(3)</f>
        <v>6.41623348032036</v>
      </c>
      <c r="D18" s="5" t="s">
        <v>32</v>
      </c>
    </row>
    <row r="19" customFormat="false" ht="15" hidden="false" customHeight="false" outlineLevel="0" collapsed="false">
      <c r="A19" s="20"/>
      <c r="B19" s="4"/>
      <c r="C19" s="4"/>
      <c r="D19" s="5"/>
    </row>
    <row r="20" customFormat="false" ht="15" hidden="false" customHeight="false" outlineLevel="0" collapsed="false">
      <c r="A20" s="18" t="n">
        <f aca="false">1/A15</f>
        <v>299792458</v>
      </c>
      <c r="B20" s="19" t="n">
        <f aca="false">C2/SQRT(C4)</f>
        <v>181509148.717262</v>
      </c>
      <c r="C20" s="19" t="n">
        <f aca="false">C2/SQRT(C3)</f>
        <v>155854677.524932</v>
      </c>
      <c r="D20" s="5" t="s">
        <v>3</v>
      </c>
    </row>
    <row r="21" customFormat="false" ht="15" hidden="false" customHeight="false" outlineLevel="0" collapsed="false">
      <c r="A21" s="18" t="n">
        <f aca="false">A20*10^(3)</f>
        <v>299792458000</v>
      </c>
      <c r="B21" s="19" t="n">
        <f aca="false">B20*1000</f>
        <v>181509148717.262</v>
      </c>
      <c r="C21" s="19" t="n">
        <f aca="false">C20*1000</f>
        <v>155854677524.932</v>
      </c>
      <c r="D21" s="5" t="s">
        <v>33</v>
      </c>
    </row>
    <row r="22" customFormat="false" ht="15" hidden="false" customHeight="false" outlineLevel="0" collapsed="false">
      <c r="A22" s="18" t="n">
        <f aca="false">A21*10^(-9)</f>
        <v>299.792458</v>
      </c>
      <c r="B22" s="19" t="n">
        <f aca="false">B21*10^(-9)</f>
        <v>181.509148717262</v>
      </c>
      <c r="C22" s="19" t="n">
        <f aca="false">C21*10^(-9)</f>
        <v>155.854677524932</v>
      </c>
      <c r="D22" s="5" t="s">
        <v>34</v>
      </c>
    </row>
    <row r="23" customFormat="false" ht="15" hidden="false" customHeight="false" outlineLevel="0" collapsed="false">
      <c r="A23" s="21" t="n">
        <f aca="false">A22*10^(-3)</f>
        <v>0.299792458</v>
      </c>
      <c r="B23" s="22" t="n">
        <f aca="false">B22*10^(-3)</f>
        <v>0.181509148717262</v>
      </c>
      <c r="C23" s="22" t="n">
        <f aca="false">C22*10^(-3)</f>
        <v>0.155854677524932</v>
      </c>
      <c r="D23" s="10" t="s">
        <v>35</v>
      </c>
    </row>
    <row r="26" customFormat="false" ht="15" hidden="false" customHeight="false" outlineLevel="0" collapsed="false">
      <c r="A26" s="23" t="s">
        <v>36</v>
      </c>
      <c r="B26" s="24" t="s">
        <v>37</v>
      </c>
      <c r="C26" s="25" t="s">
        <v>38</v>
      </c>
      <c r="D26" s="25"/>
      <c r="E26" s="25"/>
      <c r="F26" s="25"/>
      <c r="G26" s="25"/>
      <c r="H26" s="25"/>
    </row>
    <row r="27" customFormat="false" ht="15" hidden="false" customHeight="false" outlineLevel="0" collapsed="false">
      <c r="A27" s="23"/>
      <c r="B27" s="24"/>
      <c r="C27" s="24"/>
      <c r="D27" s="25"/>
      <c r="E27" s="25"/>
      <c r="F27" s="25"/>
      <c r="G27" s="25"/>
      <c r="H27" s="25"/>
    </row>
    <row r="28" customFormat="false" ht="15" hidden="false" customHeight="false" outlineLevel="0" collapsed="false">
      <c r="A28" s="3"/>
      <c r="B28" s="24"/>
      <c r="C28" s="4" t="s">
        <v>39</v>
      </c>
      <c r="D28" s="4" t="s">
        <v>40</v>
      </c>
      <c r="E28" s="4" t="s">
        <v>39</v>
      </c>
      <c r="F28" s="4" t="s">
        <v>40</v>
      </c>
      <c r="G28" s="4" t="s">
        <v>39</v>
      </c>
      <c r="H28" s="5" t="s">
        <v>40</v>
      </c>
    </row>
    <row r="29" customFormat="false" ht="15" hidden="false" customHeight="false" outlineLevel="0" collapsed="false">
      <c r="A29" s="3" t="s">
        <v>41</v>
      </c>
      <c r="B29" s="24"/>
      <c r="C29" s="4" t="s">
        <v>42</v>
      </c>
      <c r="D29" s="4"/>
      <c r="E29" s="4" t="s">
        <v>43</v>
      </c>
      <c r="F29" s="4"/>
      <c r="G29" s="4" t="s">
        <v>44</v>
      </c>
      <c r="H29" s="4"/>
    </row>
    <row r="30" customFormat="false" ht="13.8" hidden="false" customHeight="false" outlineLevel="0" collapsed="false">
      <c r="A30" s="26" t="n">
        <v>15</v>
      </c>
      <c r="B30" s="24"/>
      <c r="C30" s="27" t="n">
        <f aca="false">A30*B23</f>
        <v>2.72263723075893</v>
      </c>
      <c r="D30" s="28" t="n">
        <f aca="false">A30*C23</f>
        <v>2.33782016287398</v>
      </c>
      <c r="E30" s="28" t="n">
        <f aca="false">C30*2.54</f>
        <v>6.91549856612769</v>
      </c>
      <c r="F30" s="28" t="n">
        <f aca="false">D30*2.54</f>
        <v>5.9380632136999</v>
      </c>
      <c r="G30" s="28" t="n">
        <f aca="false">C30*39.37</f>
        <v>107.190227774979</v>
      </c>
      <c r="H30" s="29" t="n">
        <f aca="false">D30*39.37</f>
        <v>92.0399798123485</v>
      </c>
    </row>
    <row r="31" customFormat="false" ht="15" hidden="false" customHeight="false" outlineLevel="0" collapsed="false">
      <c r="D31" s="13"/>
    </row>
    <row r="32" customFormat="false" ht="15" hidden="false" customHeight="false" outlineLevel="0" collapsed="false">
      <c r="D32" s="13"/>
    </row>
    <row r="35" customFormat="false" ht="13.8" hidden="false" customHeight="false" outlineLevel="0" collapsed="false"/>
    <row r="36" customFormat="false" ht="13.8" hidden="false" customHeight="false" outlineLevel="0" collapsed="false">
      <c r="C36" s="30"/>
      <c r="D36" s="30"/>
      <c r="E36" s="30"/>
    </row>
  </sheetData>
  <mergeCells count="10">
    <mergeCell ref="A1:D1"/>
    <mergeCell ref="A6:D6"/>
    <mergeCell ref="F6:H6"/>
    <mergeCell ref="A12:D12"/>
    <mergeCell ref="A26:A27"/>
    <mergeCell ref="B26:B30"/>
    <mergeCell ref="C26:H27"/>
    <mergeCell ref="C29:D29"/>
    <mergeCell ref="E29:F29"/>
    <mergeCell ref="G29:H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58"/>
    <col collapsed="false" customWidth="true" hidden="false" outlineLevel="0" max="5" min="5" style="0" width="16.55"/>
    <col collapsed="false" customWidth="true" hidden="false" outlineLevel="0" max="9" min="9" style="0" width="20.72"/>
    <col collapsed="false" customWidth="true" hidden="false" outlineLevel="0" max="13" min="13" style="0" width="26.01"/>
  </cols>
  <sheetData>
    <row r="1" customFormat="false" ht="13.8" hidden="false" customHeight="false" outlineLevel="0" collapsed="false">
      <c r="A1" s="31" t="s">
        <v>45</v>
      </c>
      <c r="B1" s="31" t="n">
        <v>300</v>
      </c>
      <c r="C1" s="31" t="s">
        <v>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customFormat="false" ht="13.8" hidden="false" customHeight="false" outlineLevel="0" collapsed="false">
      <c r="A2" s="31" t="s">
        <v>45</v>
      </c>
      <c r="B2" s="31" t="n">
        <f aca="false">B1*10^6</f>
        <v>300000000</v>
      </c>
      <c r="C2" s="31" t="s">
        <v>13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customFormat="false" ht="13.8" hidden="false" customHeight="false" outlineLevel="0" collapsed="false">
      <c r="A3" s="31" t="s">
        <v>47</v>
      </c>
      <c r="B3" s="31" t="n">
        <v>299792458</v>
      </c>
      <c r="C3" s="31" t="s">
        <v>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customFormat="false" ht="13.8" hidden="false" customHeight="false" outlineLevel="0" collapsed="false">
      <c r="A4" s="32" t="s">
        <v>48</v>
      </c>
      <c r="B4" s="31" t="n">
        <f aca="false">1/(B3*B3*B5)</f>
        <v>8.85418781762039E-012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customFormat="false" ht="13.8" hidden="false" customHeight="false" outlineLevel="0" collapsed="false">
      <c r="A5" s="31" t="s">
        <v>49</v>
      </c>
      <c r="B5" s="31" t="n">
        <f aca="false">4*PI()*10^(-7)</f>
        <v>1.25663706143592E-006</v>
      </c>
      <c r="C5" s="31" t="s">
        <v>50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customFormat="false" ht="13.8" hidden="false" customHeight="false" outlineLevel="0" collapsed="false">
      <c r="A6" s="33" t="s">
        <v>51</v>
      </c>
      <c r="B6" s="33" t="n">
        <v>3.7</v>
      </c>
      <c r="C6" s="31" t="s">
        <v>6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customFormat="false" ht="13.8" hidden="false" customHeight="false" outlineLevel="0" collapsed="false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customFormat="false" ht="13.8" hidden="false" customHeight="false" outlineLevel="0" collapsed="false">
      <c r="A8" s="31" t="s">
        <v>52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customFormat="false" ht="13.8" hidden="false" customHeight="false" outlineLevel="0" collapsed="false">
      <c r="A9" s="34" t="s">
        <v>14</v>
      </c>
      <c r="B9" s="30" t="n">
        <f aca="false">B3/B2</f>
        <v>0.999308193333333</v>
      </c>
      <c r="C9" s="31" t="s">
        <v>17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customFormat="false" ht="13.8" hidden="false" customHeight="fals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customFormat="false" ht="13.8" hidden="false" customHeight="fals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customFormat="false" ht="13.8" hidden="false" customHeight="fals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customFormat="false" ht="13.8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customFormat="false" ht="13.8" hidden="false" customHeight="fals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customFormat="false" ht="13.8" hidden="false" customHeight="fals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customFormat="false" ht="13.8" hidden="false" customHeight="false" outlineLevel="0" collapsed="false">
      <c r="A16" s="31"/>
      <c r="B16" s="31"/>
      <c r="C16" s="31"/>
      <c r="D16" s="31"/>
      <c r="E16" s="31" t="s">
        <v>53</v>
      </c>
      <c r="F16" s="31"/>
      <c r="G16" s="31"/>
      <c r="H16" s="31"/>
      <c r="I16" s="31" t="s">
        <v>54</v>
      </c>
      <c r="J16" s="31"/>
      <c r="K16" s="31"/>
      <c r="L16" s="31"/>
      <c r="M16" s="31" t="s">
        <v>55</v>
      </c>
      <c r="N16" s="31"/>
      <c r="O16" s="31"/>
    </row>
    <row r="17" customFormat="false" ht="13.8" hidden="false" customHeight="false" outlineLevel="0" collapsed="false">
      <c r="A17" s="31"/>
      <c r="B17" s="31"/>
      <c r="C17" s="31"/>
      <c r="D17" s="31"/>
      <c r="E17" s="31" t="s">
        <v>56</v>
      </c>
      <c r="F17" s="30" t="n">
        <f aca="false">B9/2</f>
        <v>0.499654096666667</v>
      </c>
      <c r="G17" s="31" t="s">
        <v>17</v>
      </c>
      <c r="H17" s="31"/>
      <c r="I17" s="31" t="s">
        <v>57</v>
      </c>
      <c r="J17" s="30" t="n">
        <f aca="false">B9/4</f>
        <v>0.249827048333333</v>
      </c>
      <c r="K17" s="31" t="s">
        <v>17</v>
      </c>
      <c r="L17" s="31"/>
      <c r="M17" s="31" t="s">
        <v>58</v>
      </c>
      <c r="N17" s="31" t="n">
        <v>0.0016</v>
      </c>
      <c r="O17" s="31" t="s">
        <v>17</v>
      </c>
    </row>
    <row r="18" customFormat="false" ht="13.8" hidden="false" customHeight="false" outlineLevel="0" collapsed="false">
      <c r="A18" s="31"/>
      <c r="B18" s="31"/>
      <c r="C18" s="31"/>
      <c r="D18" s="31"/>
      <c r="E18" s="31" t="s">
        <v>59</v>
      </c>
      <c r="F18" s="30" t="n">
        <f aca="false">0.95*F17</f>
        <v>0.474671391833333</v>
      </c>
      <c r="G18" s="31" t="s">
        <v>17</v>
      </c>
      <c r="H18" s="31"/>
      <c r="I18" s="31"/>
      <c r="J18" s="31"/>
      <c r="K18" s="31"/>
      <c r="L18" s="31"/>
      <c r="M18" s="31" t="s">
        <v>60</v>
      </c>
      <c r="N18" s="35" t="n">
        <f aca="false">1/(2*B2*SQRT(B4*B5))*SQRT(2/(B6+1))</f>
        <v>0.325938394071825</v>
      </c>
      <c r="O18" s="31" t="s">
        <v>17</v>
      </c>
    </row>
    <row r="19" customFormat="false" ht="13.8" hidden="false" customHeight="fals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61</v>
      </c>
      <c r="N19" s="30" t="n">
        <f aca="false">((B6+1)/2)+((B6-1)/2)*(1+12*N17/N18)^0.5</f>
        <v>3.73919318716373</v>
      </c>
      <c r="O19" s="31" t="s">
        <v>6</v>
      </c>
    </row>
    <row r="20" customFormat="false" ht="13.8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4" t="s">
        <v>62</v>
      </c>
      <c r="N20" s="36" t="n">
        <f aca="false">0.412*N17*((N19+0.3)*((N18/N17)+0.264))/((N19-0.258)*((N18/N17)+0.8))</f>
        <v>0.000762858467641939</v>
      </c>
      <c r="O20" s="31" t="s">
        <v>17</v>
      </c>
    </row>
    <row r="21" customFormat="false" ht="13.8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 t="s">
        <v>63</v>
      </c>
      <c r="N21" s="35" t="n">
        <f aca="false">(B3/(2*B2*SQRT(N19)))-2*N20</f>
        <v>0.256867138155403</v>
      </c>
      <c r="O21" s="31" t="s">
        <v>17</v>
      </c>
    </row>
    <row r="22" customFormat="false" ht="13.8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customFormat="false" ht="13.8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 t="s">
        <v>64</v>
      </c>
      <c r="N23" s="37" t="n">
        <f aca="false">(N21/N18)^2*90*B6*B6/(B6-1)</f>
        <v>283.418532400651</v>
      </c>
      <c r="O23" s="34" t="s">
        <v>65</v>
      </c>
    </row>
    <row r="24" customFormat="false" ht="13.8" hidden="false" customHeight="fals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 t="s">
        <v>66</v>
      </c>
      <c r="N24" s="37" t="n">
        <f aca="false">SQRT(50*N23)</f>
        <v>119.041701180857</v>
      </c>
      <c r="O24" s="34" t="s">
        <v>65</v>
      </c>
    </row>
    <row r="25" customFormat="false" ht="13.8" hidden="false" customHeight="fals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customFormat="false" ht="13.8" hidden="false" customHeight="fals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customFormat="false" ht="13.8" hidden="false" customHeight="fals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customFormat="false" ht="13.8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customFormat="false" ht="13.8" hidden="false" customHeight="fals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customFormat="false" ht="13.8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4"/>
      <c r="N30" s="31"/>
      <c r="O30" s="31"/>
    </row>
    <row r="31" customFormat="false" ht="13.8" hidden="false" customHeight="fals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customFormat="false" ht="13.8" hidden="false" customHeight="fals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2"/>
      <c r="O32" s="31"/>
    </row>
    <row r="33" customFormat="false" ht="13.8" hidden="false" customHeight="fals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</row>
    <row r="34" customFormat="false" ht="13.8" hidden="false" customHeight="fals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 customFormat="false" ht="13.8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</row>
    <row r="36" customFormat="false" ht="13.8" hidden="false" customHeight="fals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</row>
    <row r="37" customFormat="false" ht="13.8" hidden="false" customHeight="false" outlineLevel="0" collapsed="false">
      <c r="A37" s="31"/>
      <c r="B37" s="31"/>
      <c r="C37" s="31"/>
      <c r="D37" s="31"/>
      <c r="E37" s="31" t="s">
        <v>67</v>
      </c>
      <c r="F37" s="31"/>
      <c r="G37" s="31"/>
      <c r="H37" s="31"/>
      <c r="I37" s="31" t="s">
        <v>68</v>
      </c>
      <c r="J37" s="31"/>
      <c r="K37" s="31"/>
      <c r="L37" s="31"/>
      <c r="M37" s="31"/>
      <c r="N37" s="31"/>
      <c r="O37" s="31"/>
    </row>
    <row r="38" customFormat="false" ht="13.8" hidden="false" customHeight="false" outlineLevel="0" collapsed="false">
      <c r="A38" s="31"/>
      <c r="B38" s="31"/>
      <c r="C38" s="31"/>
      <c r="D38" s="31"/>
      <c r="E38" s="31" t="s">
        <v>69</v>
      </c>
      <c r="F38" s="30" t="n">
        <f aca="false">B9/2</f>
        <v>0.499654096666667</v>
      </c>
      <c r="G38" s="31" t="s">
        <v>17</v>
      </c>
      <c r="H38" s="31"/>
      <c r="I38" s="31" t="s">
        <v>70</v>
      </c>
      <c r="J38" s="35" t="n">
        <f aca="false">B9/2</f>
        <v>0.499654096666667</v>
      </c>
      <c r="K38" s="31" t="s">
        <v>17</v>
      </c>
      <c r="L38" s="31"/>
      <c r="M38" s="31"/>
      <c r="N38" s="31"/>
      <c r="O38" s="31"/>
    </row>
    <row r="39" customFormat="false" ht="13.8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1" t="s">
        <v>71</v>
      </c>
      <c r="J39" s="35" t="n">
        <f aca="false">J38*1.05</f>
        <v>0.5246368015</v>
      </c>
      <c r="K39" s="31" t="s">
        <v>17</v>
      </c>
      <c r="L39" s="31"/>
      <c r="M39" s="31"/>
      <c r="N39" s="31"/>
      <c r="O39" s="31"/>
    </row>
    <row r="40" customFormat="false" ht="13.8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1" t="s">
        <v>72</v>
      </c>
      <c r="J40" s="35" t="n">
        <f aca="false">0.95*J38</f>
        <v>0.474671391833333</v>
      </c>
      <c r="K40" s="31" t="s">
        <v>17</v>
      </c>
      <c r="L40" s="31"/>
      <c r="M40" s="31"/>
      <c r="N40" s="31"/>
      <c r="O40" s="31"/>
    </row>
    <row r="41" customFormat="false" ht="13.8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 t="s">
        <v>73</v>
      </c>
      <c r="J41" s="35" t="n">
        <f aca="false">0.2*B9</f>
        <v>0.199861638666667</v>
      </c>
      <c r="K41" s="31" t="s">
        <v>17</v>
      </c>
      <c r="L41" s="31"/>
      <c r="M41" s="31"/>
      <c r="N41" s="31"/>
      <c r="O41" s="31"/>
    </row>
    <row r="42" customFormat="false" ht="13.8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1" t="s">
        <v>74</v>
      </c>
      <c r="J42" s="35" t="n">
        <f aca="false">0.35*B9</f>
        <v>0.349757867666667</v>
      </c>
      <c r="K42" s="31" t="s">
        <v>17</v>
      </c>
      <c r="L42" s="31"/>
      <c r="M42" s="31"/>
      <c r="N42" s="31"/>
      <c r="O42" s="31"/>
    </row>
    <row r="43" customFormat="false" ht="13.8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1" t="s">
        <v>75</v>
      </c>
      <c r="J43" s="35" t="n">
        <f aca="false">0.125*B9</f>
        <v>0.124913524166667</v>
      </c>
      <c r="K43" s="31" t="s">
        <v>17</v>
      </c>
      <c r="L43" s="31"/>
      <c r="M43" s="31"/>
      <c r="N43" s="31"/>
      <c r="O43" s="31"/>
    </row>
  </sheetData>
  <mergeCells count="6">
    <mergeCell ref="A8:C8"/>
    <mergeCell ref="E16:G16"/>
    <mergeCell ref="I16:K16"/>
    <mergeCell ref="M16:O16"/>
    <mergeCell ref="E37:G37"/>
    <mergeCell ref="I37:K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30.77"/>
    <col collapsed="false" customWidth="true" hidden="false" outlineLevel="0" max="2" min="2" style="1" width="5.88"/>
    <col collapsed="false" customWidth="false" hidden="false" outlineLevel="0" max="16384" min="3" style="1" width="8.88"/>
  </cols>
  <sheetData>
    <row r="1" customFormat="false" ht="14.25" hidden="false" customHeight="true" outlineLevel="0" collapsed="false">
      <c r="A1" s="38" t="s">
        <v>76</v>
      </c>
      <c r="B1" s="38"/>
      <c r="C1" s="38"/>
      <c r="D1" s="38"/>
      <c r="E1" s="38"/>
      <c r="F1" s="38"/>
      <c r="G1" s="39"/>
    </row>
    <row r="2" customFormat="false" ht="14.25" hidden="false" customHeight="true" outlineLevel="0" collapsed="false">
      <c r="A2" s="38"/>
      <c r="B2" s="38"/>
      <c r="C2" s="38"/>
      <c r="D2" s="38"/>
      <c r="E2" s="38"/>
      <c r="F2" s="38"/>
      <c r="G2" s="39"/>
    </row>
    <row r="3" customFormat="false" ht="15" hidden="false" customHeight="false" outlineLevel="0" collapsed="false">
      <c r="A3" s="33" t="s">
        <v>77</v>
      </c>
      <c r="B3" s="33"/>
      <c r="C3" s="33"/>
      <c r="D3" s="33"/>
    </row>
    <row r="4" customFormat="false" ht="13.8" hidden="false" customHeight="false" outlineLevel="0" collapsed="false">
      <c r="A4" s="1" t="s">
        <v>78</v>
      </c>
      <c r="B4" s="1" t="s">
        <v>79</v>
      </c>
      <c r="C4" s="1" t="n">
        <v>12.5</v>
      </c>
      <c r="D4" s="1" t="s">
        <v>80</v>
      </c>
    </row>
    <row r="5" customFormat="false" ht="13.8" hidden="false" customHeight="false" outlineLevel="0" collapsed="false">
      <c r="A5" s="1" t="s">
        <v>81</v>
      </c>
      <c r="B5" s="1" t="s">
        <v>82</v>
      </c>
      <c r="C5" s="1" t="n">
        <v>1</v>
      </c>
      <c r="D5" s="1" t="s">
        <v>80</v>
      </c>
    </row>
    <row r="6" customFormat="false" ht="13.8" hidden="false" customHeight="false" outlineLevel="0" collapsed="false">
      <c r="A6" s="1" t="s">
        <v>83</v>
      </c>
      <c r="B6" s="1" t="s">
        <v>84</v>
      </c>
      <c r="C6" s="1" t="n">
        <v>1.54</v>
      </c>
      <c r="D6" s="1" t="s">
        <v>85</v>
      </c>
    </row>
    <row r="8" customFormat="false" ht="13.8" hidden="false" customHeight="false" outlineLevel="0" collapsed="false">
      <c r="A8" s="1" t="s">
        <v>86</v>
      </c>
      <c r="B8" s="1" t="s">
        <v>87</v>
      </c>
      <c r="C8" s="1" t="n">
        <v>0.5</v>
      </c>
      <c r="D8" s="1" t="s">
        <v>80</v>
      </c>
    </row>
    <row r="10" customFormat="false" ht="13.8" hidden="false" customHeight="false" outlineLevel="0" collapsed="false">
      <c r="A10" s="1" t="s">
        <v>88</v>
      </c>
      <c r="B10" s="1" t="s">
        <v>12</v>
      </c>
      <c r="C10" s="1" t="n">
        <v>0.032768</v>
      </c>
      <c r="D10" s="1" t="s">
        <v>46</v>
      </c>
    </row>
    <row r="11" customFormat="false" ht="13.8" hidden="false" customHeight="false" outlineLevel="0" collapsed="false">
      <c r="A11" s="1" t="s">
        <v>88</v>
      </c>
      <c r="B11" s="1" t="s">
        <v>12</v>
      </c>
      <c r="C11" s="40" t="n">
        <f aca="false">C10*10^6</f>
        <v>32768</v>
      </c>
      <c r="D11" s="1" t="s">
        <v>13</v>
      </c>
    </row>
    <row r="12" customFormat="false" ht="13.8" hidden="false" customHeight="false" outlineLevel="0" collapsed="false">
      <c r="A12" s="1" t="s">
        <v>89</v>
      </c>
      <c r="B12" s="1" t="s">
        <v>90</v>
      </c>
      <c r="C12" s="1" t="n">
        <v>20</v>
      </c>
      <c r="D12" s="1" t="s">
        <v>91</v>
      </c>
    </row>
    <row r="13" customFormat="false" ht="13.8" hidden="false" customHeight="false" outlineLevel="0" collapsed="false">
      <c r="A13" s="1" t="s">
        <v>92</v>
      </c>
      <c r="B13" s="1" t="s">
        <v>90</v>
      </c>
      <c r="C13" s="1" t="n">
        <v>40</v>
      </c>
      <c r="D13" s="1" t="s">
        <v>91</v>
      </c>
    </row>
    <row r="14" customFormat="false" ht="13.8" hidden="false" customHeight="false" outlineLevel="0" collapsed="false">
      <c r="A14" s="1" t="s">
        <v>93</v>
      </c>
      <c r="B14" s="1" t="s">
        <v>90</v>
      </c>
      <c r="C14" s="41" t="n">
        <f aca="false">(C6*1000)/(2*(C5+C4)^2)</f>
        <v>4.22496570644719</v>
      </c>
      <c r="D14" s="1" t="s">
        <v>94</v>
      </c>
    </row>
    <row r="15" customFormat="false" ht="13.8" hidden="false" customHeight="false" outlineLevel="0" collapsed="false">
      <c r="A15" s="1" t="s">
        <v>95</v>
      </c>
      <c r="B15" s="1" t="s">
        <v>90</v>
      </c>
      <c r="C15" s="1" t="n">
        <v>3</v>
      </c>
      <c r="D15" s="1" t="s">
        <v>91</v>
      </c>
    </row>
    <row r="17" customFormat="false" ht="13.8" hidden="false" customHeight="false" outlineLevel="0" collapsed="false">
      <c r="A17" s="1" t="s">
        <v>96</v>
      </c>
      <c r="B17" s="1" t="s">
        <v>90</v>
      </c>
      <c r="C17" s="41" t="n">
        <f aca="false">C11*SUM(C12:C15)/(10^6)</f>
        <v>2.20282767626886</v>
      </c>
      <c r="D17" s="1" t="s">
        <v>13</v>
      </c>
    </row>
    <row r="18" customFormat="false" ht="13.8" hidden="false" customHeight="false" outlineLevel="0" collapsed="false">
      <c r="A18" s="1" t="s">
        <v>97</v>
      </c>
      <c r="B18" s="1" t="s">
        <v>98</v>
      </c>
      <c r="C18" s="41" t="n">
        <f aca="false">2*(C4-C8)</f>
        <v>24</v>
      </c>
      <c r="D18" s="1" t="s">
        <v>80</v>
      </c>
    </row>
  </sheetData>
  <mergeCells count="2">
    <mergeCell ref="A1:F2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7.44"/>
    <col collapsed="false" customWidth="true" hidden="false" outlineLevel="0" max="4" min="3" style="0" width="13.34"/>
    <col collapsed="false" customWidth="true" hidden="false" outlineLevel="0" max="5" min="5" style="0" width="12"/>
  </cols>
  <sheetData>
    <row r="1" customFormat="false" ht="15" hidden="false" customHeight="false" outlineLevel="0" collapsed="false">
      <c r="A1" s="0" t="s">
        <v>99</v>
      </c>
      <c r="B1" s="0" t="n">
        <v>1</v>
      </c>
      <c r="C1" s="0" t="s">
        <v>100</v>
      </c>
    </row>
    <row r="2" customFormat="false" ht="15" hidden="false" customHeight="false" outlineLevel="0" collapsed="false">
      <c r="A2" s="0" t="s">
        <v>12</v>
      </c>
      <c r="B2" s="0" t="n">
        <v>1</v>
      </c>
      <c r="C2" s="0" t="s">
        <v>46</v>
      </c>
    </row>
    <row r="3" customFormat="false" ht="15" hidden="false" customHeight="false" outlineLevel="0" collapsed="false">
      <c r="A3" s="42" t="s">
        <v>14</v>
      </c>
      <c r="B3" s="0" t="n">
        <f aca="false">1/(B2*10^6)</f>
        <v>1E-006</v>
      </c>
      <c r="C3" s="0" t="s">
        <v>17</v>
      </c>
    </row>
    <row r="4" customFormat="false" ht="15" hidden="false" customHeight="false" outlineLevel="0" collapsed="false">
      <c r="A4" s="42" t="s">
        <v>101</v>
      </c>
      <c r="B4" s="0" t="n">
        <f aca="false">2*PI()/B3</f>
        <v>6283185.30717959</v>
      </c>
      <c r="C4" s="0" t="s">
        <v>102</v>
      </c>
    </row>
    <row r="5" customFormat="false" ht="15" hidden="false" customHeight="false" outlineLevel="0" collapsed="false">
      <c r="A5" s="42" t="s">
        <v>103</v>
      </c>
      <c r="B5" s="0" t="n">
        <v>0</v>
      </c>
      <c r="C5" s="0" t="s">
        <v>104</v>
      </c>
    </row>
    <row r="6" customFormat="false" ht="15" hidden="false" customHeight="false" outlineLevel="0" collapsed="false">
      <c r="A6" s="42" t="s">
        <v>20</v>
      </c>
      <c r="B6" s="0" t="n">
        <v>3</v>
      </c>
    </row>
    <row r="7" customFormat="false" ht="15" hidden="false" customHeight="false" outlineLevel="0" collapsed="false">
      <c r="A7" s="42" t="s">
        <v>105</v>
      </c>
      <c r="B7" s="0" t="n">
        <v>2</v>
      </c>
    </row>
    <row r="8" customFormat="false" ht="15" hidden="false" customHeight="false" outlineLevel="0" collapsed="false">
      <c r="A8" s="42" t="s">
        <v>106</v>
      </c>
      <c r="B8" s="0" t="n">
        <v>50</v>
      </c>
    </row>
    <row r="9" customFormat="false" ht="15" hidden="false" customHeight="false" outlineLevel="0" collapsed="false">
      <c r="A9" s="42" t="s">
        <v>107</v>
      </c>
      <c r="B9" s="0" t="n">
        <v>50</v>
      </c>
    </row>
    <row r="10" customFormat="false" ht="15" hidden="false" customHeight="false" outlineLevel="0" collapsed="false">
      <c r="A10" s="42" t="s">
        <v>108</v>
      </c>
      <c r="B10" s="0" t="n">
        <v>0</v>
      </c>
    </row>
    <row r="11" customFormat="false" ht="15" hidden="false" customHeight="false" outlineLevel="0" collapsed="false">
      <c r="A11" s="42"/>
    </row>
    <row r="12" customFormat="false" ht="15" hidden="false" customHeight="false" outlineLevel="0" collapsed="false">
      <c r="A12" s="42" t="s">
        <v>109</v>
      </c>
      <c r="B12" s="0" t="n">
        <f aca="false">(B10-B9)/(B10+B9)</f>
        <v>-1</v>
      </c>
    </row>
    <row r="14" customFormat="false" ht="15" hidden="false" customHeight="false" outlineLevel="0" collapsed="false">
      <c r="A14" s="42" t="s">
        <v>110</v>
      </c>
      <c r="B14" s="0" t="s">
        <v>111</v>
      </c>
      <c r="D14" s="43" t="s">
        <v>99</v>
      </c>
      <c r="E14" s="43"/>
      <c r="F14" s="0" t="s">
        <v>112</v>
      </c>
      <c r="H14" s="43" t="s">
        <v>113</v>
      </c>
      <c r="I14" s="43"/>
      <c r="J14" s="0" t="s">
        <v>114</v>
      </c>
      <c r="L14" s="0" t="s">
        <v>115</v>
      </c>
    </row>
    <row r="15" customFormat="false" ht="15" hidden="false" customHeight="false" outlineLevel="0" collapsed="false">
      <c r="D15" s="0" t="s">
        <v>116</v>
      </c>
      <c r="E15" s="0" t="s">
        <v>117</v>
      </c>
      <c r="H15" s="0" t="s">
        <v>116</v>
      </c>
      <c r="I15" s="0" t="s">
        <v>117</v>
      </c>
    </row>
    <row r="16" customFormat="false" ht="15" hidden="false" customHeight="false" outlineLevel="0" collapsed="false">
      <c r="A16" s="0" t="n">
        <v>0</v>
      </c>
      <c r="B16" s="0" t="n">
        <v>0</v>
      </c>
      <c r="D16" s="0" t="n">
        <f aca="false">$B$1*COS($B$4*B16-$B$7)</f>
        <v>-0.416146836547142</v>
      </c>
      <c r="E16" s="0" t="n">
        <f aca="false">-$B$1*SIN($B$4*B16-$B$7)</f>
        <v>0.909297426825682</v>
      </c>
      <c r="F16" s="0" t="n">
        <f aca="false">SQRT(D16*D16+E16*E16)</f>
        <v>1</v>
      </c>
      <c r="H16" s="0" t="n">
        <f aca="false">$B$1*$B$12*COS($B$4*B16-$B$7)</f>
        <v>0.416146836547142</v>
      </c>
      <c r="I16" s="0" t="n">
        <f aca="false">$B$1*$B$12*SIN($B$4*B16)</f>
        <v>-0</v>
      </c>
      <c r="J16" s="0" t="n">
        <f aca="false">SQRT(H16*H16+I16*I16)</f>
        <v>0.416146836547142</v>
      </c>
      <c r="K16" s="0" t="n">
        <f aca="false">H16+D16</f>
        <v>0</v>
      </c>
      <c r="L16" s="0" t="n">
        <f aca="false">SQRT((D16+H16)^2+(E16+I16)^2)</f>
        <v>0.909297426825682</v>
      </c>
    </row>
    <row r="17" customFormat="false" ht="15" hidden="false" customHeight="false" outlineLevel="0" collapsed="false">
      <c r="A17" s="0" t="n">
        <v>1</v>
      </c>
      <c r="B17" s="0" t="n">
        <f aca="false">A17*$B$3/100</f>
        <v>1E-008</v>
      </c>
      <c r="D17" s="0" t="n">
        <f aca="false">$B$1*COS($B$4*B17-$B$7)</f>
        <v>-0.358230407987867</v>
      </c>
      <c r="E17" s="0" t="n">
        <f aca="false">-$B$1*SIN($B$4*B17-$B$7)</f>
        <v>0.933633212130356</v>
      </c>
      <c r="F17" s="0" t="n">
        <f aca="false">SQRT(D17*D17+E17*E17)</f>
        <v>1</v>
      </c>
      <c r="H17" s="0" t="n">
        <f aca="false">$B$1*$B$12*COS($B$4*B17-$B$7)</f>
        <v>0.358230407987867</v>
      </c>
      <c r="I17" s="0" t="n">
        <f aca="false">$B$1*$B$12*SIN($B$4*B17)</f>
        <v>-0.0627905195293134</v>
      </c>
      <c r="J17" s="0" t="n">
        <f aca="false">SQRT(H17*H17+I17*I17)</f>
        <v>0.363691730109326</v>
      </c>
      <c r="K17" s="0" t="n">
        <f aca="false">H17+D17</f>
        <v>0</v>
      </c>
      <c r="L17" s="0" t="n">
        <f aca="false">SQRT((D17+H17)^2+(E17+I17)^2)</f>
        <v>0.870842692601043</v>
      </c>
    </row>
    <row r="18" customFormat="false" ht="15" hidden="false" customHeight="false" outlineLevel="0" collapsed="false">
      <c r="A18" s="0" t="n">
        <v>2</v>
      </c>
      <c r="B18" s="0" t="n">
        <f aca="false">A18*$B$3/100</f>
        <v>2E-008</v>
      </c>
      <c r="D18" s="0" t="n">
        <f aca="false">$B$1*COS($B$4*B18-$B$7)</f>
        <v>-0.298900207668169</v>
      </c>
      <c r="E18" s="0" t="n">
        <f aca="false">-$B$1*SIN($B$4*B18-$B$7)</f>
        <v>0.954284373683194</v>
      </c>
      <c r="F18" s="0" t="n">
        <f aca="false">SQRT(D18*D18+E18*E18)</f>
        <v>1</v>
      </c>
      <c r="H18" s="0" t="n">
        <f aca="false">$B$1*$B$12*COS($B$4*B18-$B$7)</f>
        <v>0.298900207668169</v>
      </c>
      <c r="I18" s="0" t="n">
        <f aca="false">$B$1*$B$12*SIN($B$4*B18)</f>
        <v>-0.125333233564304</v>
      </c>
      <c r="J18" s="0" t="n">
        <f aca="false">SQRT(H18*H18+I18*I18)</f>
        <v>0.324113797268427</v>
      </c>
      <c r="K18" s="0" t="n">
        <f aca="false">H18+D18</f>
        <v>0</v>
      </c>
      <c r="L18" s="0" t="n">
        <f aca="false">SQRT((D18+H18)^2+(E18+I18)^2)</f>
        <v>0.82895114011889</v>
      </c>
    </row>
    <row r="19" customFormat="false" ht="15" hidden="false" customHeight="false" outlineLevel="0" collapsed="false">
      <c r="A19" s="0" t="n">
        <v>3</v>
      </c>
      <c r="B19" s="0" t="n">
        <f aca="false">A19*$B$3/100</f>
        <v>3E-008</v>
      </c>
      <c r="D19" s="0" t="n">
        <f aca="false">$B$1*COS($B$4*B19-$B$7)</f>
        <v>-0.23839038478332</v>
      </c>
      <c r="E19" s="0" t="n">
        <f aca="false">-$B$1*SIN($B$4*B19-$B$7)</f>
        <v>0.971169410784164</v>
      </c>
      <c r="F19" s="0" t="n">
        <f aca="false">SQRT(D19*D19+E19*E19)</f>
        <v>1</v>
      </c>
      <c r="H19" s="0" t="n">
        <f aca="false">$B$1*$B$12*COS($B$4*B19-$B$7)</f>
        <v>0.23839038478332</v>
      </c>
      <c r="I19" s="0" t="n">
        <f aca="false">$B$1*$B$12*SIN($B$4*B19)</f>
        <v>-0.187381314585725</v>
      </c>
      <c r="J19" s="0" t="n">
        <f aca="false">SQRT(H19*H19+I19*I19)</f>
        <v>0.303218951605954</v>
      </c>
      <c r="K19" s="0" t="n">
        <f aca="false">H19+D19</f>
        <v>0</v>
      </c>
      <c r="L19" s="0" t="n">
        <f aca="false">SQRT((D19+H19)^2+(E19+I19)^2)</f>
        <v>0.783788096198439</v>
      </c>
    </row>
    <row r="20" customFormat="false" ht="15" hidden="false" customHeight="false" outlineLevel="0" collapsed="false">
      <c r="A20" s="0" t="n">
        <v>4</v>
      </c>
      <c r="B20" s="0" t="n">
        <f aca="false">A20*$B$3/100</f>
        <v>4E-008</v>
      </c>
      <c r="D20" s="0" t="n">
        <f aca="false">$B$1*COS($B$4*B20-$B$7)</f>
        <v>-0.176939743959939</v>
      </c>
      <c r="E20" s="0" t="n">
        <f aca="false">-$B$1*SIN($B$4*B20-$B$7)</f>
        <v>0.984221685905869</v>
      </c>
      <c r="F20" s="0" t="n">
        <f aca="false">SQRT(D20*D20+E20*E20)</f>
        <v>1</v>
      </c>
      <c r="H20" s="0" t="n">
        <f aca="false">$B$1*$B$12*COS($B$4*B20-$B$7)</f>
        <v>0.176939743959939</v>
      </c>
      <c r="I20" s="0" t="n">
        <f aca="false">$B$1*$B$12*SIN($B$4*B20)</f>
        <v>-0.248689887164855</v>
      </c>
      <c r="J20" s="0" t="n">
        <f aca="false">SQRT(H20*H20+I20*I20)</f>
        <v>0.30521194762112</v>
      </c>
      <c r="K20" s="0" t="n">
        <f aca="false">H20+D20</f>
        <v>0</v>
      </c>
      <c r="L20" s="0" t="n">
        <f aca="false">SQRT((D20+H20)^2+(E20+I20)^2)</f>
        <v>0.735531798741014</v>
      </c>
    </row>
    <row r="21" customFormat="false" ht="15" hidden="false" customHeight="false" outlineLevel="0" collapsed="false">
      <c r="A21" s="0" t="n">
        <v>5</v>
      </c>
      <c r="B21" s="0" t="n">
        <f aca="false">A21*$B$3/100</f>
        <v>5E-008</v>
      </c>
      <c r="D21" s="0" t="n">
        <f aca="false">$B$1*COS($B$4*B21-$B$7)</f>
        <v>-0.114790802803228</v>
      </c>
      <c r="E21" s="0" t="n">
        <f aca="false">-$B$1*SIN($B$4*B21-$B$7)</f>
        <v>0.993389687681421</v>
      </c>
      <c r="F21" s="0" t="n">
        <f aca="false">SQRT(D21*D21+E21*E21)</f>
        <v>1</v>
      </c>
      <c r="H21" s="0" t="n">
        <f aca="false">$B$1*$B$12*COS($B$4*B21-$B$7)</f>
        <v>0.114790802803228</v>
      </c>
      <c r="I21" s="0" t="n">
        <f aca="false">$B$1*$B$12*SIN($B$4*B21)</f>
        <v>-0.309016994374947</v>
      </c>
      <c r="J21" s="0" t="n">
        <f aca="false">SQRT(H21*H21+I21*I21)</f>
        <v>0.329648951493457</v>
      </c>
      <c r="K21" s="0" t="n">
        <f aca="false">H21+D21</f>
        <v>0</v>
      </c>
      <c r="L21" s="0" t="n">
        <f aca="false">SQRT((D21+H21)^2+(E21+I21)^2)</f>
        <v>0.684372693306473</v>
      </c>
    </row>
    <row r="22" customFormat="false" ht="15" hidden="false" customHeight="false" outlineLevel="0" collapsed="false">
      <c r="A22" s="0" t="n">
        <v>6</v>
      </c>
      <c r="B22" s="0" t="n">
        <f aca="false">A22*$B$3/100</f>
        <v>6E-008</v>
      </c>
      <c r="D22" s="0" t="n">
        <f aca="false">$B$1*COS($B$4*B22-$B$7)</f>
        <v>-0.0521888347907818</v>
      </c>
      <c r="E22" s="0" t="n">
        <f aca="false">-$B$1*SIN($B$4*B22-$B$7)</f>
        <v>0.998637234196272</v>
      </c>
      <c r="F22" s="0" t="n">
        <f aca="false">SQRT(D22*D22+E22*E22)</f>
        <v>1</v>
      </c>
      <c r="H22" s="0" t="n">
        <f aca="false">$B$1*$B$12*COS($B$4*B22-$B$7)</f>
        <v>0.0521888347907818</v>
      </c>
      <c r="I22" s="0" t="n">
        <f aca="false">$B$1*$B$12*SIN($B$4*B22)</f>
        <v>-0.368124552684678</v>
      </c>
      <c r="J22" s="0" t="n">
        <f aca="false">SQRT(H22*H22+I22*I22)</f>
        <v>0.371805541602211</v>
      </c>
      <c r="K22" s="0" t="n">
        <f aca="false">H22+D22</f>
        <v>0</v>
      </c>
      <c r="L22" s="0" t="n">
        <f aca="false">SQRT((D22+H22)^2+(E22+I22)^2)</f>
        <v>0.630512681511594</v>
      </c>
    </row>
    <row r="23" customFormat="false" ht="15" hidden="false" customHeight="false" outlineLevel="0" collapsed="false">
      <c r="A23" s="0" t="n">
        <v>7</v>
      </c>
      <c r="B23" s="0" t="n">
        <f aca="false">A23*$B$3/100</f>
        <v>7E-008</v>
      </c>
      <c r="D23" s="0" t="n">
        <f aca="false">$B$1*COS($B$4*B23-$B$7)</f>
        <v>0.0106190987097731</v>
      </c>
      <c r="E23" s="0" t="n">
        <f aca="false">-$B$1*SIN($B$4*B23-$B$7)</f>
        <v>0.999943615781706</v>
      </c>
      <c r="F23" s="0" t="n">
        <f aca="false">SQRT(D23*D23+E23*E23)</f>
        <v>1</v>
      </c>
      <c r="H23" s="0" t="n">
        <f aca="false">$B$1*$B$12*COS($B$4*B23-$B$7)</f>
        <v>-0.0106190987097731</v>
      </c>
      <c r="I23" s="0" t="n">
        <f aca="false">$B$1*$B$12*SIN($B$4*B23)</f>
        <v>-0.425779291565073</v>
      </c>
      <c r="J23" s="0" t="n">
        <f aca="false">SQRT(H23*H23+I23*I23)</f>
        <v>0.425911693174845</v>
      </c>
      <c r="K23" s="0" t="n">
        <f aca="false">H23+D23</f>
        <v>0</v>
      </c>
      <c r="L23" s="0" t="n">
        <f aca="false">SQRT((D23+H23)^2+(E23+I23)^2)</f>
        <v>0.574164324216633</v>
      </c>
    </row>
    <row r="24" customFormat="false" ht="15" hidden="false" customHeight="false" outlineLevel="0" collapsed="false">
      <c r="A24" s="0" t="n">
        <v>8</v>
      </c>
      <c r="B24" s="0" t="n">
        <f aca="false">A24*$B$3/100</f>
        <v>8E-008</v>
      </c>
      <c r="D24" s="0" t="n">
        <f aca="false">$B$1*COS($B$4*B24-$B$7)</f>
        <v>0.0733851234791251</v>
      </c>
      <c r="E24" s="0" t="n">
        <f aca="false">-$B$1*SIN($B$4*B24-$B$7)</f>
        <v>0.997303676746433</v>
      </c>
      <c r="F24" s="0" t="n">
        <f aca="false">SQRT(D24*D24+E24*E24)</f>
        <v>1</v>
      </c>
      <c r="H24" s="0" t="n">
        <f aca="false">$B$1*$B$12*COS($B$4*B24-$B$7)</f>
        <v>-0.0733851234791251</v>
      </c>
      <c r="I24" s="0" t="n">
        <f aca="false">$B$1*$B$12*SIN($B$4*B24)</f>
        <v>-0.481753674101715</v>
      </c>
      <c r="J24" s="0" t="n">
        <f aca="false">SQRT(H24*H24+I24*I24)</f>
        <v>0.487310967307887</v>
      </c>
      <c r="K24" s="0" t="n">
        <f aca="false">H24+D24</f>
        <v>0</v>
      </c>
      <c r="L24" s="0" t="n">
        <f aca="false">SQRT((D24+H24)^2+(E24+I24)^2)</f>
        <v>0.515550002644718</v>
      </c>
    </row>
    <row r="25" customFormat="false" ht="15" hidden="false" customHeight="false" outlineLevel="0" collapsed="false">
      <c r="A25" s="0" t="n">
        <v>9</v>
      </c>
      <c r="B25" s="0" t="n">
        <f aca="false">A25*$B$3/100</f>
        <v>9E-008</v>
      </c>
      <c r="D25" s="0" t="n">
        <f aca="false">$B$1*COS($B$4*B25-$B$7)</f>
        <v>0.135861530692579</v>
      </c>
      <c r="E25" s="0" t="n">
        <f aca="false">-$B$1*SIN($B$4*B25-$B$7)</f>
        <v>0.990727835723752</v>
      </c>
      <c r="F25" s="0" t="n">
        <f aca="false">SQRT(D25*D25+E25*E25)</f>
        <v>1</v>
      </c>
      <c r="H25" s="0" t="n">
        <f aca="false">$B$1*$B$12*COS($B$4*B25-$B$7)</f>
        <v>-0.135861530692579</v>
      </c>
      <c r="I25" s="0" t="n">
        <f aca="false">$B$1*$B$12*SIN($B$4*B25)</f>
        <v>-0.535826794978997</v>
      </c>
      <c r="J25" s="0" t="n">
        <f aca="false">SQRT(H25*H25+I25*I25)</f>
        <v>0.552782696671662</v>
      </c>
      <c r="K25" s="0" t="n">
        <f aca="false">H25+D25</f>
        <v>0</v>
      </c>
      <c r="L25" s="0" t="n">
        <f aca="false">SQRT((D25+H25)^2+(E25+I25)^2)</f>
        <v>0.454901040744755</v>
      </c>
    </row>
    <row r="26" customFormat="false" ht="15" hidden="false" customHeight="false" outlineLevel="0" collapsed="false">
      <c r="A26" s="0" t="n">
        <v>10</v>
      </c>
      <c r="B26" s="0" t="n">
        <f aca="false">A26*$B$3/100</f>
        <v>1E-007</v>
      </c>
      <c r="D26" s="0" t="n">
        <f aca="false">$B$1*COS($B$4*B26-$B$7)</f>
        <v>0.197801754513618</v>
      </c>
      <c r="E26" s="0" t="n">
        <f aca="false">-$B$1*SIN($B$4*B26-$B$7)</f>
        <v>0.980242044553963</v>
      </c>
      <c r="F26" s="0" t="n">
        <f aca="false">SQRT(D26*D26+E26*E26)</f>
        <v>1</v>
      </c>
      <c r="H26" s="0" t="n">
        <f aca="false">$B$1*$B$12*COS($B$4*B26-$B$7)</f>
        <v>-0.197801754513618</v>
      </c>
      <c r="I26" s="0" t="n">
        <f aca="false">$B$1*$B$12*SIN($B$4*B26)</f>
        <v>-0.587785252292473</v>
      </c>
      <c r="J26" s="0" t="n">
        <f aca="false">SQRT(H26*H26+I26*I26)</f>
        <v>0.620175005060017</v>
      </c>
      <c r="K26" s="0" t="n">
        <f aca="false">H26+D26</f>
        <v>0</v>
      </c>
      <c r="L26" s="0" t="n">
        <f aca="false">SQRT((D26+H26)^2+(E26+I26)^2)</f>
        <v>0.39245679226149</v>
      </c>
    </row>
    <row r="27" customFormat="false" ht="15" hidden="false" customHeight="false" outlineLevel="0" collapsed="false">
      <c r="A27" s="0" t="n">
        <v>11</v>
      </c>
      <c r="B27" s="0" t="n">
        <f aca="false">A27*$B$3/100</f>
        <v>1.1E-007</v>
      </c>
      <c r="D27" s="0" t="n">
        <f aca="false">$B$1*COS($B$4*B27-$B$7)</f>
        <v>0.258961345176618</v>
      </c>
      <c r="E27" s="0" t="n">
        <f aca="false">-$B$1*SIN($B$4*B27-$B$7)</f>
        <v>0.965887685864312</v>
      </c>
      <c r="F27" s="0" t="n">
        <f aca="false">SQRT(D27*D27+E27*E27)</f>
        <v>1</v>
      </c>
      <c r="H27" s="0" t="n">
        <f aca="false">$B$1*$B$12*COS($B$4*B27-$B$7)</f>
        <v>-0.258961345176618</v>
      </c>
      <c r="I27" s="0" t="n">
        <f aca="false">$B$1*$B$12*SIN($B$4*B27)</f>
        <v>-0.63742398974869</v>
      </c>
      <c r="J27" s="0" t="n">
        <f aca="false">SQRT(H27*H27+I27*I27)</f>
        <v>0.68801912836986</v>
      </c>
      <c r="K27" s="0" t="n">
        <f aca="false">H27+D27</f>
        <v>0</v>
      </c>
      <c r="L27" s="0" t="n">
        <f aca="false">SQRT((D27+H27)^2+(E27+I27)^2)</f>
        <v>0.328463696115623</v>
      </c>
    </row>
    <row r="28" customFormat="false" ht="15" hidden="false" customHeight="false" outlineLevel="0" collapsed="false">
      <c r="A28" s="0" t="n">
        <v>12</v>
      </c>
      <c r="B28" s="0" t="n">
        <f aca="false">A28*$B$3/100</f>
        <v>1.2E-007</v>
      </c>
      <c r="D28" s="0" t="n">
        <f aca="false">$B$1*COS($B$4*B28-$B$7)</f>
        <v>0.319098933718391</v>
      </c>
      <c r="E28" s="0" t="n">
        <f aca="false">-$B$1*SIN($B$4*B28-$B$7)</f>
        <v>0.947721409750664</v>
      </c>
      <c r="F28" s="0" t="n">
        <f aca="false">SQRT(D28*D28+E28*E28)</f>
        <v>1</v>
      </c>
      <c r="H28" s="0" t="n">
        <f aca="false">$B$1*$B$12*COS($B$4*B28-$B$7)</f>
        <v>-0.319098933718391</v>
      </c>
      <c r="I28" s="0" t="n">
        <f aca="false">$B$1*$B$12*SIN($B$4*B28)</f>
        <v>-0.684547105928689</v>
      </c>
      <c r="J28" s="0" t="n">
        <f aca="false">SQRT(H28*H28+I28*I28)</f>
        <v>0.755267416042528</v>
      </c>
      <c r="K28" s="0" t="n">
        <f aca="false">H28+D28</f>
        <v>0</v>
      </c>
      <c r="L28" s="0" t="n">
        <f aca="false">SQRT((D28+H28)^2+(E28+I28)^2)</f>
        <v>0.263174303821975</v>
      </c>
    </row>
    <row r="29" customFormat="false" ht="15" hidden="false" customHeight="false" outlineLevel="0" collapsed="false">
      <c r="A29" s="0" t="n">
        <v>13</v>
      </c>
      <c r="B29" s="0" t="n">
        <f aca="false">A29*$B$3/100</f>
        <v>1.3E-007</v>
      </c>
      <c r="D29" s="0" t="n">
        <f aca="false">$B$1*COS($B$4*B29-$B$7)</f>
        <v>0.377977184551213</v>
      </c>
      <c r="E29" s="0" t="n">
        <f aca="false">-$B$1*SIN($B$4*B29-$B$7)</f>
        <v>0.925814910205457</v>
      </c>
      <c r="F29" s="0" t="n">
        <f aca="false">SQRT(D29*D29+E29*E29)</f>
        <v>1</v>
      </c>
      <c r="H29" s="0" t="n">
        <f aca="false">$B$1*$B$12*COS($B$4*B29-$B$7)</f>
        <v>-0.377977184551213</v>
      </c>
      <c r="I29" s="0" t="n">
        <f aca="false">$B$1*$B$12*SIN($B$4*B29)</f>
        <v>-0.728968627421412</v>
      </c>
      <c r="J29" s="0" t="n">
        <f aca="false">SQRT(H29*H29+I29*I29)</f>
        <v>0.82113458811934</v>
      </c>
      <c r="K29" s="0" t="n">
        <f aca="false">H29+D29</f>
        <v>0</v>
      </c>
      <c r="L29" s="0" t="n">
        <f aca="false">SQRT((D29+H29)^2+(E29+I29)^2)</f>
        <v>0.196846282784045</v>
      </c>
    </row>
    <row r="30" customFormat="false" ht="15" hidden="false" customHeight="false" outlineLevel="0" collapsed="false">
      <c r="A30" s="0" t="n">
        <v>14</v>
      </c>
      <c r="B30" s="0" t="n">
        <f aca="false">A30*$B$3/100</f>
        <v>1.4E-007</v>
      </c>
      <c r="D30" s="0" t="n">
        <f aca="false">$B$1*COS($B$4*B30-$B$7)</f>
        <v>0.435363732117962</v>
      </c>
      <c r="E30" s="0" t="n">
        <f aca="false">-$B$1*SIN($B$4*B30-$B$7)</f>
        <v>0.900254642174268</v>
      </c>
      <c r="F30" s="0" t="n">
        <f aca="false">SQRT(D30*D30+E30*E30)</f>
        <v>1</v>
      </c>
      <c r="H30" s="0" t="n">
        <f aca="false">$B$1*$B$12*COS($B$4*B30-$B$7)</f>
        <v>-0.435363732117962</v>
      </c>
      <c r="I30" s="0" t="n">
        <f aca="false">$B$1*$B$12*SIN($B$4*B30)</f>
        <v>-0.770513242775789</v>
      </c>
      <c r="J30" s="0" t="n">
        <f aca="false">SQRT(H30*H30+I30*I30)</f>
        <v>0.885004088429281</v>
      </c>
      <c r="K30" s="0" t="n">
        <f aca="false">H30+D30</f>
        <v>0</v>
      </c>
      <c r="L30" s="0" t="n">
        <f aca="false">SQRT((D30+H30)^2+(E30+I30)^2)</f>
        <v>0.129741399398479</v>
      </c>
    </row>
    <row r="31" customFormat="false" ht="15" hidden="false" customHeight="false" outlineLevel="0" collapsed="false">
      <c r="A31" s="0" t="n">
        <v>15</v>
      </c>
      <c r="B31" s="0" t="n">
        <f aca="false">A31*$B$3/100</f>
        <v>1.5E-007</v>
      </c>
      <c r="D31" s="0" t="n">
        <f aca="false">$B$1*COS($B$4*B31-$B$7)</f>
        <v>0.49103209793281</v>
      </c>
      <c r="E31" s="0" t="n">
        <f aca="false">-$B$1*SIN($B$4*B31-$B$7)</f>
        <v>0.871141480357642</v>
      </c>
      <c r="F31" s="0" t="n">
        <f aca="false">SQRT(D31*D31+E31*E31)</f>
        <v>1</v>
      </c>
      <c r="H31" s="0" t="n">
        <f aca="false">$B$1*$B$12*COS($B$4*B31-$B$7)</f>
        <v>-0.49103209793281</v>
      </c>
      <c r="I31" s="0" t="n">
        <f aca="false">$B$1*$B$12*SIN($B$4*B31)</f>
        <v>-0.809016994374948</v>
      </c>
      <c r="J31" s="0" t="n">
        <f aca="false">SQRT(H31*H31+I31*I31)</f>
        <v>0.946372557921969</v>
      </c>
      <c r="K31" s="0" t="n">
        <f aca="false">H31+D31</f>
        <v>0</v>
      </c>
      <c r="L31" s="0" t="n">
        <f aca="false">SQRT((D31+H31)^2+(E31+I31)^2)</f>
        <v>0.0621244859826942</v>
      </c>
    </row>
    <row r="32" customFormat="false" ht="15" hidden="false" customHeight="false" outlineLevel="0" collapsed="false">
      <c r="A32" s="0" t="n">
        <v>16</v>
      </c>
      <c r="B32" s="0" t="n">
        <f aca="false">A32*$B$3/100</f>
        <v>1.6E-007</v>
      </c>
      <c r="D32" s="0" t="n">
        <f aca="false">$B$1*COS($B$4*B32-$B$7)</f>
        <v>0.544762584388345</v>
      </c>
      <c r="E32" s="0" t="n">
        <f aca="false">-$B$1*SIN($B$4*B32-$B$7)</f>
        <v>0.838590321104729</v>
      </c>
      <c r="F32" s="0" t="n">
        <f aca="false">SQRT(D32*D32+E32*E32)</f>
        <v>1</v>
      </c>
      <c r="H32" s="0" t="n">
        <f aca="false">$B$1*$B$12*COS($B$4*B32-$B$7)</f>
        <v>-0.544762584388345</v>
      </c>
      <c r="I32" s="0" t="n">
        <f aca="false">$B$1*$B$12*SIN($B$4*B32)</f>
        <v>-0.844327925502015</v>
      </c>
      <c r="J32" s="0" t="n">
        <f aca="false">SQRT(H32*H32+I32*I32)</f>
        <v>1.00481636089984</v>
      </c>
      <c r="K32" s="0" t="n">
        <f aca="false">H32+D32</f>
        <v>0</v>
      </c>
      <c r="L32" s="0" t="n">
        <f aca="false">SQRT((D32+H32)^2+(E32+I32)^2)</f>
        <v>0.00573760439728643</v>
      </c>
    </row>
    <row r="33" customFormat="false" ht="15" hidden="false" customHeight="false" outlineLevel="0" collapsed="false">
      <c r="A33" s="0" t="n">
        <v>17</v>
      </c>
      <c r="B33" s="0" t="n">
        <f aca="false">A33*$B$3/100</f>
        <v>1.7E-007</v>
      </c>
      <c r="D33" s="0" t="n">
        <f aca="false">$B$1*COS($B$4*B33-$B$7)</f>
        <v>0.596343141801649</v>
      </c>
      <c r="E33" s="0" t="n">
        <f aca="false">-$B$1*SIN($B$4*B33-$B$7)</f>
        <v>0.802729628969891</v>
      </c>
      <c r="F33" s="0" t="n">
        <f aca="false">SQRT(D33*D33+E33*E33)</f>
        <v>1</v>
      </c>
      <c r="H33" s="0" t="n">
        <f aca="false">$B$1*$B$12*COS($B$4*B33-$B$7)</f>
        <v>-0.596343141801649</v>
      </c>
      <c r="I33" s="0" t="n">
        <f aca="false">$B$1*$B$12*SIN($B$4*B33)</f>
        <v>-0.876306680043864</v>
      </c>
      <c r="J33" s="0" t="n">
        <f aca="false">SQRT(H33*H33+I33*I33)</f>
        <v>1.05997100916174</v>
      </c>
      <c r="K33" s="0" t="n">
        <f aca="false">H33+D33</f>
        <v>0</v>
      </c>
      <c r="L33" s="0" t="n">
        <f aca="false">SQRT((D33+H33)^2+(E33+I33)^2)</f>
        <v>0.0735770510739731</v>
      </c>
    </row>
    <row r="34" customFormat="false" ht="15" hidden="false" customHeight="false" outlineLevel="0" collapsed="false">
      <c r="A34" s="0" t="n">
        <v>18</v>
      </c>
      <c r="B34" s="0" t="n">
        <f aca="false">A34*$B$3/100</f>
        <v>1.8E-007</v>
      </c>
      <c r="D34" s="0" t="n">
        <f aca="false">$B$1*COS($B$4*B34-$B$7)</f>
        <v>0.645570205277529</v>
      </c>
      <c r="E34" s="0" t="n">
        <f aca="false">-$B$1*SIN($B$4*B34-$B$7)</f>
        <v>0.763700929721792</v>
      </c>
      <c r="F34" s="0" t="n">
        <f aca="false">SQRT(D34*D34+E34*E34)</f>
        <v>1</v>
      </c>
      <c r="H34" s="0" t="n">
        <f aca="false">$B$1*$B$12*COS($B$4*B34-$B$7)</f>
        <v>-0.645570205277529</v>
      </c>
      <c r="I34" s="0" t="n">
        <f aca="false">$B$1*$B$12*SIN($B$4*B34)</f>
        <v>-0.90482705246602</v>
      </c>
      <c r="J34" s="0" t="n">
        <f aca="false">SQRT(H34*H34+I34*I34)</f>
        <v>1.11151827911934</v>
      </c>
      <c r="K34" s="0" t="n">
        <f aca="false">H34+D34</f>
        <v>0</v>
      </c>
      <c r="L34" s="0" t="n">
        <f aca="false">SQRT((D34+H34)^2+(E34+I34)^2)</f>
        <v>0.141126122744228</v>
      </c>
    </row>
    <row r="35" customFormat="false" ht="15" hidden="false" customHeight="false" outlineLevel="0" collapsed="false">
      <c r="A35" s="0" t="n">
        <v>19</v>
      </c>
      <c r="B35" s="0" t="n">
        <f aca="false">A35*$B$3/100</f>
        <v>1.9E-007</v>
      </c>
      <c r="D35" s="0" t="n">
        <f aca="false">$B$1*COS($B$4*B35-$B$7)</f>
        <v>0.692249498086151</v>
      </c>
      <c r="E35" s="0" t="n">
        <f aca="false">-$B$1*SIN($B$4*B35-$B$7)</f>
        <v>0.721658251805847</v>
      </c>
      <c r="F35" s="0" t="n">
        <f aca="false">SQRT(D35*D35+E35*E35)</f>
        <v>1</v>
      </c>
      <c r="H35" s="0" t="n">
        <f aca="false">$B$1*$B$12*COS($B$4*B35-$B$7)</f>
        <v>-0.692249498086151</v>
      </c>
      <c r="I35" s="0" t="n">
        <f aca="false">$B$1*$B$12*SIN($B$4*B35)</f>
        <v>-0.929776485888251</v>
      </c>
      <c r="J35" s="0" t="n">
        <f aca="false">SQRT(H35*H35+I35*I35)</f>
        <v>1.15917801968086</v>
      </c>
      <c r="K35" s="0" t="n">
        <f aca="false">H35+D35</f>
        <v>0</v>
      </c>
      <c r="L35" s="0" t="n">
        <f aca="false">SQRT((D35+H35)^2+(E35+I35)^2)</f>
        <v>0.208118234082404</v>
      </c>
    </row>
    <row r="36" customFormat="false" ht="15" hidden="false" customHeight="false" outlineLevel="0" collapsed="false">
      <c r="A36" s="0" t="n">
        <v>20</v>
      </c>
      <c r="B36" s="0" t="n">
        <f aca="false">A36*$B$3/100</f>
        <v>2E-007</v>
      </c>
      <c r="D36" s="0" t="n">
        <f aca="false">$B$1*COS($B$4*B36-$B$7)</f>
        <v>0.73619679838454</v>
      </c>
      <c r="E36" s="0" t="n">
        <f aca="false">-$B$1*SIN($B$4*B36-$B$7)</f>
        <v>0.67676751846432</v>
      </c>
      <c r="F36" s="0" t="n">
        <f aca="false">SQRT(D36*D36+E36*E36)</f>
        <v>1</v>
      </c>
      <c r="H36" s="0" t="n">
        <f aca="false">$B$1*$B$12*COS($B$4*B36-$B$7)</f>
        <v>-0.73619679838454</v>
      </c>
      <c r="I36" s="0" t="n">
        <f aca="false">$B$1*$B$12*SIN($B$4*B36)</f>
        <v>-0.951056516295154</v>
      </c>
      <c r="J36" s="0" t="n">
        <f aca="false">SQRT(H36*H36+I36*I36)</f>
        <v>1.20270288231929</v>
      </c>
      <c r="K36" s="0" t="n">
        <f aca="false">H36+D36</f>
        <v>0</v>
      </c>
      <c r="L36" s="0" t="n">
        <f aca="false">SQRT((D36+H36)^2+(E36+I36)^2)</f>
        <v>0.274288997830834</v>
      </c>
    </row>
    <row r="37" customFormat="false" ht="15" hidden="false" customHeight="false" outlineLevel="0" collapsed="false">
      <c r="A37" s="0" t="n">
        <v>21</v>
      </c>
      <c r="B37" s="0" t="n">
        <f aca="false">A37*$B$3/100</f>
        <v>2.1E-007</v>
      </c>
      <c r="D37" s="0" t="n">
        <f aca="false">$B$1*COS($B$4*B37-$B$7)</f>
        <v>0.777238666256029</v>
      </c>
      <c r="E37" s="0" t="n">
        <f aca="false">-$B$1*SIN($B$4*B37-$B$7)</f>
        <v>0.629205892913083</v>
      </c>
      <c r="F37" s="0" t="n">
        <f aca="false">SQRT(D37*D37+E37*E37)</f>
        <v>1</v>
      </c>
      <c r="H37" s="0" t="n">
        <f aca="false">$B$1*$B$12*COS($B$4*B37-$B$7)</f>
        <v>-0.777238666256029</v>
      </c>
      <c r="I37" s="0" t="n">
        <f aca="false">$B$1*$B$12*SIN($B$4*B37)</f>
        <v>-0.968583161128631</v>
      </c>
      <c r="J37" s="0" t="n">
        <f aca="false">SQRT(H37*H37+I37*I37)</f>
        <v>1.24187490688289</v>
      </c>
      <c r="K37" s="0" t="n">
        <f aca="false">H37+D37</f>
        <v>0</v>
      </c>
      <c r="L37" s="0" t="n">
        <f aca="false">SQRT((D37+H37)^2+(E37+I37)^2)</f>
        <v>0.339377268215549</v>
      </c>
    </row>
    <row r="38" customFormat="false" ht="15" hidden="false" customHeight="false" outlineLevel="0" collapsed="false">
      <c r="A38" s="0" t="n">
        <v>22</v>
      </c>
      <c r="B38" s="0" t="n">
        <f aca="false">A38*$B$3/100</f>
        <v>2.2E-007</v>
      </c>
      <c r="D38" s="0" t="n">
        <f aca="false">$B$1*COS($B$4*B38-$B$7)</f>
        <v>0.815213128198376</v>
      </c>
      <c r="E38" s="0" t="n">
        <f aca="false">-$B$1*SIN($B$4*B38-$B$7)</f>
        <v>0.579161079159347</v>
      </c>
      <c r="F38" s="0" t="n">
        <f aca="false">SQRT(D38*D38+E38*E38)</f>
        <v>1</v>
      </c>
      <c r="H38" s="0" t="n">
        <f aca="false">$B$1*$B$12*COS($B$4*B38-$B$7)</f>
        <v>-0.815213128198376</v>
      </c>
      <c r="I38" s="0" t="n">
        <f aca="false">$B$1*$B$12*SIN($B$4*B38)</f>
        <v>-0.982287250728689</v>
      </c>
      <c r="J38" s="0" t="n">
        <f aca="false">SQRT(H38*H38+I38*I38)</f>
        <v>1.27650330486494</v>
      </c>
      <c r="K38" s="0" t="n">
        <f aca="false">H38+D38</f>
        <v>0</v>
      </c>
      <c r="L38" s="0" t="n">
        <f aca="false">SQRT((D38+H38)^2+(E38+I38)^2)</f>
        <v>0.403126171569342</v>
      </c>
    </row>
    <row r="39" customFormat="false" ht="15" hidden="false" customHeight="false" outlineLevel="0" collapsed="false">
      <c r="A39" s="0" t="n">
        <v>23</v>
      </c>
      <c r="B39" s="0" t="n">
        <f aca="false">A39*$B$3/100</f>
        <v>2.3E-007</v>
      </c>
      <c r="D39" s="0" t="n">
        <f aca="false">$B$1*COS($B$4*B39-$B$7)</f>
        <v>0.849970316359175</v>
      </c>
      <c r="E39" s="0" t="n">
        <f aca="false">-$B$1*SIN($B$4*B39-$B$7)</f>
        <v>0.526830581219697</v>
      </c>
      <c r="F39" s="0" t="n">
        <f aca="false">SQRT(D39*D39+E39*E39)</f>
        <v>1</v>
      </c>
      <c r="H39" s="0" t="n">
        <f aca="false">$B$1*$B$12*COS($B$4*B39-$B$7)</f>
        <v>-0.849970316359175</v>
      </c>
      <c r="I39" s="0" t="n">
        <f aca="false">$B$1*$B$12*SIN($B$4*B39)</f>
        <v>-0.992114701314478</v>
      </c>
      <c r="J39" s="0" t="n">
        <f aca="false">SQRT(H39*H39+I39*I39)</f>
        <v>1.30642302461953</v>
      </c>
      <c r="K39" s="0" t="n">
        <f aca="false">H39+D39</f>
        <v>0</v>
      </c>
      <c r="L39" s="0" t="n">
        <f aca="false">SQRT((D39+H39)^2+(E39+I39)^2)</f>
        <v>0.465284120094781</v>
      </c>
    </row>
    <row r="40" customFormat="false" ht="15" hidden="false" customHeight="false" outlineLevel="0" collapsed="false">
      <c r="A40" s="0" t="n">
        <v>24</v>
      </c>
      <c r="B40" s="0" t="n">
        <f aca="false">A40*$B$3/100</f>
        <v>2.4E-007</v>
      </c>
      <c r="D40" s="0" t="n">
        <f aca="false">$B$1*COS($B$4*B40-$B$7)</f>
        <v>0.881373059995806</v>
      </c>
      <c r="E40" s="0" t="n">
        <f aca="false">-$B$1*SIN($B$4*B40-$B$7)</f>
        <v>0.472420923661971</v>
      </c>
      <c r="F40" s="0" t="n">
        <f aca="false">SQRT(D40*D40+E40*E40)</f>
        <v>1</v>
      </c>
      <c r="H40" s="0" t="n">
        <f aca="false">$B$1*$B$12*COS($B$4*B40-$B$7)</f>
        <v>-0.881373059995806</v>
      </c>
      <c r="I40" s="0" t="n">
        <f aca="false">$B$1*$B$12*SIN($B$4*B40)</f>
        <v>-0.998026728428272</v>
      </c>
      <c r="J40" s="0" t="n">
        <f aca="false">SQRT(H40*H40+I40*I40)</f>
        <v>1.33149383083198</v>
      </c>
      <c r="K40" s="0" t="n">
        <f aca="false">H40+D40</f>
        <v>0</v>
      </c>
      <c r="L40" s="0" t="n">
        <f aca="false">SQRT((D40+H40)^2+(E40+I40)^2)</f>
        <v>0.5256058047663</v>
      </c>
    </row>
    <row r="41" customFormat="false" ht="15" hidden="false" customHeight="false" outlineLevel="0" collapsed="false">
      <c r="A41" s="0" t="n">
        <v>25</v>
      </c>
      <c r="B41" s="0" t="n">
        <f aca="false">A41*$B$3/100</f>
        <v>2.5E-007</v>
      </c>
      <c r="D41" s="0" t="n">
        <f aca="false">$B$1*COS($B$4*B41-$B$7)</f>
        <v>0.909297426825682</v>
      </c>
      <c r="E41" s="0" t="n">
        <f aca="false">-$B$1*SIN($B$4*B41-$B$7)</f>
        <v>0.416146836547142</v>
      </c>
      <c r="F41" s="0" t="n">
        <f aca="false">SQRT(D41*D41+E41*E41)</f>
        <v>1</v>
      </c>
      <c r="H41" s="0" t="n">
        <f aca="false">$B$1*$B$12*COS($B$4*B41-$B$7)</f>
        <v>-0.909297426825682</v>
      </c>
      <c r="I41" s="0" t="n">
        <f aca="false">$B$1*$B$12*SIN($B$4*B41)</f>
        <v>-1</v>
      </c>
      <c r="J41" s="0" t="n">
        <f aca="false">SQRT(H41*H41+I41*I41)</f>
        <v>1.35159972271076</v>
      </c>
      <c r="K41" s="0" t="n">
        <f aca="false">H41+D41</f>
        <v>0</v>
      </c>
      <c r="L41" s="0" t="n">
        <f aca="false">SQRT((D41+H41)^2+(E41+I41)^2)</f>
        <v>0.583853163452858</v>
      </c>
    </row>
    <row r="42" customFormat="false" ht="15" hidden="false" customHeight="false" outlineLevel="0" collapsed="false">
      <c r="A42" s="0" t="n">
        <v>26</v>
      </c>
      <c r="B42" s="0" t="n">
        <f aca="false">A42*$B$3/100</f>
        <v>2.6E-007</v>
      </c>
      <c r="D42" s="0" t="n">
        <f aca="false">$B$1*COS($B$4*B42-$B$7)</f>
        <v>0.933633212130356</v>
      </c>
      <c r="E42" s="0" t="n">
        <f aca="false">-$B$1*SIN($B$4*B42-$B$7)</f>
        <v>0.358230407987867</v>
      </c>
      <c r="F42" s="0" t="n">
        <f aca="false">SQRT(D42*D42+E42*E42)</f>
        <v>1</v>
      </c>
      <c r="H42" s="0" t="n">
        <f aca="false">$B$1*$B$12*COS($B$4*B42-$B$7)</f>
        <v>-0.933633212130356</v>
      </c>
      <c r="I42" s="0" t="n">
        <f aca="false">$B$1*$B$12*SIN($B$4*B42)</f>
        <v>-0.998026728428272</v>
      </c>
      <c r="J42" s="0" t="n">
        <f aca="false">SQRT(H42*H42+I42*I42)</f>
        <v>1.3666485742319</v>
      </c>
      <c r="K42" s="0" t="n">
        <f aca="false">H42+D42</f>
        <v>0</v>
      </c>
      <c r="L42" s="0" t="n">
        <f aca="false">SQRT((D42+H42)^2+(E42+I42)^2)</f>
        <v>0.639796320440405</v>
      </c>
    </row>
    <row r="43" customFormat="false" ht="15" hidden="false" customHeight="false" outlineLevel="0" collapsed="false">
      <c r="A43" s="0" t="n">
        <v>27</v>
      </c>
      <c r="B43" s="0" t="n">
        <f aca="false">A43*$B$3/100</f>
        <v>2.7E-007</v>
      </c>
      <c r="D43" s="0" t="n">
        <f aca="false">$B$1*COS($B$4*B43-$B$7)</f>
        <v>0.954284373683194</v>
      </c>
      <c r="E43" s="0" t="n">
        <f aca="false">-$B$1*SIN($B$4*B43-$B$7)</f>
        <v>0.298900207668169</v>
      </c>
      <c r="F43" s="0" t="n">
        <f aca="false">SQRT(D43*D43+E43*E43)</f>
        <v>1</v>
      </c>
      <c r="H43" s="0" t="n">
        <f aca="false">$B$1*$B$12*COS($B$4*B43-$B$7)</f>
        <v>-0.954284373683194</v>
      </c>
      <c r="I43" s="0" t="n">
        <f aca="false">$B$1*$B$12*SIN($B$4*B43)</f>
        <v>-0.992114701314478</v>
      </c>
      <c r="J43" s="0" t="n">
        <f aca="false">SQRT(H43*H43+I43*I43)</f>
        <v>1.37657191836106</v>
      </c>
      <c r="K43" s="0" t="n">
        <f aca="false">H43+D43</f>
        <v>0</v>
      </c>
      <c r="L43" s="0" t="n">
        <f aca="false">SQRT((D43+H43)^2+(E43+I43)^2)</f>
        <v>0.693214493646309</v>
      </c>
    </row>
    <row r="44" customFormat="false" ht="15" hidden="false" customHeight="false" outlineLevel="0" collapsed="false">
      <c r="A44" s="0" t="n">
        <v>28</v>
      </c>
      <c r="B44" s="0" t="n">
        <f aca="false">A44*$B$3/100</f>
        <v>2.8E-007</v>
      </c>
      <c r="D44" s="0" t="n">
        <f aca="false">$B$1*COS($B$4*B44-$B$7)</f>
        <v>0.971169410784164</v>
      </c>
      <c r="E44" s="0" t="n">
        <f aca="false">-$B$1*SIN($B$4*B44-$B$7)</f>
        <v>0.23839038478332</v>
      </c>
      <c r="F44" s="0" t="n">
        <f aca="false">SQRT(D44*D44+E44*E44)</f>
        <v>1</v>
      </c>
      <c r="H44" s="0" t="n">
        <f aca="false">$B$1*$B$12*COS($B$4*B44-$B$7)</f>
        <v>-0.971169410784164</v>
      </c>
      <c r="I44" s="0" t="n">
        <f aca="false">$B$1*$B$12*SIN($B$4*B44)</f>
        <v>-0.982287250728689</v>
      </c>
      <c r="J44" s="0" t="n">
        <f aca="false">SQRT(H44*H44+I44*I44)</f>
        <v>1.38132482327184</v>
      </c>
      <c r="K44" s="0" t="n">
        <f aca="false">H44+D44</f>
        <v>0</v>
      </c>
      <c r="L44" s="0" t="n">
        <f aca="false">SQRT((D44+H44)^2+(E44+I44)^2)</f>
        <v>0.743896865945368</v>
      </c>
    </row>
    <row r="45" customFormat="false" ht="15" hidden="false" customHeight="false" outlineLevel="0" collapsed="false">
      <c r="A45" s="0" t="n">
        <v>29</v>
      </c>
      <c r="B45" s="0" t="n">
        <f aca="false">A45*$B$3/100</f>
        <v>2.9E-007</v>
      </c>
      <c r="D45" s="0" t="n">
        <f aca="false">$B$1*COS($B$4*B45-$B$7)</f>
        <v>0.984221685905869</v>
      </c>
      <c r="E45" s="0" t="n">
        <f aca="false">-$B$1*SIN($B$4*B45-$B$7)</f>
        <v>0.176939743959939</v>
      </c>
      <c r="F45" s="0" t="n">
        <f aca="false">SQRT(D45*D45+E45*E45)</f>
        <v>1</v>
      </c>
      <c r="H45" s="0" t="n">
        <f aca="false">$B$1*$B$12*COS($B$4*B45-$B$7)</f>
        <v>-0.984221685905869</v>
      </c>
      <c r="I45" s="0" t="n">
        <f aca="false">$B$1*$B$12*SIN($B$4*B45)</f>
        <v>-0.968583161128631</v>
      </c>
      <c r="J45" s="0" t="n">
        <f aca="false">SQRT(H45*H45+I45*I45)</f>
        <v>1.38088582693477</v>
      </c>
      <c r="K45" s="0" t="n">
        <f aca="false">H45+D45</f>
        <v>0</v>
      </c>
      <c r="L45" s="0" t="n">
        <f aca="false">SQRT((D45+H45)^2+(E45+I45)^2)</f>
        <v>0.791643417168692</v>
      </c>
    </row>
    <row r="46" customFormat="false" ht="15" hidden="false" customHeight="false" outlineLevel="0" collapsed="false">
      <c r="A46" s="0" t="n">
        <v>30</v>
      </c>
      <c r="B46" s="0" t="n">
        <f aca="false">A46*$B$3/100</f>
        <v>3E-007</v>
      </c>
      <c r="D46" s="0" t="n">
        <f aca="false">$B$1*COS($B$4*B46-$B$7)</f>
        <v>0.993389687681421</v>
      </c>
      <c r="E46" s="0" t="n">
        <f aca="false">-$B$1*SIN($B$4*B46-$B$7)</f>
        <v>0.114790802803228</v>
      </c>
      <c r="F46" s="0" t="n">
        <f aca="false">SQRT(D46*D46+E46*E46)</f>
        <v>1</v>
      </c>
      <c r="H46" s="0" t="n">
        <f aca="false">$B$1*$B$12*COS($B$4*B46-$B$7)</f>
        <v>-0.993389687681421</v>
      </c>
      <c r="I46" s="0" t="n">
        <f aca="false">$B$1*$B$12*SIN($B$4*B46)</f>
        <v>-0.951056516295154</v>
      </c>
      <c r="J46" s="0" t="n">
        <f aca="false">SQRT(H46*H46+I46*I46)</f>
        <v>1.37525691010053</v>
      </c>
      <c r="K46" s="0" t="n">
        <f aca="false">H46+D46</f>
        <v>0</v>
      </c>
      <c r="L46" s="0" t="n">
        <f aca="false">SQRT((D46+H46)^2+(E46+I46)^2)</f>
        <v>0.836265713491926</v>
      </c>
    </row>
    <row r="47" customFormat="false" ht="15" hidden="false" customHeight="false" outlineLevel="0" collapsed="false">
      <c r="A47" s="0" t="n">
        <v>31</v>
      </c>
      <c r="B47" s="0" t="n">
        <f aca="false">A47*$B$3/100</f>
        <v>3.1E-007</v>
      </c>
      <c r="D47" s="0" t="n">
        <f aca="false">$B$1*COS($B$4*B47-$B$7)</f>
        <v>0.998637234196272</v>
      </c>
      <c r="E47" s="0" t="n">
        <f aca="false">-$B$1*SIN($B$4*B47-$B$7)</f>
        <v>0.0521888347907816</v>
      </c>
      <c r="F47" s="0" t="n">
        <f aca="false">SQRT(D47*D47+E47*E47)</f>
        <v>1</v>
      </c>
      <c r="H47" s="0" t="n">
        <f aca="false">$B$1*$B$12*COS($B$4*B47-$B$7)</f>
        <v>-0.998637234196272</v>
      </c>
      <c r="I47" s="0" t="n">
        <f aca="false">$B$1*$B$12*SIN($B$4*B47)</f>
        <v>-0.929776485888251</v>
      </c>
      <c r="J47" s="0" t="n">
        <f aca="false">SQRT(H47*H47+I47*I47)</f>
        <v>1.3644634986814</v>
      </c>
      <c r="K47" s="0" t="n">
        <f aca="false">H47+D47</f>
        <v>0</v>
      </c>
      <c r="L47" s="0" t="n">
        <f aca="false">SQRT((D47+H47)^2+(E47+I47)^2)</f>
        <v>0.87758765109747</v>
      </c>
    </row>
    <row r="48" customFormat="false" ht="15" hidden="false" customHeight="false" outlineLevel="0" collapsed="false">
      <c r="A48" s="0" t="n">
        <v>32</v>
      </c>
      <c r="B48" s="0" t="n">
        <f aca="false">A48*$B$3/100</f>
        <v>3.2E-007</v>
      </c>
      <c r="D48" s="0" t="n">
        <f aca="false">$B$1*COS($B$4*B48-$B$7)</f>
        <v>0.999943615781706</v>
      </c>
      <c r="E48" s="0" t="n">
        <f aca="false">-$B$1*SIN($B$4*B48-$B$7)</f>
        <v>-0.0106190987097731</v>
      </c>
      <c r="F48" s="0" t="n">
        <f aca="false">SQRT(D48*D48+E48*E48)</f>
        <v>1</v>
      </c>
      <c r="H48" s="0" t="n">
        <f aca="false">$B$1*$B$12*COS($B$4*B48-$B$7)</f>
        <v>-0.999943615781706</v>
      </c>
      <c r="I48" s="0" t="n">
        <f aca="false">$B$1*$B$12*SIN($B$4*B48)</f>
        <v>-0.90482705246602</v>
      </c>
      <c r="J48" s="0" t="n">
        <f aca="false">SQRT(H48*H48+I48*I48)</f>
        <v>1.34855449634671</v>
      </c>
      <c r="K48" s="0" t="n">
        <f aca="false">H48+D48</f>
        <v>0</v>
      </c>
      <c r="L48" s="0" t="n">
        <f aca="false">SQRT((D48+H48)^2+(E48+I48)^2)</f>
        <v>0.915446151175793</v>
      </c>
    </row>
    <row r="49" customFormat="false" ht="15" hidden="false" customHeight="false" outlineLevel="0" collapsed="false">
      <c r="A49" s="0" t="n">
        <v>33</v>
      </c>
      <c r="B49" s="0" t="n">
        <f aca="false">A49*$B$3/100</f>
        <v>3.3E-007</v>
      </c>
      <c r="D49" s="0" t="n">
        <f aca="false">$B$1*COS($B$4*B49-$B$7)</f>
        <v>0.997303676746433</v>
      </c>
      <c r="E49" s="0" t="n">
        <f aca="false">-$B$1*SIN($B$4*B49-$B$7)</f>
        <v>-0.0733851234791248</v>
      </c>
      <c r="F49" s="0" t="n">
        <f aca="false">SQRT(D49*D49+E49*E49)</f>
        <v>1</v>
      </c>
      <c r="H49" s="0" t="n">
        <f aca="false">$B$1*$B$12*COS($B$4*B49-$B$7)</f>
        <v>-0.997303676746433</v>
      </c>
      <c r="I49" s="0" t="n">
        <f aca="false">$B$1*$B$12*SIN($B$4*B49)</f>
        <v>-0.876306680043864</v>
      </c>
      <c r="J49" s="0" t="n">
        <f aca="false">SQRT(H49*H49+I49*I49)</f>
        <v>1.32760235806564</v>
      </c>
      <c r="K49" s="0" t="n">
        <f aca="false">H49+D49</f>
        <v>0</v>
      </c>
      <c r="L49" s="0" t="n">
        <f aca="false">SQRT((D49+H49)^2+(E49+I49)^2)</f>
        <v>0.949691803522988</v>
      </c>
    </row>
    <row r="50" customFormat="false" ht="15" hidden="false" customHeight="false" outlineLevel="0" collapsed="false">
      <c r="A50" s="0" t="n">
        <v>34</v>
      </c>
      <c r="B50" s="0" t="n">
        <f aca="false">A50*$B$3/100</f>
        <v>3.4E-007</v>
      </c>
      <c r="D50" s="0" t="n">
        <f aca="false">$B$1*COS($B$4*B50-$B$7)</f>
        <v>0.990727835723752</v>
      </c>
      <c r="E50" s="0" t="n">
        <f aca="false">-$B$1*SIN($B$4*B50-$B$7)</f>
        <v>-0.135861530692579</v>
      </c>
      <c r="F50" s="0" t="n">
        <f aca="false">SQRT(D50*D50+E50*E50)</f>
        <v>1</v>
      </c>
      <c r="H50" s="0" t="n">
        <f aca="false">$B$1*$B$12*COS($B$4*B50-$B$7)</f>
        <v>-0.990727835723752</v>
      </c>
      <c r="I50" s="0" t="n">
        <f aca="false">$B$1*$B$12*SIN($B$4*B50)</f>
        <v>-0.844327925502015</v>
      </c>
      <c r="J50" s="0" t="n">
        <f aca="false">SQRT(H50*H50+I50*I50)</f>
        <v>1.30170322664592</v>
      </c>
      <c r="K50" s="0" t="n">
        <f aca="false">H50+D50</f>
        <v>0</v>
      </c>
      <c r="L50" s="0" t="n">
        <f aca="false">SQRT((D50+H50)^2+(E50+I50)^2)</f>
        <v>0.980189456194594</v>
      </c>
    </row>
    <row r="51" customFormat="false" ht="15" hidden="false" customHeight="false" outlineLevel="0" collapsed="false">
      <c r="A51" s="0" t="n">
        <v>35</v>
      </c>
      <c r="B51" s="0" t="n">
        <f aca="false">A51*$B$3/100</f>
        <v>3.5E-007</v>
      </c>
      <c r="D51" s="0" t="n">
        <f aca="false">$B$1*COS($B$4*B51-$B$7)</f>
        <v>0.980242044553963</v>
      </c>
      <c r="E51" s="0" t="n">
        <f aca="false">-$B$1*SIN($B$4*B51-$B$7)</f>
        <v>-0.197801754513618</v>
      </c>
      <c r="F51" s="0" t="n">
        <f aca="false">SQRT(D51*D51+E51*E51)</f>
        <v>1</v>
      </c>
      <c r="H51" s="0" t="n">
        <f aca="false">$B$1*$B$12*COS($B$4*B51-$B$7)</f>
        <v>-0.980242044553963</v>
      </c>
      <c r="I51" s="0" t="n">
        <f aca="false">$B$1*$B$12*SIN($B$4*B51)</f>
        <v>-0.809016994374948</v>
      </c>
      <c r="J51" s="0" t="n">
        <f aca="false">SQRT(H51*H51+I51*I51)</f>
        <v>1.27097716859856</v>
      </c>
      <c r="K51" s="0" t="n">
        <f aca="false">H51+D51</f>
        <v>0</v>
      </c>
      <c r="L51" s="0" t="n">
        <f aca="false">SQRT((D51+H51)^2+(E51+I51)^2)</f>
        <v>1.00681874888857</v>
      </c>
    </row>
    <row r="52" customFormat="false" ht="15" hidden="false" customHeight="false" outlineLevel="0" collapsed="false">
      <c r="A52" s="0" t="n">
        <v>36</v>
      </c>
      <c r="B52" s="0" t="n">
        <f aca="false">A52*$B$3/100</f>
        <v>3.6E-007</v>
      </c>
      <c r="D52" s="0" t="n">
        <f aca="false">$B$1*COS($B$4*B52-$B$7)</f>
        <v>0.965887685864312</v>
      </c>
      <c r="E52" s="0" t="n">
        <f aca="false">-$B$1*SIN($B$4*B52-$B$7)</f>
        <v>-0.258961345176618</v>
      </c>
      <c r="F52" s="0" t="n">
        <f aca="false">SQRT(D52*D52+E52*E52)</f>
        <v>1</v>
      </c>
      <c r="H52" s="0" t="n">
        <f aca="false">$B$1*$B$12*COS($B$4*B52-$B$7)</f>
        <v>-0.965887685864312</v>
      </c>
      <c r="I52" s="0" t="n">
        <f aca="false">$B$1*$B$12*SIN($B$4*B52)</f>
        <v>-0.770513242775789</v>
      </c>
      <c r="J52" s="0" t="n">
        <f aca="false">SQRT(H52*H52+I52*I52)</f>
        <v>1.23556856507325</v>
      </c>
      <c r="K52" s="0" t="n">
        <f aca="false">H52+D52</f>
        <v>0</v>
      </c>
      <c r="L52" s="0" t="n">
        <f aca="false">SQRT((D52+H52)^2+(E52+I52)^2)</f>
        <v>1.02947458795241</v>
      </c>
    </row>
    <row r="53" customFormat="false" ht="15" hidden="false" customHeight="false" outlineLevel="0" collapsed="false">
      <c r="A53" s="0" t="n">
        <v>37</v>
      </c>
      <c r="B53" s="0" t="n">
        <f aca="false">A53*$B$3/100</f>
        <v>3.7E-007</v>
      </c>
      <c r="D53" s="0" t="n">
        <f aca="false">$B$1*COS($B$4*B53-$B$7)</f>
        <v>0.947721409750664</v>
      </c>
      <c r="E53" s="0" t="n">
        <f aca="false">-$B$1*SIN($B$4*B53-$B$7)</f>
        <v>-0.319098933718391</v>
      </c>
      <c r="F53" s="0" t="n">
        <f aca="false">SQRT(D53*D53+E53*E53)</f>
        <v>1</v>
      </c>
      <c r="H53" s="0" t="n">
        <f aca="false">$B$1*$B$12*COS($B$4*B53-$B$7)</f>
        <v>-0.947721409750664</v>
      </c>
      <c r="I53" s="0" t="n">
        <f aca="false">$B$1*$B$12*SIN($B$4*B53)</f>
        <v>-0.728968627421411</v>
      </c>
      <c r="J53" s="0" t="n">
        <f aca="false">SQRT(H53*H53+I53*I53)</f>
        <v>1.1956467414184</v>
      </c>
      <c r="K53" s="0" t="n">
        <f aca="false">H53+D53</f>
        <v>0</v>
      </c>
      <c r="L53" s="0" t="n">
        <f aca="false">SQRT((D53+H53)^2+(E53+I53)^2)</f>
        <v>1.0480675611398</v>
      </c>
    </row>
    <row r="54" customFormat="false" ht="15" hidden="false" customHeight="false" outlineLevel="0" collapsed="false">
      <c r="A54" s="0" t="n">
        <v>38</v>
      </c>
      <c r="B54" s="0" t="n">
        <f aca="false">A54*$B$3/100</f>
        <v>3.8E-007</v>
      </c>
      <c r="D54" s="0" t="n">
        <f aca="false">$B$1*COS($B$4*B54-$B$7)</f>
        <v>0.925814910205457</v>
      </c>
      <c r="E54" s="0" t="n">
        <f aca="false">-$B$1*SIN($B$4*B54-$B$7)</f>
        <v>-0.377977184551213</v>
      </c>
      <c r="F54" s="0" t="n">
        <f aca="false">SQRT(D54*D54+E54*E54)</f>
        <v>1</v>
      </c>
      <c r="H54" s="0" t="n">
        <f aca="false">$B$1*$B$12*COS($B$4*B54-$B$7)</f>
        <v>-0.925814910205457</v>
      </c>
      <c r="I54" s="0" t="n">
        <f aca="false">$B$1*$B$12*SIN($B$4*B54)</f>
        <v>-0.684547105928689</v>
      </c>
      <c r="J54" s="0" t="n">
        <f aca="false">SQRT(H54*H54+I54*I54)</f>
        <v>1.15140696028558</v>
      </c>
      <c r="K54" s="0" t="n">
        <f aca="false">H54+D54</f>
        <v>0</v>
      </c>
      <c r="L54" s="0" t="n">
        <f aca="false">SQRT((D54+H54)^2+(E54+I54)^2)</f>
        <v>1.0625242904799</v>
      </c>
    </row>
    <row r="55" customFormat="false" ht="15" hidden="false" customHeight="false" outlineLevel="0" collapsed="false">
      <c r="A55" s="0" t="n">
        <v>39</v>
      </c>
      <c r="B55" s="0" t="n">
        <f aca="false">A55*$B$3/100</f>
        <v>3.9E-007</v>
      </c>
      <c r="D55" s="0" t="n">
        <f aca="false">$B$1*COS($B$4*B55-$B$7)</f>
        <v>0.900254642174268</v>
      </c>
      <c r="E55" s="0" t="n">
        <f aca="false">-$B$1*SIN($B$4*B55-$B$7)</f>
        <v>-0.435363732117961</v>
      </c>
      <c r="F55" s="0" t="n">
        <f aca="false">SQRT(D55*D55+E55*E55)</f>
        <v>1</v>
      </c>
      <c r="H55" s="0" t="n">
        <f aca="false">$B$1*$B$12*COS($B$4*B55-$B$7)</f>
        <v>-0.900254642174268</v>
      </c>
      <c r="I55" s="0" t="n">
        <f aca="false">$B$1*$B$12*SIN($B$4*B55)</f>
        <v>-0.63742398974869</v>
      </c>
      <c r="J55" s="0" t="n">
        <f aca="false">SQRT(H55*H55+I55*I55)</f>
        <v>1.10307196658398</v>
      </c>
      <c r="K55" s="0" t="n">
        <f aca="false">H55+D55</f>
        <v>0</v>
      </c>
      <c r="L55" s="0" t="n">
        <f aca="false">SQRT((D55+H55)^2+(E55+I55)^2)</f>
        <v>1.07278772186665</v>
      </c>
    </row>
    <row r="56" customFormat="false" ht="15" hidden="false" customHeight="false" outlineLevel="0" collapsed="false">
      <c r="A56" s="0" t="n">
        <v>40</v>
      </c>
      <c r="B56" s="0" t="n">
        <f aca="false">A56*$B$3/100</f>
        <v>4E-007</v>
      </c>
      <c r="D56" s="0" t="n">
        <f aca="false">$B$1*COS($B$4*B56-$B$7)</f>
        <v>0.871141480357642</v>
      </c>
      <c r="E56" s="0" t="n">
        <f aca="false">-$B$1*SIN($B$4*B56-$B$7)</f>
        <v>-0.49103209793281</v>
      </c>
      <c r="F56" s="0" t="n">
        <f aca="false">SQRT(D56*D56+E56*E56)</f>
        <v>1</v>
      </c>
      <c r="H56" s="0" t="n">
        <f aca="false">$B$1*$B$12*COS($B$4*B56-$B$7)</f>
        <v>-0.871141480357642</v>
      </c>
      <c r="I56" s="0" t="n">
        <f aca="false">$B$1*$B$12*SIN($B$4*B56)</f>
        <v>-0.587785252292473</v>
      </c>
      <c r="J56" s="0" t="n">
        <f aca="false">SQRT(H56*H56+I56*I56)</f>
        <v>1.05089437224311</v>
      </c>
      <c r="K56" s="0" t="n">
        <f aca="false">H56+D56</f>
        <v>0</v>
      </c>
      <c r="L56" s="0" t="n">
        <f aca="false">SQRT((D56+H56)^2+(E56+I56)^2)</f>
        <v>1.07881735022528</v>
      </c>
    </row>
    <row r="57" customFormat="false" ht="15" hidden="false" customHeight="false" outlineLevel="0" collapsed="false">
      <c r="A57" s="0" t="n">
        <v>41</v>
      </c>
      <c r="B57" s="0" t="n">
        <f aca="false">A57*$B$3/100</f>
        <v>4.1E-007</v>
      </c>
      <c r="D57" s="0" t="n">
        <f aca="false">$B$1*COS($B$4*B57-$B$7)</f>
        <v>0.838590321104729</v>
      </c>
      <c r="E57" s="0" t="n">
        <f aca="false">-$B$1*SIN($B$4*B57-$B$7)</f>
        <v>-0.544762584388345</v>
      </c>
      <c r="F57" s="0" t="n">
        <f aca="false">SQRT(D57*D57+E57*E57)</f>
        <v>1</v>
      </c>
      <c r="H57" s="0" t="n">
        <f aca="false">$B$1*$B$12*COS($B$4*B57-$B$7)</f>
        <v>-0.838590321104729</v>
      </c>
      <c r="I57" s="0" t="n">
        <f aca="false">$B$1*$B$12*SIN($B$4*B57)</f>
        <v>-0.535826794978997</v>
      </c>
      <c r="J57" s="0" t="n">
        <f aca="false">SQRT(H57*H57+I57*I57)</f>
        <v>0.995160329227404</v>
      </c>
      <c r="K57" s="0" t="n">
        <f aca="false">H57+D57</f>
        <v>0</v>
      </c>
      <c r="L57" s="0" t="n">
        <f aca="false">SQRT((D57+H57)^2+(E57+I57)^2)</f>
        <v>1.08058937936734</v>
      </c>
    </row>
    <row r="58" customFormat="false" ht="15" hidden="false" customHeight="false" outlineLevel="0" collapsed="false">
      <c r="A58" s="0" t="n">
        <v>42</v>
      </c>
      <c r="B58" s="0" t="n">
        <f aca="false">A58*$B$3/100</f>
        <v>4.2E-007</v>
      </c>
      <c r="D58" s="0" t="n">
        <f aca="false">$B$1*COS($B$4*B58-$B$7)</f>
        <v>0.80272962896989</v>
      </c>
      <c r="E58" s="0" t="n">
        <f aca="false">-$B$1*SIN($B$4*B58-$B$7)</f>
        <v>-0.596343141801649</v>
      </c>
      <c r="F58" s="0" t="n">
        <f aca="false">SQRT(D58*D58+E58*E58)</f>
        <v>1</v>
      </c>
      <c r="H58" s="0" t="n">
        <f aca="false">$B$1*$B$12*COS($B$4*B58-$B$7)</f>
        <v>-0.80272962896989</v>
      </c>
      <c r="I58" s="0" t="n">
        <f aca="false">$B$1*$B$12*SIN($B$4*B58)</f>
        <v>-0.481753674101715</v>
      </c>
      <c r="J58" s="0" t="n">
        <f aca="false">SQRT(H58*H58+I58*I58)</f>
        <v>0.936195203863297</v>
      </c>
      <c r="K58" s="0" t="n">
        <f aca="false">H58+D58</f>
        <v>0</v>
      </c>
      <c r="L58" s="0" t="n">
        <f aca="false">SQRT((D58+H58)^2+(E58+I58)^2)</f>
        <v>1.07809681590336</v>
      </c>
    </row>
    <row r="59" customFormat="false" ht="15" hidden="false" customHeight="false" outlineLevel="0" collapsed="false">
      <c r="A59" s="0" t="n">
        <v>43</v>
      </c>
      <c r="B59" s="0" t="n">
        <f aca="false">A59*$B$3/100</f>
        <v>4.3E-007</v>
      </c>
      <c r="D59" s="0" t="n">
        <f aca="false">$B$1*COS($B$4*B59-$B$7)</f>
        <v>0.763700929721791</v>
      </c>
      <c r="E59" s="0" t="n">
        <f aca="false">-$B$1*SIN($B$4*B59-$B$7)</f>
        <v>-0.645570205277529</v>
      </c>
      <c r="F59" s="0" t="n">
        <f aca="false">SQRT(D59*D59+E59*E59)</f>
        <v>1</v>
      </c>
      <c r="H59" s="0" t="n">
        <f aca="false">$B$1*$B$12*COS($B$4*B59-$B$7)</f>
        <v>-0.763700929721791</v>
      </c>
      <c r="I59" s="0" t="n">
        <f aca="false">$B$1*$B$12*SIN($B$4*B59)</f>
        <v>-0.425779291565073</v>
      </c>
      <c r="J59" s="0" t="n">
        <f aca="false">SQRT(H59*H59+I59*I59)</f>
        <v>0.874372412181208</v>
      </c>
      <c r="K59" s="0" t="n">
        <f aca="false">H59+D59</f>
        <v>0</v>
      </c>
      <c r="L59" s="0" t="n">
        <f aca="false">SQRT((D59+H59)^2+(E59+I59)^2)</f>
        <v>1.0713494968426</v>
      </c>
    </row>
    <row r="60" customFormat="false" ht="15" hidden="false" customHeight="false" outlineLevel="0" collapsed="false">
      <c r="A60" s="0" t="n">
        <v>44</v>
      </c>
      <c r="B60" s="0" t="n">
        <f aca="false">A60*$B$3/100</f>
        <v>4.4E-007</v>
      </c>
      <c r="D60" s="0" t="n">
        <f aca="false">$B$1*COS($B$4*B60-$B$7)</f>
        <v>0.721658251805848</v>
      </c>
      <c r="E60" s="0" t="n">
        <f aca="false">-$B$1*SIN($B$4*B60-$B$7)</f>
        <v>-0.692249498086151</v>
      </c>
      <c r="F60" s="0" t="n">
        <f aca="false">SQRT(D60*D60+E60*E60)</f>
        <v>1</v>
      </c>
      <c r="H60" s="0" t="n">
        <f aca="false">$B$1*$B$12*COS($B$4*B60-$B$7)</f>
        <v>-0.721658251805848</v>
      </c>
      <c r="I60" s="0" t="n">
        <f aca="false">$B$1*$B$12*SIN($B$4*B60)</f>
        <v>-0.368124552684678</v>
      </c>
      <c r="J60" s="0" t="n">
        <f aca="false">SQRT(H60*H60+I60*I60)</f>
        <v>0.810127347204602</v>
      </c>
      <c r="K60" s="0" t="n">
        <f aca="false">H60+D60</f>
        <v>0</v>
      </c>
      <c r="L60" s="0" t="n">
        <f aca="false">SQRT((D60+H60)^2+(E60+I60)^2)</f>
        <v>1.06037405077083</v>
      </c>
    </row>
    <row r="61" customFormat="false" ht="15" hidden="false" customHeight="false" outlineLevel="0" collapsed="false">
      <c r="A61" s="0" t="n">
        <v>45</v>
      </c>
      <c r="B61" s="0" t="n">
        <f aca="false">A61*$B$3/100</f>
        <v>4.5E-007</v>
      </c>
      <c r="D61" s="0" t="n">
        <f aca="false">$B$1*COS($B$4*B61-$B$7)</f>
        <v>0.67676751846432</v>
      </c>
      <c r="E61" s="0" t="n">
        <f aca="false">-$B$1*SIN($B$4*B61-$B$7)</f>
        <v>-0.73619679838454</v>
      </c>
      <c r="F61" s="0" t="n">
        <f aca="false">SQRT(D61*D61+E61*E61)</f>
        <v>1</v>
      </c>
      <c r="H61" s="0" t="n">
        <f aca="false">$B$1*$B$12*COS($B$4*B61-$B$7)</f>
        <v>-0.67676751846432</v>
      </c>
      <c r="I61" s="0" t="n">
        <f aca="false">$B$1*$B$12*SIN($B$4*B61)</f>
        <v>-0.309016994374948</v>
      </c>
      <c r="J61" s="0" t="n">
        <f aca="false">SQRT(H61*H61+I61*I61)</f>
        <v>0.743979688473335</v>
      </c>
      <c r="K61" s="0" t="n">
        <f aca="false">H61+D61</f>
        <v>0</v>
      </c>
      <c r="L61" s="0" t="n">
        <f aca="false">SQRT((D61+H61)^2+(E61+I61)^2)</f>
        <v>1.04521379275949</v>
      </c>
    </row>
    <row r="62" customFormat="false" ht="15" hidden="false" customHeight="false" outlineLevel="0" collapsed="false">
      <c r="A62" s="0" t="n">
        <v>46</v>
      </c>
      <c r="B62" s="0" t="n">
        <f aca="false">A62*$B$3/100</f>
        <v>4.6E-007</v>
      </c>
      <c r="D62" s="0" t="n">
        <f aca="false">$B$1*COS($B$4*B62-$B$7)</f>
        <v>0.629205892913083</v>
      </c>
      <c r="E62" s="0" t="n">
        <f aca="false">-$B$1*SIN($B$4*B62-$B$7)</f>
        <v>-0.777238666256029</v>
      </c>
      <c r="F62" s="0" t="n">
        <f aca="false">SQRT(D62*D62+E62*E62)</f>
        <v>1</v>
      </c>
      <c r="H62" s="0" t="n">
        <f aca="false">$B$1*$B$12*COS($B$4*B62-$B$7)</f>
        <v>-0.629205892913083</v>
      </c>
      <c r="I62" s="0" t="n">
        <f aca="false">$B$1*$B$12*SIN($B$4*B62)</f>
        <v>-0.248689887164855</v>
      </c>
      <c r="J62" s="0" t="n">
        <f aca="false">SQRT(H62*H62+I62*I62)</f>
        <v>0.676569815802196</v>
      </c>
      <c r="K62" s="0" t="n">
        <f aca="false">H62+D62</f>
        <v>0</v>
      </c>
      <c r="L62" s="0" t="n">
        <f aca="false">SQRT((D62+H62)^2+(E62+I62)^2)</f>
        <v>1.02592855342088</v>
      </c>
    </row>
    <row r="63" customFormat="false" ht="15" hidden="false" customHeight="false" outlineLevel="0" collapsed="false">
      <c r="A63" s="0" t="n">
        <v>47</v>
      </c>
      <c r="B63" s="0" t="n">
        <f aca="false">A63*$B$3/100</f>
        <v>4.7E-007</v>
      </c>
      <c r="D63" s="0" t="n">
        <f aca="false">$B$1*COS($B$4*B63-$B$7)</f>
        <v>0.579161079159346</v>
      </c>
      <c r="E63" s="0" t="n">
        <f aca="false">-$B$1*SIN($B$4*B63-$B$7)</f>
        <v>-0.815213128198376</v>
      </c>
      <c r="F63" s="0" t="n">
        <f aca="false">SQRT(D63*D63+E63*E63)</f>
        <v>1</v>
      </c>
      <c r="H63" s="0" t="n">
        <f aca="false">$B$1*$B$12*COS($B$4*B63-$B$7)</f>
        <v>-0.579161079159346</v>
      </c>
      <c r="I63" s="0" t="n">
        <f aca="false">$B$1*$B$12*SIN($B$4*B63)</f>
        <v>-0.187381314585725</v>
      </c>
      <c r="J63" s="0" t="n">
        <f aca="false">SQRT(H63*H63+I63*I63)</f>
        <v>0.608719403887286</v>
      </c>
      <c r="K63" s="0" t="n">
        <f aca="false">H63+D63</f>
        <v>0</v>
      </c>
      <c r="L63" s="0" t="n">
        <f aca="false">SQRT((D63+H63)^2+(E63+I63)^2)</f>
        <v>1.0025944427841</v>
      </c>
    </row>
    <row r="64" customFormat="false" ht="15" hidden="false" customHeight="false" outlineLevel="0" collapsed="false">
      <c r="A64" s="0" t="n">
        <v>48</v>
      </c>
      <c r="B64" s="0" t="n">
        <f aca="false">A64*$B$3/100</f>
        <v>4.8E-007</v>
      </c>
      <c r="D64" s="0" t="n">
        <f aca="false">$B$1*COS($B$4*B64-$B$7)</f>
        <v>0.526830581219697</v>
      </c>
      <c r="E64" s="0" t="n">
        <f aca="false">-$B$1*SIN($B$4*B64-$B$7)</f>
        <v>-0.849970316359175</v>
      </c>
      <c r="F64" s="0" t="n">
        <f aca="false">SQRT(D64*D64+E64*E64)</f>
        <v>1</v>
      </c>
      <c r="H64" s="0" t="n">
        <f aca="false">$B$1*$B$12*COS($B$4*B64-$B$7)</f>
        <v>-0.526830581219697</v>
      </c>
      <c r="I64" s="0" t="n">
        <f aca="false">$B$1*$B$12*SIN($B$4*B64)</f>
        <v>-0.125333233564304</v>
      </c>
      <c r="J64" s="0" t="n">
        <f aca="false">SQRT(H64*H64+I64*I64)</f>
        <v>0.541533822345352</v>
      </c>
      <c r="K64" s="0" t="n">
        <f aca="false">H64+D64</f>
        <v>0</v>
      </c>
      <c r="L64" s="0" t="n">
        <f aca="false">SQRT((D64+H64)^2+(E64+I64)^2)</f>
        <v>0.975303549923479</v>
      </c>
    </row>
    <row r="65" customFormat="false" ht="15" hidden="false" customHeight="false" outlineLevel="0" collapsed="false">
      <c r="A65" s="0" t="n">
        <v>49</v>
      </c>
      <c r="B65" s="0" t="n">
        <f aca="false">A65*$B$3/100</f>
        <v>4.9E-007</v>
      </c>
      <c r="D65" s="0" t="n">
        <f aca="false">$B$1*COS($B$4*B65-$B$7)</f>
        <v>0.472420923661971</v>
      </c>
      <c r="E65" s="0" t="n">
        <f aca="false">-$B$1*SIN($B$4*B65-$B$7)</f>
        <v>-0.881373059995806</v>
      </c>
      <c r="F65" s="0" t="n">
        <f aca="false">SQRT(D65*D65+E65*E65)</f>
        <v>1</v>
      </c>
      <c r="H65" s="0" t="n">
        <f aca="false">$B$1*$B$12*COS($B$4*B65-$B$7)</f>
        <v>-0.472420923661971</v>
      </c>
      <c r="I65" s="0" t="n">
        <f aca="false">$B$1*$B$12*SIN($B$4*B65)</f>
        <v>-0.0627905195293131</v>
      </c>
      <c r="J65" s="0" t="n">
        <f aca="false">SQRT(H65*H65+I65*I65)</f>
        <v>0.476575469843331</v>
      </c>
      <c r="K65" s="0" t="n">
        <f aca="false">H65+D65</f>
        <v>0</v>
      </c>
      <c r="L65" s="0" t="n">
        <f aca="false">SQRT((D65+H65)^2+(E65+I65)^2)</f>
        <v>0.944163579525119</v>
      </c>
    </row>
    <row r="66" customFormat="false" ht="15" hidden="false" customHeight="false" outlineLevel="0" collapsed="false">
      <c r="A66" s="0" t="n">
        <v>50</v>
      </c>
      <c r="B66" s="0" t="n">
        <f aca="false">A66*$B$3/100</f>
        <v>5E-007</v>
      </c>
      <c r="D66" s="0" t="n">
        <f aca="false">$B$1*COS($B$4*B66-$B$7)</f>
        <v>0.416146836547142</v>
      </c>
      <c r="E66" s="0" t="n">
        <f aca="false">-$B$1*SIN($B$4*B66-$B$7)</f>
        <v>-0.909297426825682</v>
      </c>
      <c r="F66" s="0" t="n">
        <f aca="false">SQRT(D66*D66+E66*E66)</f>
        <v>1</v>
      </c>
      <c r="H66" s="0" t="n">
        <f aca="false">$B$1*$B$12*COS($B$4*B66-$B$7)</f>
        <v>-0.416146836547142</v>
      </c>
      <c r="I66" s="0" t="n">
        <f aca="false">$B$1*$B$12*SIN($B$4*B66)</f>
        <v>3.21624529935327E-016</v>
      </c>
      <c r="J66" s="0" t="n">
        <f aca="false">SQRT(H66*H66+I66*I66)</f>
        <v>0.416146836547142</v>
      </c>
      <c r="K66" s="0" t="n">
        <f aca="false">H66+D66</f>
        <v>0</v>
      </c>
      <c r="L66" s="0" t="n">
        <f aca="false">SQRT((D66+H66)^2+(E66+I66)^2)</f>
        <v>0.909297426825682</v>
      </c>
    </row>
    <row r="67" customFormat="false" ht="15" hidden="false" customHeight="false" outlineLevel="0" collapsed="false">
      <c r="A67" s="0" t="n">
        <v>51</v>
      </c>
      <c r="B67" s="0" t="n">
        <f aca="false">A67*$B$3/100</f>
        <v>5.1E-007</v>
      </c>
      <c r="D67" s="0" t="n">
        <f aca="false">$B$1*COS($B$4*B67-$B$7)</f>
        <v>0.358230407987867</v>
      </c>
      <c r="E67" s="0" t="n">
        <f aca="false">-$B$1*SIN($B$4*B67-$B$7)</f>
        <v>-0.933633212130356</v>
      </c>
      <c r="F67" s="0" t="n">
        <f aca="false">SQRT(D67*D67+E67*E67)</f>
        <v>1</v>
      </c>
      <c r="H67" s="0" t="n">
        <f aca="false">$B$1*$B$12*COS($B$4*B67-$B$7)</f>
        <v>-0.358230407987867</v>
      </c>
      <c r="I67" s="0" t="n">
        <f aca="false">$B$1*$B$12*SIN($B$4*B67)</f>
        <v>0.0627905195293134</v>
      </c>
      <c r="J67" s="0" t="n">
        <f aca="false">SQRT(H67*H67+I67*I67)</f>
        <v>0.363691730109326</v>
      </c>
      <c r="K67" s="0" t="n">
        <f aca="false">H67+D67</f>
        <v>0</v>
      </c>
      <c r="L67" s="0" t="n">
        <f aca="false">SQRT((D67+H67)^2+(E67+I67)^2)</f>
        <v>0.870842692601043</v>
      </c>
    </row>
    <row r="68" customFormat="false" ht="15" hidden="false" customHeight="false" outlineLevel="0" collapsed="false">
      <c r="A68" s="0" t="n">
        <v>52</v>
      </c>
      <c r="B68" s="0" t="n">
        <f aca="false">A68*$B$3/100</f>
        <v>5.2E-007</v>
      </c>
      <c r="D68" s="0" t="n">
        <f aca="false">$B$1*COS($B$4*B68-$B$7)</f>
        <v>0.298900207668169</v>
      </c>
      <c r="E68" s="0" t="n">
        <f aca="false">-$B$1*SIN($B$4*B68-$B$7)</f>
        <v>-0.954284373683194</v>
      </c>
      <c r="F68" s="0" t="n">
        <f aca="false">SQRT(D68*D68+E68*E68)</f>
        <v>1</v>
      </c>
      <c r="H68" s="0" t="n">
        <f aca="false">$B$1*$B$12*COS($B$4*B68-$B$7)</f>
        <v>-0.298900207668169</v>
      </c>
      <c r="I68" s="0" t="n">
        <f aca="false">$B$1*$B$12*SIN($B$4*B68)</f>
        <v>0.125333233564304</v>
      </c>
      <c r="J68" s="0" t="n">
        <f aca="false">SQRT(H68*H68+I68*I68)</f>
        <v>0.324113797268427</v>
      </c>
      <c r="K68" s="0" t="n">
        <f aca="false">H68+D68</f>
        <v>0</v>
      </c>
      <c r="L68" s="0" t="n">
        <f aca="false">SQRT((D68+H68)^2+(E68+I68)^2)</f>
        <v>0.82895114011889</v>
      </c>
    </row>
    <row r="69" customFormat="false" ht="15" hidden="false" customHeight="false" outlineLevel="0" collapsed="false">
      <c r="A69" s="0" t="n">
        <v>53</v>
      </c>
      <c r="B69" s="0" t="n">
        <f aca="false">A69*$B$3/100</f>
        <v>5.3E-007</v>
      </c>
      <c r="D69" s="0" t="n">
        <f aca="false">$B$1*COS($B$4*B69-$B$7)</f>
        <v>0.23839038478332</v>
      </c>
      <c r="E69" s="0" t="n">
        <f aca="false">-$B$1*SIN($B$4*B69-$B$7)</f>
        <v>-0.971169410784164</v>
      </c>
      <c r="F69" s="0" t="n">
        <f aca="false">SQRT(D69*D69+E69*E69)</f>
        <v>1</v>
      </c>
      <c r="H69" s="0" t="n">
        <f aca="false">$B$1*$B$12*COS($B$4*B69-$B$7)</f>
        <v>-0.23839038478332</v>
      </c>
      <c r="I69" s="0" t="n">
        <f aca="false">$B$1*$B$12*SIN($B$4*B69)</f>
        <v>0.187381314585725</v>
      </c>
      <c r="J69" s="0" t="n">
        <f aca="false">SQRT(H69*H69+I69*I69)</f>
        <v>0.303218951605954</v>
      </c>
      <c r="K69" s="0" t="n">
        <f aca="false">H69+D69</f>
        <v>0</v>
      </c>
      <c r="L69" s="0" t="n">
        <f aca="false">SQRT((D69+H69)^2+(E69+I69)^2)</f>
        <v>0.783788096198439</v>
      </c>
    </row>
    <row r="70" customFormat="false" ht="15" hidden="false" customHeight="false" outlineLevel="0" collapsed="false">
      <c r="A70" s="0" t="n">
        <v>54</v>
      </c>
      <c r="B70" s="0" t="n">
        <f aca="false">A70*$B$3/100</f>
        <v>5.4E-007</v>
      </c>
      <c r="D70" s="0" t="n">
        <f aca="false">$B$1*COS($B$4*B70-$B$7)</f>
        <v>0.176939743959939</v>
      </c>
      <c r="E70" s="0" t="n">
        <f aca="false">-$B$1*SIN($B$4*B70-$B$7)</f>
        <v>-0.984221685905869</v>
      </c>
      <c r="F70" s="0" t="n">
        <f aca="false">SQRT(D70*D70+E70*E70)</f>
        <v>1</v>
      </c>
      <c r="H70" s="0" t="n">
        <f aca="false">$B$1*$B$12*COS($B$4*B70-$B$7)</f>
        <v>-0.176939743959939</v>
      </c>
      <c r="I70" s="0" t="n">
        <f aca="false">$B$1*$B$12*SIN($B$4*B70)</f>
        <v>0.248689887164855</v>
      </c>
      <c r="J70" s="0" t="n">
        <f aca="false">SQRT(H70*H70+I70*I70)</f>
        <v>0.30521194762112</v>
      </c>
      <c r="K70" s="0" t="n">
        <f aca="false">H70+D70</f>
        <v>0</v>
      </c>
      <c r="L70" s="0" t="n">
        <f aca="false">SQRT((D70+H70)^2+(E70+I70)^2)</f>
        <v>0.735531798741014</v>
      </c>
    </row>
    <row r="71" customFormat="false" ht="15" hidden="false" customHeight="false" outlineLevel="0" collapsed="false">
      <c r="A71" s="0" t="n">
        <v>55</v>
      </c>
      <c r="B71" s="0" t="n">
        <f aca="false">A71*$B$3/100</f>
        <v>5.5E-007</v>
      </c>
      <c r="D71" s="0" t="n">
        <f aca="false">$B$1*COS($B$4*B71-$B$7)</f>
        <v>0.114790802803228</v>
      </c>
      <c r="E71" s="0" t="n">
        <f aca="false">-$B$1*SIN($B$4*B71-$B$7)</f>
        <v>-0.993389687681421</v>
      </c>
      <c r="F71" s="0" t="n">
        <f aca="false">SQRT(D71*D71+E71*E71)</f>
        <v>1</v>
      </c>
      <c r="H71" s="0" t="n">
        <f aca="false">$B$1*$B$12*COS($B$4*B71-$B$7)</f>
        <v>-0.114790802803228</v>
      </c>
      <c r="I71" s="0" t="n">
        <f aca="false">$B$1*$B$12*SIN($B$4*B71)</f>
        <v>0.309016994374947</v>
      </c>
      <c r="J71" s="0" t="n">
        <f aca="false">SQRT(H71*H71+I71*I71)</f>
        <v>0.329648951493457</v>
      </c>
      <c r="K71" s="0" t="n">
        <f aca="false">H71+D71</f>
        <v>0</v>
      </c>
      <c r="L71" s="0" t="n">
        <f aca="false">SQRT((D71+H71)^2+(E71+I71)^2)</f>
        <v>0.684372693306473</v>
      </c>
    </row>
    <row r="72" customFormat="false" ht="15" hidden="false" customHeight="false" outlineLevel="0" collapsed="false">
      <c r="A72" s="0" t="n">
        <v>56</v>
      </c>
      <c r="B72" s="0" t="n">
        <f aca="false">A72*$B$3/100</f>
        <v>5.6E-007</v>
      </c>
      <c r="D72" s="0" t="n">
        <f aca="false">$B$1*COS($B$4*B72-$B$7)</f>
        <v>0.0521888347907814</v>
      </c>
      <c r="E72" s="0" t="n">
        <f aca="false">-$B$1*SIN($B$4*B72-$B$7)</f>
        <v>-0.998637234196272</v>
      </c>
      <c r="F72" s="0" t="n">
        <f aca="false">SQRT(D72*D72+E72*E72)</f>
        <v>1</v>
      </c>
      <c r="H72" s="0" t="n">
        <f aca="false">$B$1*$B$12*COS($B$4*B72-$B$7)</f>
        <v>-0.0521888347907814</v>
      </c>
      <c r="I72" s="0" t="n">
        <f aca="false">$B$1*$B$12*SIN($B$4*B72)</f>
        <v>0.368124552684678</v>
      </c>
      <c r="J72" s="0" t="n">
        <f aca="false">SQRT(H72*H72+I72*I72)</f>
        <v>0.371805541602212</v>
      </c>
      <c r="K72" s="0" t="n">
        <f aca="false">H72+D72</f>
        <v>0</v>
      </c>
      <c r="L72" s="0" t="n">
        <f aca="false">SQRT((D72+H72)^2+(E72+I72)^2)</f>
        <v>0.630512681511594</v>
      </c>
    </row>
    <row r="73" customFormat="false" ht="15" hidden="false" customHeight="false" outlineLevel="0" collapsed="false">
      <c r="A73" s="0" t="n">
        <v>57</v>
      </c>
      <c r="B73" s="0" t="n">
        <f aca="false">A73*$B$3/100</f>
        <v>5.7E-007</v>
      </c>
      <c r="D73" s="0" t="n">
        <f aca="false">$B$1*COS($B$4*B73-$B$7)</f>
        <v>-0.010619098709773</v>
      </c>
      <c r="E73" s="0" t="n">
        <f aca="false">-$B$1*SIN($B$4*B73-$B$7)</f>
        <v>-0.999943615781706</v>
      </c>
      <c r="F73" s="0" t="n">
        <f aca="false">SQRT(D73*D73+E73*E73)</f>
        <v>1</v>
      </c>
      <c r="H73" s="0" t="n">
        <f aca="false">$B$1*$B$12*COS($B$4*B73-$B$7)</f>
        <v>0.010619098709773</v>
      </c>
      <c r="I73" s="0" t="n">
        <f aca="false">$B$1*$B$12*SIN($B$4*B73)</f>
        <v>0.425779291565073</v>
      </c>
      <c r="J73" s="0" t="n">
        <f aca="false">SQRT(H73*H73+I73*I73)</f>
        <v>0.425911693174845</v>
      </c>
      <c r="K73" s="0" t="n">
        <f aca="false">H73+D73</f>
        <v>0</v>
      </c>
      <c r="L73" s="0" t="n">
        <f aca="false">SQRT((D73+H73)^2+(E73+I73)^2)</f>
        <v>0.574164324216633</v>
      </c>
    </row>
    <row r="74" customFormat="false" ht="15" hidden="false" customHeight="false" outlineLevel="0" collapsed="false">
      <c r="A74" s="0" t="n">
        <v>58</v>
      </c>
      <c r="B74" s="0" t="n">
        <f aca="false">A74*$B$3/100</f>
        <v>5.8E-007</v>
      </c>
      <c r="D74" s="0" t="n">
        <f aca="false">$B$1*COS($B$4*B74-$B$7)</f>
        <v>-0.0733851234791252</v>
      </c>
      <c r="E74" s="0" t="n">
        <f aca="false">-$B$1*SIN($B$4*B74-$B$7)</f>
        <v>-0.997303676746433</v>
      </c>
      <c r="F74" s="0" t="n">
        <f aca="false">SQRT(D74*D74+E74*E74)</f>
        <v>1</v>
      </c>
      <c r="H74" s="0" t="n">
        <f aca="false">$B$1*$B$12*COS($B$4*B74-$B$7)</f>
        <v>0.0733851234791252</v>
      </c>
      <c r="I74" s="0" t="n">
        <f aca="false">$B$1*$B$12*SIN($B$4*B74)</f>
        <v>0.481753674101715</v>
      </c>
      <c r="J74" s="0" t="n">
        <f aca="false">SQRT(H74*H74+I74*I74)</f>
        <v>0.487310967307887</v>
      </c>
      <c r="K74" s="0" t="n">
        <f aca="false">H74+D74</f>
        <v>0</v>
      </c>
      <c r="L74" s="0" t="n">
        <f aca="false">SQRT((D74+H74)^2+(E74+I74)^2)</f>
        <v>0.515550002644718</v>
      </c>
    </row>
    <row r="75" customFormat="false" ht="15" hidden="false" customHeight="false" outlineLevel="0" collapsed="false">
      <c r="A75" s="0" t="n">
        <v>59</v>
      </c>
      <c r="B75" s="0" t="n">
        <f aca="false">A75*$B$3/100</f>
        <v>5.9E-007</v>
      </c>
      <c r="D75" s="0" t="n">
        <f aca="false">$B$1*COS($B$4*B75-$B$7)</f>
        <v>-0.135861530692579</v>
      </c>
      <c r="E75" s="0" t="n">
        <f aca="false">-$B$1*SIN($B$4*B75-$B$7)</f>
        <v>-0.990727835723752</v>
      </c>
      <c r="F75" s="0" t="n">
        <f aca="false">SQRT(D75*D75+E75*E75)</f>
        <v>1</v>
      </c>
      <c r="H75" s="0" t="n">
        <f aca="false">$B$1*$B$12*COS($B$4*B75-$B$7)</f>
        <v>0.135861530692579</v>
      </c>
      <c r="I75" s="0" t="n">
        <f aca="false">$B$1*$B$12*SIN($B$4*B75)</f>
        <v>0.535826794978997</v>
      </c>
      <c r="J75" s="0" t="n">
        <f aca="false">SQRT(H75*H75+I75*I75)</f>
        <v>0.552782696671662</v>
      </c>
      <c r="K75" s="0" t="n">
        <f aca="false">H75+D75</f>
        <v>0</v>
      </c>
      <c r="L75" s="0" t="n">
        <f aca="false">SQRT((D75+H75)^2+(E75+I75)^2)</f>
        <v>0.454901040744755</v>
      </c>
    </row>
    <row r="76" customFormat="false" ht="15" hidden="false" customHeight="false" outlineLevel="0" collapsed="false">
      <c r="A76" s="0" t="n">
        <v>60</v>
      </c>
      <c r="B76" s="0" t="n">
        <f aca="false">A76*$B$3/100</f>
        <v>6E-007</v>
      </c>
      <c r="D76" s="0" t="n">
        <f aca="false">$B$1*COS($B$4*B76-$B$7)</f>
        <v>-0.197801754513619</v>
      </c>
      <c r="E76" s="0" t="n">
        <f aca="false">-$B$1*SIN($B$4*B76-$B$7)</f>
        <v>-0.980242044553963</v>
      </c>
      <c r="F76" s="0" t="n">
        <f aca="false">SQRT(D76*D76+E76*E76)</f>
        <v>1</v>
      </c>
      <c r="H76" s="0" t="n">
        <f aca="false">$B$1*$B$12*COS($B$4*B76-$B$7)</f>
        <v>0.197801754513619</v>
      </c>
      <c r="I76" s="0" t="n">
        <f aca="false">$B$1*$B$12*SIN($B$4*B76)</f>
        <v>0.587785252292473</v>
      </c>
      <c r="J76" s="0" t="n">
        <f aca="false">SQRT(H76*H76+I76*I76)</f>
        <v>0.620175005060017</v>
      </c>
      <c r="K76" s="0" t="n">
        <f aca="false">H76+D76</f>
        <v>0</v>
      </c>
      <c r="L76" s="0" t="n">
        <f aca="false">SQRT((D76+H76)^2+(E76+I76)^2)</f>
        <v>0.39245679226149</v>
      </c>
    </row>
    <row r="77" customFormat="false" ht="15" hidden="false" customHeight="false" outlineLevel="0" collapsed="false">
      <c r="A77" s="0" t="n">
        <v>61</v>
      </c>
      <c r="B77" s="0" t="n">
        <f aca="false">A77*$B$3/100</f>
        <v>6.1E-007</v>
      </c>
      <c r="D77" s="0" t="n">
        <f aca="false">$B$1*COS($B$4*B77-$B$7)</f>
        <v>-0.258961345176619</v>
      </c>
      <c r="E77" s="0" t="n">
        <f aca="false">-$B$1*SIN($B$4*B77-$B$7)</f>
        <v>-0.965887685864312</v>
      </c>
      <c r="F77" s="0" t="n">
        <f aca="false">SQRT(D77*D77+E77*E77)</f>
        <v>1</v>
      </c>
      <c r="H77" s="0" t="n">
        <f aca="false">$B$1*$B$12*COS($B$4*B77-$B$7)</f>
        <v>0.258961345176619</v>
      </c>
      <c r="I77" s="0" t="n">
        <f aca="false">$B$1*$B$12*SIN($B$4*B77)</f>
        <v>0.63742398974869</v>
      </c>
      <c r="J77" s="0" t="n">
        <f aca="false">SQRT(H77*H77+I77*I77)</f>
        <v>0.68801912836986</v>
      </c>
      <c r="K77" s="0" t="n">
        <f aca="false">H77+D77</f>
        <v>0</v>
      </c>
      <c r="L77" s="0" t="n">
        <f aca="false">SQRT((D77+H77)^2+(E77+I77)^2)</f>
        <v>0.328463696115622</v>
      </c>
    </row>
    <row r="78" customFormat="false" ht="15" hidden="false" customHeight="false" outlineLevel="0" collapsed="false">
      <c r="A78" s="0" t="n">
        <v>62</v>
      </c>
      <c r="B78" s="0" t="n">
        <f aca="false">A78*$B$3/100</f>
        <v>6.2E-007</v>
      </c>
      <c r="D78" s="0" t="n">
        <f aca="false">$B$1*COS($B$4*B78-$B$7)</f>
        <v>-0.319098933718392</v>
      </c>
      <c r="E78" s="0" t="n">
        <f aca="false">-$B$1*SIN($B$4*B78-$B$7)</f>
        <v>-0.947721409750664</v>
      </c>
      <c r="F78" s="0" t="n">
        <f aca="false">SQRT(D78*D78+E78*E78)</f>
        <v>1</v>
      </c>
      <c r="H78" s="0" t="n">
        <f aca="false">$B$1*$B$12*COS($B$4*B78-$B$7)</f>
        <v>0.319098933718392</v>
      </c>
      <c r="I78" s="0" t="n">
        <f aca="false">$B$1*$B$12*SIN($B$4*B78)</f>
        <v>0.684547105928689</v>
      </c>
      <c r="J78" s="0" t="n">
        <f aca="false">SQRT(H78*H78+I78*I78)</f>
        <v>0.755267416042529</v>
      </c>
      <c r="K78" s="0" t="n">
        <f aca="false">H78+D78</f>
        <v>0</v>
      </c>
      <c r="L78" s="0" t="n">
        <f aca="false">SQRT((D78+H78)^2+(E78+I78)^2)</f>
        <v>0.263174303821975</v>
      </c>
    </row>
    <row r="79" customFormat="false" ht="15" hidden="false" customHeight="false" outlineLevel="0" collapsed="false">
      <c r="A79" s="0" t="n">
        <v>63</v>
      </c>
      <c r="B79" s="0" t="n">
        <f aca="false">A79*$B$3/100</f>
        <v>6.3E-007</v>
      </c>
      <c r="D79" s="0" t="n">
        <f aca="false">$B$1*COS($B$4*B79-$B$7)</f>
        <v>-0.377977184551213</v>
      </c>
      <c r="E79" s="0" t="n">
        <f aca="false">-$B$1*SIN($B$4*B79-$B$7)</f>
        <v>-0.925814910205457</v>
      </c>
      <c r="F79" s="0" t="n">
        <f aca="false">SQRT(D79*D79+E79*E79)</f>
        <v>1</v>
      </c>
      <c r="H79" s="0" t="n">
        <f aca="false">$B$1*$B$12*COS($B$4*B79-$B$7)</f>
        <v>0.377977184551213</v>
      </c>
      <c r="I79" s="0" t="n">
        <f aca="false">$B$1*$B$12*SIN($B$4*B79)</f>
        <v>0.728968627421412</v>
      </c>
      <c r="J79" s="0" t="n">
        <f aca="false">SQRT(H79*H79+I79*I79)</f>
        <v>0.82113458811934</v>
      </c>
      <c r="K79" s="0" t="n">
        <f aca="false">H79+D79</f>
        <v>0</v>
      </c>
      <c r="L79" s="0" t="n">
        <f aca="false">SQRT((D79+H79)^2+(E79+I79)^2)</f>
        <v>0.196846282784045</v>
      </c>
    </row>
    <row r="80" customFormat="false" ht="15" hidden="false" customHeight="false" outlineLevel="0" collapsed="false">
      <c r="A80" s="0" t="n">
        <v>64</v>
      </c>
      <c r="B80" s="0" t="n">
        <f aca="false">A80*$B$3/100</f>
        <v>6.4E-007</v>
      </c>
      <c r="D80" s="0" t="n">
        <f aca="false">$B$1*COS($B$4*B80-$B$7)</f>
        <v>-0.435363732117962</v>
      </c>
      <c r="E80" s="0" t="n">
        <f aca="false">-$B$1*SIN($B$4*B80-$B$7)</f>
        <v>-0.900254642174268</v>
      </c>
      <c r="F80" s="0" t="n">
        <f aca="false">SQRT(D80*D80+E80*E80)</f>
        <v>1</v>
      </c>
      <c r="H80" s="0" t="n">
        <f aca="false">$B$1*$B$12*COS($B$4*B80-$B$7)</f>
        <v>0.435363732117962</v>
      </c>
      <c r="I80" s="0" t="n">
        <f aca="false">$B$1*$B$12*SIN($B$4*B80)</f>
        <v>0.770513242775789</v>
      </c>
      <c r="J80" s="0" t="n">
        <f aca="false">SQRT(H80*H80+I80*I80)</f>
        <v>0.885004088429281</v>
      </c>
      <c r="K80" s="0" t="n">
        <f aca="false">H80+D80</f>
        <v>0</v>
      </c>
      <c r="L80" s="0" t="n">
        <f aca="false">SQRT((D80+H80)^2+(E80+I80)^2)</f>
        <v>0.129741399398479</v>
      </c>
    </row>
    <row r="81" customFormat="false" ht="15" hidden="false" customHeight="false" outlineLevel="0" collapsed="false">
      <c r="A81" s="0" t="n">
        <v>65</v>
      </c>
      <c r="B81" s="0" t="n">
        <f aca="false">A81*$B$3/100</f>
        <v>6.5E-007</v>
      </c>
      <c r="D81" s="0" t="n">
        <f aca="false">$B$1*COS($B$4*B81-$B$7)</f>
        <v>-0.49103209793281</v>
      </c>
      <c r="E81" s="0" t="n">
        <f aca="false">-$B$1*SIN($B$4*B81-$B$7)</f>
        <v>-0.871141480357642</v>
      </c>
      <c r="F81" s="0" t="n">
        <f aca="false">SQRT(D81*D81+E81*E81)</f>
        <v>1</v>
      </c>
      <c r="H81" s="0" t="n">
        <f aca="false">$B$1*$B$12*COS($B$4*B81-$B$7)</f>
        <v>0.49103209793281</v>
      </c>
      <c r="I81" s="0" t="n">
        <f aca="false">$B$1*$B$12*SIN($B$4*B81)</f>
        <v>0.809016994374947</v>
      </c>
      <c r="J81" s="0" t="n">
        <f aca="false">SQRT(H81*H81+I81*I81)</f>
        <v>0.946372557921969</v>
      </c>
      <c r="K81" s="0" t="n">
        <f aca="false">H81+D81</f>
        <v>0</v>
      </c>
      <c r="L81" s="0" t="n">
        <f aca="false">SQRT((D81+H81)^2+(E81+I81)^2)</f>
        <v>0.0621244859826944</v>
      </c>
    </row>
    <row r="82" customFormat="false" ht="15" hidden="false" customHeight="false" outlineLevel="0" collapsed="false">
      <c r="A82" s="0" t="n">
        <v>66</v>
      </c>
      <c r="B82" s="0" t="n">
        <f aca="false">A82*$B$3/100</f>
        <v>6.6E-007</v>
      </c>
      <c r="D82" s="0" t="n">
        <f aca="false">$B$1*COS($B$4*B82-$B$7)</f>
        <v>-0.544762584388344</v>
      </c>
      <c r="E82" s="0" t="n">
        <f aca="false">-$B$1*SIN($B$4*B82-$B$7)</f>
        <v>-0.838590321104729</v>
      </c>
      <c r="F82" s="0" t="n">
        <f aca="false">SQRT(D82*D82+E82*E82)</f>
        <v>1</v>
      </c>
      <c r="H82" s="0" t="n">
        <f aca="false">$B$1*$B$12*COS($B$4*B82-$B$7)</f>
        <v>0.544762584388344</v>
      </c>
      <c r="I82" s="0" t="n">
        <f aca="false">$B$1*$B$12*SIN($B$4*B82)</f>
        <v>0.844327925502015</v>
      </c>
      <c r="J82" s="0" t="n">
        <f aca="false">SQRT(H82*H82+I82*I82)</f>
        <v>1.00481636089984</v>
      </c>
      <c r="K82" s="0" t="n">
        <f aca="false">H82+D82</f>
        <v>0</v>
      </c>
      <c r="L82" s="0" t="n">
        <f aca="false">SQRT((D82+H82)^2+(E82+I82)^2)</f>
        <v>0.00573760439728588</v>
      </c>
    </row>
    <row r="83" customFormat="false" ht="15" hidden="false" customHeight="false" outlineLevel="0" collapsed="false">
      <c r="A83" s="0" t="n">
        <v>67</v>
      </c>
      <c r="B83" s="0" t="n">
        <f aca="false">A83*$B$3/100</f>
        <v>6.7E-007</v>
      </c>
      <c r="D83" s="0" t="n">
        <f aca="false">$B$1*COS($B$4*B83-$B$7)</f>
        <v>-0.59634314180165</v>
      </c>
      <c r="E83" s="0" t="n">
        <f aca="false">-$B$1*SIN($B$4*B83-$B$7)</f>
        <v>-0.80272962896989</v>
      </c>
      <c r="F83" s="0" t="n">
        <f aca="false">SQRT(D83*D83+E83*E83)</f>
        <v>1</v>
      </c>
      <c r="H83" s="0" t="n">
        <f aca="false">$B$1*$B$12*COS($B$4*B83-$B$7)</f>
        <v>0.59634314180165</v>
      </c>
      <c r="I83" s="0" t="n">
        <f aca="false">$B$1*$B$12*SIN($B$4*B83)</f>
        <v>0.876306680043864</v>
      </c>
      <c r="J83" s="0" t="n">
        <f aca="false">SQRT(H83*H83+I83*I83)</f>
        <v>1.05997100916174</v>
      </c>
      <c r="K83" s="0" t="n">
        <f aca="false">H83+D83</f>
        <v>0</v>
      </c>
      <c r="L83" s="0" t="n">
        <f aca="false">SQRT((D83+H83)^2+(E83+I83)^2)</f>
        <v>0.0735770510739741</v>
      </c>
    </row>
    <row r="84" customFormat="false" ht="15" hidden="false" customHeight="false" outlineLevel="0" collapsed="false">
      <c r="A84" s="0" t="n">
        <v>68</v>
      </c>
      <c r="B84" s="0" t="n">
        <f aca="false">A84*$B$3/100</f>
        <v>6.8E-007</v>
      </c>
      <c r="D84" s="0" t="n">
        <f aca="false">$B$1*COS($B$4*B84-$B$7)</f>
        <v>-0.645570205277529</v>
      </c>
      <c r="E84" s="0" t="n">
        <f aca="false">-$B$1*SIN($B$4*B84-$B$7)</f>
        <v>-0.763700929721792</v>
      </c>
      <c r="F84" s="0" t="n">
        <f aca="false">SQRT(D84*D84+E84*E84)</f>
        <v>1</v>
      </c>
      <c r="H84" s="0" t="n">
        <f aca="false">$B$1*$B$12*COS($B$4*B84-$B$7)</f>
        <v>0.645570205277529</v>
      </c>
      <c r="I84" s="0" t="n">
        <f aca="false">$B$1*$B$12*SIN($B$4*B84)</f>
        <v>0.904827052466019</v>
      </c>
      <c r="J84" s="0" t="n">
        <f aca="false">SQRT(H84*H84+I84*I84)</f>
        <v>1.11151827911934</v>
      </c>
      <c r="K84" s="0" t="n">
        <f aca="false">H84+D84</f>
        <v>0</v>
      </c>
      <c r="L84" s="0" t="n">
        <f aca="false">SQRT((D84+H84)^2+(E84+I84)^2)</f>
        <v>0.141126122744228</v>
      </c>
    </row>
    <row r="85" customFormat="false" ht="15" hidden="false" customHeight="false" outlineLevel="0" collapsed="false">
      <c r="A85" s="0" t="n">
        <v>69</v>
      </c>
      <c r="B85" s="0" t="n">
        <f aca="false">A85*$B$3/100</f>
        <v>6.9E-007</v>
      </c>
      <c r="D85" s="0" t="n">
        <f aca="false">$B$1*COS($B$4*B85-$B$7)</f>
        <v>-0.692249498086151</v>
      </c>
      <c r="E85" s="0" t="n">
        <f aca="false">-$B$1*SIN($B$4*B85-$B$7)</f>
        <v>-0.721658251805847</v>
      </c>
      <c r="F85" s="0" t="n">
        <f aca="false">SQRT(D85*D85+E85*E85)</f>
        <v>1</v>
      </c>
      <c r="H85" s="0" t="n">
        <f aca="false">$B$1*$B$12*COS($B$4*B85-$B$7)</f>
        <v>0.692249498086151</v>
      </c>
      <c r="I85" s="0" t="n">
        <f aca="false">$B$1*$B$12*SIN($B$4*B85)</f>
        <v>0.929776485888252</v>
      </c>
      <c r="J85" s="0" t="n">
        <f aca="false">SQRT(H85*H85+I85*I85)</f>
        <v>1.15917801968086</v>
      </c>
      <c r="K85" s="0" t="n">
        <f aca="false">H85+D85</f>
        <v>0</v>
      </c>
      <c r="L85" s="0" t="n">
        <f aca="false">SQRT((D85+H85)^2+(E85+I85)^2)</f>
        <v>0.208118234082404</v>
      </c>
    </row>
    <row r="86" customFormat="false" ht="15" hidden="false" customHeight="false" outlineLevel="0" collapsed="false">
      <c r="A86" s="0" t="n">
        <v>70</v>
      </c>
      <c r="B86" s="0" t="n">
        <f aca="false">A86*$B$3/100</f>
        <v>7E-007</v>
      </c>
      <c r="D86" s="0" t="n">
        <f aca="false">$B$1*COS($B$4*B86-$B$7)</f>
        <v>-0.73619679838454</v>
      </c>
      <c r="E86" s="0" t="n">
        <f aca="false">-$B$1*SIN($B$4*B86-$B$7)</f>
        <v>-0.67676751846432</v>
      </c>
      <c r="F86" s="0" t="n">
        <f aca="false">SQRT(D86*D86+E86*E86)</f>
        <v>1</v>
      </c>
      <c r="H86" s="0" t="n">
        <f aca="false">$B$1*$B$12*COS($B$4*B86-$B$7)</f>
        <v>0.73619679838454</v>
      </c>
      <c r="I86" s="0" t="n">
        <f aca="false">$B$1*$B$12*SIN($B$4*B86)</f>
        <v>0.951056516295154</v>
      </c>
      <c r="J86" s="0" t="n">
        <f aca="false">SQRT(H86*H86+I86*I86)</f>
        <v>1.20270288231929</v>
      </c>
      <c r="K86" s="0" t="n">
        <f aca="false">H86+D86</f>
        <v>0</v>
      </c>
      <c r="L86" s="0" t="n">
        <f aca="false">SQRT((D86+H86)^2+(E86+I86)^2)</f>
        <v>0.274288997830834</v>
      </c>
    </row>
    <row r="87" customFormat="false" ht="15" hidden="false" customHeight="false" outlineLevel="0" collapsed="false">
      <c r="A87" s="0" t="n">
        <v>71</v>
      </c>
      <c r="B87" s="0" t="n">
        <f aca="false">A87*$B$3/100</f>
        <v>7.1E-007</v>
      </c>
      <c r="D87" s="0" t="n">
        <f aca="false">$B$1*COS($B$4*B87-$B$7)</f>
        <v>-0.777238666256028</v>
      </c>
      <c r="E87" s="0" t="n">
        <f aca="false">-$B$1*SIN($B$4*B87-$B$7)</f>
        <v>-0.629205892913083</v>
      </c>
      <c r="F87" s="0" t="n">
        <f aca="false">SQRT(D87*D87+E87*E87)</f>
        <v>1</v>
      </c>
      <c r="H87" s="0" t="n">
        <f aca="false">$B$1*$B$12*COS($B$4*B87-$B$7)</f>
        <v>0.777238666256028</v>
      </c>
      <c r="I87" s="0" t="n">
        <f aca="false">$B$1*$B$12*SIN($B$4*B87)</f>
        <v>0.968583161128631</v>
      </c>
      <c r="J87" s="0" t="n">
        <f aca="false">SQRT(H87*H87+I87*I87)</f>
        <v>1.24187490688289</v>
      </c>
      <c r="K87" s="0" t="n">
        <f aca="false">H87+D87</f>
        <v>0</v>
      </c>
      <c r="L87" s="0" t="n">
        <f aca="false">SQRT((D87+H87)^2+(E87+I87)^2)</f>
        <v>0.339377268215548</v>
      </c>
    </row>
    <row r="88" customFormat="false" ht="15" hidden="false" customHeight="false" outlineLevel="0" collapsed="false">
      <c r="A88" s="0" t="n">
        <v>72</v>
      </c>
      <c r="B88" s="0" t="n">
        <f aca="false">A88*$B$3/100</f>
        <v>7.2E-007</v>
      </c>
      <c r="D88" s="0" t="n">
        <f aca="false">$B$1*COS($B$4*B88-$B$7)</f>
        <v>-0.815213128198376</v>
      </c>
      <c r="E88" s="0" t="n">
        <f aca="false">-$B$1*SIN($B$4*B88-$B$7)</f>
        <v>-0.579161079159346</v>
      </c>
      <c r="F88" s="0" t="n">
        <f aca="false">SQRT(D88*D88+E88*E88)</f>
        <v>1</v>
      </c>
      <c r="H88" s="0" t="n">
        <f aca="false">$B$1*$B$12*COS($B$4*B88-$B$7)</f>
        <v>0.815213128198376</v>
      </c>
      <c r="I88" s="0" t="n">
        <f aca="false">$B$1*$B$12*SIN($B$4*B88)</f>
        <v>0.982287250728689</v>
      </c>
      <c r="J88" s="0" t="n">
        <f aca="false">SQRT(H88*H88+I88*I88)</f>
        <v>1.27650330486494</v>
      </c>
      <c r="K88" s="0" t="n">
        <f aca="false">H88+D88</f>
        <v>0</v>
      </c>
      <c r="L88" s="0" t="n">
        <f aca="false">SQRT((D88+H88)^2+(E88+I88)^2)</f>
        <v>0.403126171569342</v>
      </c>
    </row>
    <row r="89" customFormat="false" ht="15" hidden="false" customHeight="false" outlineLevel="0" collapsed="false">
      <c r="A89" s="0" t="n">
        <v>73</v>
      </c>
      <c r="B89" s="0" t="n">
        <f aca="false">A89*$B$3/100</f>
        <v>7.3E-007</v>
      </c>
      <c r="D89" s="0" t="n">
        <f aca="false">$B$1*COS($B$4*B89-$B$7)</f>
        <v>-0.849970316359175</v>
      </c>
      <c r="E89" s="0" t="n">
        <f aca="false">-$B$1*SIN($B$4*B89-$B$7)</f>
        <v>-0.526830581219697</v>
      </c>
      <c r="F89" s="0" t="n">
        <f aca="false">SQRT(D89*D89+E89*E89)</f>
        <v>1</v>
      </c>
      <c r="H89" s="0" t="n">
        <f aca="false">$B$1*$B$12*COS($B$4*B89-$B$7)</f>
        <v>0.849970316359175</v>
      </c>
      <c r="I89" s="0" t="n">
        <f aca="false">$B$1*$B$12*SIN($B$4*B89)</f>
        <v>0.992114701314478</v>
      </c>
      <c r="J89" s="0" t="n">
        <f aca="false">SQRT(H89*H89+I89*I89)</f>
        <v>1.30642302461953</v>
      </c>
      <c r="K89" s="0" t="n">
        <f aca="false">H89+D89</f>
        <v>0</v>
      </c>
      <c r="L89" s="0" t="n">
        <f aca="false">SQRT((D89+H89)^2+(E89+I89)^2)</f>
        <v>0.465284120094781</v>
      </c>
    </row>
    <row r="90" customFormat="false" ht="15" hidden="false" customHeight="false" outlineLevel="0" collapsed="false">
      <c r="A90" s="0" t="n">
        <v>74</v>
      </c>
      <c r="B90" s="0" t="n">
        <f aca="false">A90*$B$3/100</f>
        <v>7.4E-007</v>
      </c>
      <c r="D90" s="0" t="n">
        <f aca="false">$B$1*COS($B$4*B90-$B$7)</f>
        <v>-0.881373059995806</v>
      </c>
      <c r="E90" s="0" t="n">
        <f aca="false">-$B$1*SIN($B$4*B90-$B$7)</f>
        <v>-0.472420923661971</v>
      </c>
      <c r="F90" s="0" t="n">
        <f aca="false">SQRT(D90*D90+E90*E90)</f>
        <v>1</v>
      </c>
      <c r="H90" s="0" t="n">
        <f aca="false">$B$1*$B$12*COS($B$4*B90-$B$7)</f>
        <v>0.881373059995806</v>
      </c>
      <c r="I90" s="0" t="n">
        <f aca="false">$B$1*$B$12*SIN($B$4*B90)</f>
        <v>0.998026728428272</v>
      </c>
      <c r="J90" s="0" t="n">
        <f aca="false">SQRT(H90*H90+I90*I90)</f>
        <v>1.33149383083198</v>
      </c>
      <c r="K90" s="0" t="n">
        <f aca="false">H90+D90</f>
        <v>0</v>
      </c>
      <c r="L90" s="0" t="n">
        <f aca="false">SQRT((D90+H90)^2+(E90+I90)^2)</f>
        <v>0.5256058047663</v>
      </c>
    </row>
    <row r="91" customFormat="false" ht="15" hidden="false" customHeight="false" outlineLevel="0" collapsed="false">
      <c r="A91" s="0" t="n">
        <v>75</v>
      </c>
      <c r="B91" s="0" t="n">
        <f aca="false">A91*$B$3/100</f>
        <v>7.5E-007</v>
      </c>
      <c r="D91" s="0" t="n">
        <f aca="false">$B$1*COS($B$4*B91-$B$7)</f>
        <v>-0.909297426825682</v>
      </c>
      <c r="E91" s="0" t="n">
        <f aca="false">-$B$1*SIN($B$4*B91-$B$7)</f>
        <v>-0.416146836547143</v>
      </c>
      <c r="F91" s="0" t="n">
        <f aca="false">SQRT(D91*D91+E91*E91)</f>
        <v>1</v>
      </c>
      <c r="H91" s="0" t="n">
        <f aca="false">$B$1*$B$12*COS($B$4*B91-$B$7)</f>
        <v>0.909297426825682</v>
      </c>
      <c r="I91" s="0" t="n">
        <f aca="false">$B$1*$B$12*SIN($B$4*B91)</f>
        <v>1</v>
      </c>
      <c r="J91" s="0" t="n">
        <f aca="false">SQRT(H91*H91+I91*I91)</f>
        <v>1.35159972271076</v>
      </c>
      <c r="K91" s="0" t="n">
        <f aca="false">H91+D91</f>
        <v>0</v>
      </c>
      <c r="L91" s="0" t="n">
        <f aca="false">SQRT((D91+H91)^2+(E91+I91)^2)</f>
        <v>0.583853163452857</v>
      </c>
    </row>
    <row r="92" customFormat="false" ht="15" hidden="false" customHeight="false" outlineLevel="0" collapsed="false">
      <c r="A92" s="0" t="n">
        <v>76</v>
      </c>
      <c r="B92" s="0" t="n">
        <f aca="false">A92*$B$3/100</f>
        <v>7.6E-007</v>
      </c>
      <c r="D92" s="0" t="n">
        <f aca="false">$B$1*COS($B$4*B92-$B$7)</f>
        <v>-0.933633212130356</v>
      </c>
      <c r="E92" s="0" t="n">
        <f aca="false">-$B$1*SIN($B$4*B92-$B$7)</f>
        <v>-0.358230407987867</v>
      </c>
      <c r="F92" s="0" t="n">
        <f aca="false">SQRT(D92*D92+E92*E92)</f>
        <v>1</v>
      </c>
      <c r="H92" s="0" t="n">
        <f aca="false">$B$1*$B$12*COS($B$4*B92-$B$7)</f>
        <v>0.933633212130356</v>
      </c>
      <c r="I92" s="0" t="n">
        <f aca="false">$B$1*$B$12*SIN($B$4*B92)</f>
        <v>0.998026728428272</v>
      </c>
      <c r="J92" s="0" t="n">
        <f aca="false">SQRT(H92*H92+I92*I92)</f>
        <v>1.3666485742319</v>
      </c>
      <c r="K92" s="0" t="n">
        <f aca="false">H92+D92</f>
        <v>0</v>
      </c>
      <c r="L92" s="0" t="n">
        <f aca="false">SQRT((D92+H92)^2+(E92+I92)^2)</f>
        <v>0.639796320440404</v>
      </c>
    </row>
    <row r="93" customFormat="false" ht="15" hidden="false" customHeight="false" outlineLevel="0" collapsed="false">
      <c r="A93" s="0" t="n">
        <v>77</v>
      </c>
      <c r="B93" s="0" t="n">
        <f aca="false">A93*$B$3/100</f>
        <v>7.7E-007</v>
      </c>
      <c r="D93" s="0" t="n">
        <f aca="false">$B$1*COS($B$4*B93-$B$7)</f>
        <v>-0.954284373683194</v>
      </c>
      <c r="E93" s="0" t="n">
        <f aca="false">-$B$1*SIN($B$4*B93-$B$7)</f>
        <v>-0.298900207668168</v>
      </c>
      <c r="F93" s="0" t="n">
        <f aca="false">SQRT(D93*D93+E93*E93)</f>
        <v>1</v>
      </c>
      <c r="H93" s="0" t="n">
        <f aca="false">$B$1*$B$12*COS($B$4*B93-$B$7)</f>
        <v>0.954284373683194</v>
      </c>
      <c r="I93" s="0" t="n">
        <f aca="false">$B$1*$B$12*SIN($B$4*B93)</f>
        <v>0.992114701314478</v>
      </c>
      <c r="J93" s="0" t="n">
        <f aca="false">SQRT(H93*H93+I93*I93)</f>
        <v>1.37657191836106</v>
      </c>
      <c r="K93" s="0" t="n">
        <f aca="false">H93+D93</f>
        <v>0</v>
      </c>
      <c r="L93" s="0" t="n">
        <f aca="false">SQRT((D93+H93)^2+(E93+I93)^2)</f>
        <v>0.69321449364631</v>
      </c>
    </row>
    <row r="94" customFormat="false" ht="15" hidden="false" customHeight="false" outlineLevel="0" collapsed="false">
      <c r="A94" s="0" t="n">
        <v>78</v>
      </c>
      <c r="B94" s="0" t="n">
        <f aca="false">A94*$B$3/100</f>
        <v>7.8E-007</v>
      </c>
      <c r="D94" s="0" t="n">
        <f aca="false">$B$1*COS($B$4*B94-$B$7)</f>
        <v>-0.971169410784164</v>
      </c>
      <c r="E94" s="0" t="n">
        <f aca="false">-$B$1*SIN($B$4*B94-$B$7)</f>
        <v>-0.238390384783321</v>
      </c>
      <c r="F94" s="0" t="n">
        <f aca="false">SQRT(D94*D94+E94*E94)</f>
        <v>1</v>
      </c>
      <c r="H94" s="0" t="n">
        <f aca="false">$B$1*$B$12*COS($B$4*B94-$B$7)</f>
        <v>0.971169410784164</v>
      </c>
      <c r="I94" s="0" t="n">
        <f aca="false">$B$1*$B$12*SIN($B$4*B94)</f>
        <v>0.982287250728689</v>
      </c>
      <c r="J94" s="0" t="n">
        <f aca="false">SQRT(H94*H94+I94*I94)</f>
        <v>1.38132482327184</v>
      </c>
      <c r="K94" s="0" t="n">
        <f aca="false">H94+D94</f>
        <v>0</v>
      </c>
      <c r="L94" s="0" t="n">
        <f aca="false">SQRT((D94+H94)^2+(E94+I94)^2)</f>
        <v>0.743896865945368</v>
      </c>
    </row>
    <row r="95" customFormat="false" ht="15" hidden="false" customHeight="false" outlineLevel="0" collapsed="false">
      <c r="A95" s="0" t="n">
        <v>79</v>
      </c>
      <c r="B95" s="0" t="n">
        <f aca="false">A95*$B$3/100</f>
        <v>7.9E-007</v>
      </c>
      <c r="D95" s="0" t="n">
        <f aca="false">$B$1*COS($B$4*B95-$B$7)</f>
        <v>-0.984221685905869</v>
      </c>
      <c r="E95" s="0" t="n">
        <f aca="false">-$B$1*SIN($B$4*B95-$B$7)</f>
        <v>-0.176939743959939</v>
      </c>
      <c r="F95" s="0" t="n">
        <f aca="false">SQRT(D95*D95+E95*E95)</f>
        <v>1</v>
      </c>
      <c r="H95" s="0" t="n">
        <f aca="false">$B$1*$B$12*COS($B$4*B95-$B$7)</f>
        <v>0.984221685905869</v>
      </c>
      <c r="I95" s="0" t="n">
        <f aca="false">$B$1*$B$12*SIN($B$4*B95)</f>
        <v>0.968583161128631</v>
      </c>
      <c r="J95" s="0" t="n">
        <f aca="false">SQRT(H95*H95+I95*I95)</f>
        <v>1.38088582693477</v>
      </c>
      <c r="K95" s="0" t="n">
        <f aca="false">H95+D95</f>
        <v>0</v>
      </c>
      <c r="L95" s="0" t="n">
        <f aca="false">SQRT((D95+H95)^2+(E95+I95)^2)</f>
        <v>0.791643417168692</v>
      </c>
    </row>
    <row r="96" customFormat="false" ht="15" hidden="false" customHeight="false" outlineLevel="0" collapsed="false">
      <c r="A96" s="0" t="n">
        <v>80</v>
      </c>
      <c r="B96" s="0" t="n">
        <f aca="false">A96*$B$3/100</f>
        <v>8E-007</v>
      </c>
      <c r="D96" s="0" t="n">
        <f aca="false">$B$1*COS($B$4*B96-$B$7)</f>
        <v>-0.993389687681421</v>
      </c>
      <c r="E96" s="0" t="n">
        <f aca="false">-$B$1*SIN($B$4*B96-$B$7)</f>
        <v>-0.114790802803228</v>
      </c>
      <c r="F96" s="0" t="n">
        <f aca="false">SQRT(D96*D96+E96*E96)</f>
        <v>1</v>
      </c>
      <c r="H96" s="0" t="n">
        <f aca="false">$B$1*$B$12*COS($B$4*B96-$B$7)</f>
        <v>0.993389687681421</v>
      </c>
      <c r="I96" s="0" t="n">
        <f aca="false">$B$1*$B$12*SIN($B$4*B96)</f>
        <v>0.951056516295154</v>
      </c>
      <c r="J96" s="0" t="n">
        <f aca="false">SQRT(H96*H96+I96*I96)</f>
        <v>1.37525691010053</v>
      </c>
      <c r="K96" s="0" t="n">
        <f aca="false">H96+D96</f>
        <v>0</v>
      </c>
      <c r="L96" s="0" t="n">
        <f aca="false">SQRT((D96+H96)^2+(E96+I96)^2)</f>
        <v>0.836265713491925</v>
      </c>
    </row>
    <row r="97" customFormat="false" ht="15" hidden="false" customHeight="false" outlineLevel="0" collapsed="false">
      <c r="A97" s="0" t="n">
        <v>81</v>
      </c>
      <c r="B97" s="0" t="n">
        <f aca="false">A97*$B$3/100</f>
        <v>8.1E-007</v>
      </c>
      <c r="D97" s="0" t="n">
        <f aca="false">$B$1*COS($B$4*B97-$B$7)</f>
        <v>-0.998637234196272</v>
      </c>
      <c r="E97" s="0" t="n">
        <f aca="false">-$B$1*SIN($B$4*B97-$B$7)</f>
        <v>-0.0521888347907824</v>
      </c>
      <c r="F97" s="0" t="n">
        <f aca="false">SQRT(D97*D97+E97*E97)</f>
        <v>1</v>
      </c>
      <c r="H97" s="0" t="n">
        <f aca="false">$B$1*$B$12*COS($B$4*B97-$B$7)</f>
        <v>0.998637234196272</v>
      </c>
      <c r="I97" s="0" t="n">
        <f aca="false">$B$1*$B$12*SIN($B$4*B97)</f>
        <v>0.929776485888252</v>
      </c>
      <c r="J97" s="0" t="n">
        <f aca="false">SQRT(H97*H97+I97*I97)</f>
        <v>1.3644634986814</v>
      </c>
      <c r="K97" s="0" t="n">
        <f aca="false">H97+D97</f>
        <v>0</v>
      </c>
      <c r="L97" s="0" t="n">
        <f aca="false">SQRT((D97+H97)^2+(E97+I97)^2)</f>
        <v>0.877587651097469</v>
      </c>
    </row>
    <row r="98" customFormat="false" ht="15" hidden="false" customHeight="false" outlineLevel="0" collapsed="false">
      <c r="A98" s="0" t="n">
        <v>82</v>
      </c>
      <c r="B98" s="0" t="n">
        <f aca="false">A98*$B$3/100</f>
        <v>8.2E-007</v>
      </c>
      <c r="D98" s="0" t="n">
        <f aca="false">$B$1*COS($B$4*B98-$B$7)</f>
        <v>-0.999943615781706</v>
      </c>
      <c r="E98" s="0" t="n">
        <f aca="false">-$B$1*SIN($B$4*B98-$B$7)</f>
        <v>0.010619098709773</v>
      </c>
      <c r="F98" s="0" t="n">
        <f aca="false">SQRT(D98*D98+E98*E98)</f>
        <v>1</v>
      </c>
      <c r="H98" s="0" t="n">
        <f aca="false">$B$1*$B$12*COS($B$4*B98-$B$7)</f>
        <v>0.999943615781706</v>
      </c>
      <c r="I98" s="0" t="n">
        <f aca="false">$B$1*$B$12*SIN($B$4*B98)</f>
        <v>0.90482705246602</v>
      </c>
      <c r="J98" s="0" t="n">
        <f aca="false">SQRT(H98*H98+I98*I98)</f>
        <v>1.34855449634671</v>
      </c>
      <c r="K98" s="0" t="n">
        <f aca="false">H98+D98</f>
        <v>0</v>
      </c>
      <c r="L98" s="0" t="n">
        <f aca="false">SQRT((D98+H98)^2+(E98+I98)^2)</f>
        <v>0.915446151175793</v>
      </c>
    </row>
    <row r="99" customFormat="false" ht="15" hidden="false" customHeight="false" outlineLevel="0" collapsed="false">
      <c r="A99" s="0" t="n">
        <v>83</v>
      </c>
      <c r="B99" s="0" t="n">
        <f aca="false">A99*$B$3/100</f>
        <v>8.3E-007</v>
      </c>
      <c r="D99" s="0" t="n">
        <f aca="false">$B$1*COS($B$4*B99-$B$7)</f>
        <v>-0.997303676746433</v>
      </c>
      <c r="E99" s="0" t="n">
        <f aca="false">-$B$1*SIN($B$4*B99-$B$7)</f>
        <v>0.0733851234791256</v>
      </c>
      <c r="F99" s="0" t="n">
        <f aca="false">SQRT(D99*D99+E99*E99)</f>
        <v>1</v>
      </c>
      <c r="H99" s="0" t="n">
        <f aca="false">$B$1*$B$12*COS($B$4*B99-$B$7)</f>
        <v>0.997303676746433</v>
      </c>
      <c r="I99" s="0" t="n">
        <f aca="false">$B$1*$B$12*SIN($B$4*B99)</f>
        <v>0.876306680043863</v>
      </c>
      <c r="J99" s="0" t="n">
        <f aca="false">SQRT(H99*H99+I99*I99)</f>
        <v>1.32760235806564</v>
      </c>
      <c r="K99" s="0" t="n">
        <f aca="false">H99+D99</f>
        <v>0</v>
      </c>
      <c r="L99" s="0" t="n">
        <f aca="false">SQRT((D99+H99)^2+(E99+I99)^2)</f>
        <v>0.949691803522989</v>
      </c>
    </row>
    <row r="100" customFormat="false" ht="15" hidden="false" customHeight="false" outlineLevel="0" collapsed="false">
      <c r="A100" s="0" t="n">
        <v>84</v>
      </c>
      <c r="B100" s="0" t="n">
        <f aca="false">A100*$B$3/100</f>
        <v>8.4E-007</v>
      </c>
      <c r="D100" s="0" t="n">
        <f aca="false">$B$1*COS($B$4*B100-$B$7)</f>
        <v>-0.990727835723752</v>
      </c>
      <c r="E100" s="0" t="n">
        <f aca="false">-$B$1*SIN($B$4*B100-$B$7)</f>
        <v>0.135861530692579</v>
      </c>
      <c r="F100" s="0" t="n">
        <f aca="false">SQRT(D100*D100+E100*E100)</f>
        <v>1</v>
      </c>
      <c r="H100" s="0" t="n">
        <f aca="false">$B$1*$B$12*COS($B$4*B100-$B$7)</f>
        <v>0.990727835723752</v>
      </c>
      <c r="I100" s="0" t="n">
        <f aca="false">$B$1*$B$12*SIN($B$4*B100)</f>
        <v>0.844327925502015</v>
      </c>
      <c r="J100" s="0" t="n">
        <f aca="false">SQRT(H100*H100+I100*I100)</f>
        <v>1.30170322664592</v>
      </c>
      <c r="K100" s="0" t="n">
        <f aca="false">H100+D100</f>
        <v>0</v>
      </c>
      <c r="L100" s="0" t="n">
        <f aca="false">SQRT((D100+H100)^2+(E100+I100)^2)</f>
        <v>0.980189456194594</v>
      </c>
    </row>
    <row r="101" customFormat="false" ht="15" hidden="false" customHeight="false" outlineLevel="0" collapsed="false">
      <c r="A101" s="0" t="n">
        <v>85</v>
      </c>
      <c r="B101" s="0" t="n">
        <f aca="false">A101*$B$3/100</f>
        <v>8.5E-007</v>
      </c>
      <c r="D101" s="0" t="n">
        <f aca="false">$B$1*COS($B$4*B101-$B$7)</f>
        <v>-0.980242044553963</v>
      </c>
      <c r="E101" s="0" t="n">
        <f aca="false">-$B$1*SIN($B$4*B101-$B$7)</f>
        <v>0.197801754513618</v>
      </c>
      <c r="F101" s="0" t="n">
        <f aca="false">SQRT(D101*D101+E101*E101)</f>
        <v>1</v>
      </c>
      <c r="H101" s="0" t="n">
        <f aca="false">$B$1*$B$12*COS($B$4*B101-$B$7)</f>
        <v>0.980242044553963</v>
      </c>
      <c r="I101" s="0" t="n">
        <f aca="false">$B$1*$B$12*SIN($B$4*B101)</f>
        <v>0.809016994374948</v>
      </c>
      <c r="J101" s="0" t="n">
        <f aca="false">SQRT(H101*H101+I101*I101)</f>
        <v>1.27097716859856</v>
      </c>
      <c r="K101" s="0" t="n">
        <f aca="false">H101+D101</f>
        <v>0</v>
      </c>
      <c r="L101" s="0" t="n">
        <f aca="false">SQRT((D101+H101)^2+(E101+I101)^2)</f>
        <v>1.00681874888857</v>
      </c>
    </row>
    <row r="102" customFormat="false" ht="15" hidden="false" customHeight="false" outlineLevel="0" collapsed="false">
      <c r="A102" s="0" t="n">
        <v>86</v>
      </c>
      <c r="B102" s="0" t="n">
        <f aca="false">A102*$B$3/100</f>
        <v>8.6E-007</v>
      </c>
      <c r="D102" s="0" t="n">
        <f aca="false">$B$1*COS($B$4*B102-$B$7)</f>
        <v>-0.965887685864312</v>
      </c>
      <c r="E102" s="0" t="n">
        <f aca="false">-$B$1*SIN($B$4*B102-$B$7)</f>
        <v>0.258961345176619</v>
      </c>
      <c r="F102" s="0" t="n">
        <f aca="false">SQRT(D102*D102+E102*E102)</f>
        <v>1</v>
      </c>
      <c r="H102" s="0" t="n">
        <f aca="false">$B$1*$B$12*COS($B$4*B102-$B$7)</f>
        <v>0.965887685864312</v>
      </c>
      <c r="I102" s="0" t="n">
        <f aca="false">$B$1*$B$12*SIN($B$4*B102)</f>
        <v>0.770513242775789</v>
      </c>
      <c r="J102" s="0" t="n">
        <f aca="false">SQRT(H102*H102+I102*I102)</f>
        <v>1.23556856507325</v>
      </c>
      <c r="K102" s="0" t="n">
        <f aca="false">H102+D102</f>
        <v>0</v>
      </c>
      <c r="L102" s="0" t="n">
        <f aca="false">SQRT((D102+H102)^2+(E102+I102)^2)</f>
        <v>1.02947458795241</v>
      </c>
    </row>
    <row r="103" customFormat="false" ht="15" hidden="false" customHeight="false" outlineLevel="0" collapsed="false">
      <c r="A103" s="0" t="n">
        <v>87</v>
      </c>
      <c r="B103" s="0" t="n">
        <f aca="false">A103*$B$3/100</f>
        <v>8.7E-007</v>
      </c>
      <c r="D103" s="0" t="n">
        <f aca="false">$B$1*COS($B$4*B103-$B$7)</f>
        <v>-0.947721409750664</v>
      </c>
      <c r="E103" s="0" t="n">
        <f aca="false">-$B$1*SIN($B$4*B103-$B$7)</f>
        <v>0.319098933718392</v>
      </c>
      <c r="F103" s="0" t="n">
        <f aca="false">SQRT(D103*D103+E103*E103)</f>
        <v>1</v>
      </c>
      <c r="H103" s="0" t="n">
        <f aca="false">$B$1*$B$12*COS($B$4*B103-$B$7)</f>
        <v>0.947721409750664</v>
      </c>
      <c r="I103" s="0" t="n">
        <f aca="false">$B$1*$B$12*SIN($B$4*B103)</f>
        <v>0.728968627421411</v>
      </c>
      <c r="J103" s="0" t="n">
        <f aca="false">SQRT(H103*H103+I103*I103)</f>
        <v>1.1956467414184</v>
      </c>
      <c r="K103" s="0" t="n">
        <f aca="false">H103+D103</f>
        <v>0</v>
      </c>
      <c r="L103" s="0" t="n">
        <f aca="false">SQRT((D103+H103)^2+(E103+I103)^2)</f>
        <v>1.0480675611398</v>
      </c>
    </row>
    <row r="104" customFormat="false" ht="15" hidden="false" customHeight="false" outlineLevel="0" collapsed="false">
      <c r="A104" s="0" t="n">
        <v>88</v>
      </c>
      <c r="B104" s="0" t="n">
        <f aca="false">A104*$B$3/100</f>
        <v>8.8E-007</v>
      </c>
      <c r="D104" s="0" t="n">
        <f aca="false">$B$1*COS($B$4*B104-$B$7)</f>
        <v>-0.925814910205457</v>
      </c>
      <c r="E104" s="0" t="n">
        <f aca="false">-$B$1*SIN($B$4*B104-$B$7)</f>
        <v>0.377977184551213</v>
      </c>
      <c r="F104" s="0" t="n">
        <f aca="false">SQRT(D104*D104+E104*E104)</f>
        <v>1</v>
      </c>
      <c r="H104" s="0" t="n">
        <f aca="false">$B$1*$B$12*COS($B$4*B104-$B$7)</f>
        <v>0.925814910205457</v>
      </c>
      <c r="I104" s="0" t="n">
        <f aca="false">$B$1*$B$12*SIN($B$4*B104)</f>
        <v>0.684547105928689</v>
      </c>
      <c r="J104" s="0" t="n">
        <f aca="false">SQRT(H104*H104+I104*I104)</f>
        <v>1.15140696028558</v>
      </c>
      <c r="K104" s="0" t="n">
        <f aca="false">H104+D104</f>
        <v>0</v>
      </c>
      <c r="L104" s="0" t="n">
        <f aca="false">SQRT((D104+H104)^2+(E104+I104)^2)</f>
        <v>1.0625242904799</v>
      </c>
    </row>
    <row r="105" customFormat="false" ht="15" hidden="false" customHeight="false" outlineLevel="0" collapsed="false">
      <c r="A105" s="0" t="n">
        <v>89</v>
      </c>
      <c r="B105" s="0" t="n">
        <f aca="false">A105*$B$3/100</f>
        <v>8.9E-007</v>
      </c>
      <c r="D105" s="0" t="n">
        <f aca="false">$B$1*COS($B$4*B105-$B$7)</f>
        <v>-0.900254642174268</v>
      </c>
      <c r="E105" s="0" t="n">
        <f aca="false">-$B$1*SIN($B$4*B105-$B$7)</f>
        <v>0.435363732117962</v>
      </c>
      <c r="F105" s="0" t="n">
        <f aca="false">SQRT(D105*D105+E105*E105)</f>
        <v>1</v>
      </c>
      <c r="H105" s="0" t="n">
        <f aca="false">$B$1*$B$12*COS($B$4*B105-$B$7)</f>
        <v>0.900254642174268</v>
      </c>
      <c r="I105" s="0" t="n">
        <f aca="false">$B$1*$B$12*SIN($B$4*B105)</f>
        <v>0.63742398974869</v>
      </c>
      <c r="J105" s="0" t="n">
        <f aca="false">SQRT(H105*H105+I105*I105)</f>
        <v>1.10307196658398</v>
      </c>
      <c r="K105" s="0" t="n">
        <f aca="false">H105+D105</f>
        <v>0</v>
      </c>
      <c r="L105" s="0" t="n">
        <f aca="false">SQRT((D105+H105)^2+(E105+I105)^2)</f>
        <v>1.07278772186665</v>
      </c>
    </row>
    <row r="106" customFormat="false" ht="15" hidden="false" customHeight="false" outlineLevel="0" collapsed="false">
      <c r="A106" s="0" t="n">
        <v>90</v>
      </c>
      <c r="B106" s="0" t="n">
        <f aca="false">A106*$B$3/100</f>
        <v>9E-007</v>
      </c>
      <c r="D106" s="0" t="n">
        <f aca="false">$B$1*COS($B$4*B106-$B$7)</f>
        <v>-0.871141480357642</v>
      </c>
      <c r="E106" s="0" t="n">
        <f aca="false">-$B$1*SIN($B$4*B106-$B$7)</f>
        <v>0.49103209793281</v>
      </c>
      <c r="F106" s="0" t="n">
        <f aca="false">SQRT(D106*D106+E106*E106)</f>
        <v>1</v>
      </c>
      <c r="H106" s="0" t="n">
        <f aca="false">$B$1*$B$12*COS($B$4*B106-$B$7)</f>
        <v>0.871141480357642</v>
      </c>
      <c r="I106" s="0" t="n">
        <f aca="false">$B$1*$B$12*SIN($B$4*B106)</f>
        <v>0.587785252292473</v>
      </c>
      <c r="J106" s="0" t="n">
        <f aca="false">SQRT(H106*H106+I106*I106)</f>
        <v>1.05089437224311</v>
      </c>
      <c r="K106" s="0" t="n">
        <f aca="false">H106+D106</f>
        <v>0</v>
      </c>
      <c r="L106" s="0" t="n">
        <f aca="false">SQRT((D106+H106)^2+(E106+I106)^2)</f>
        <v>1.07881735022528</v>
      </c>
    </row>
    <row r="107" customFormat="false" ht="15" hidden="false" customHeight="false" outlineLevel="0" collapsed="false">
      <c r="A107" s="0" t="n">
        <v>91</v>
      </c>
      <c r="B107" s="0" t="n">
        <f aca="false">A107*$B$3/100</f>
        <v>9.1E-007</v>
      </c>
      <c r="D107" s="0" t="n">
        <f aca="false">$B$1*COS($B$4*B107-$B$7)</f>
        <v>-0.838590321104729</v>
      </c>
      <c r="E107" s="0" t="n">
        <f aca="false">-$B$1*SIN($B$4*B107-$B$7)</f>
        <v>0.544762584388344</v>
      </c>
      <c r="F107" s="0" t="n">
        <f aca="false">SQRT(D107*D107+E107*E107)</f>
        <v>1</v>
      </c>
      <c r="H107" s="0" t="n">
        <f aca="false">$B$1*$B$12*COS($B$4*B107-$B$7)</f>
        <v>0.838590321104729</v>
      </c>
      <c r="I107" s="0" t="n">
        <f aca="false">$B$1*$B$12*SIN($B$4*B107)</f>
        <v>0.535826794978997</v>
      </c>
      <c r="J107" s="0" t="n">
        <f aca="false">SQRT(H107*H107+I107*I107)</f>
        <v>0.995160329227405</v>
      </c>
      <c r="K107" s="0" t="n">
        <f aca="false">H107+D107</f>
        <v>0</v>
      </c>
      <c r="L107" s="0" t="n">
        <f aca="false">SQRT((D107+H107)^2+(E107+I107)^2)</f>
        <v>1.08058937936734</v>
      </c>
    </row>
    <row r="108" customFormat="false" ht="15" hidden="false" customHeight="false" outlineLevel="0" collapsed="false">
      <c r="A108" s="0" t="n">
        <v>92</v>
      </c>
      <c r="B108" s="0" t="n">
        <f aca="false">A108*$B$3/100</f>
        <v>9.2E-007</v>
      </c>
      <c r="D108" s="0" t="n">
        <f aca="false">$B$1*COS($B$4*B108-$B$7)</f>
        <v>-0.802729628969891</v>
      </c>
      <c r="E108" s="0" t="n">
        <f aca="false">-$B$1*SIN($B$4*B108-$B$7)</f>
        <v>0.596343141801649</v>
      </c>
      <c r="F108" s="0" t="n">
        <f aca="false">SQRT(D108*D108+E108*E108)</f>
        <v>1</v>
      </c>
      <c r="H108" s="0" t="n">
        <f aca="false">$B$1*$B$12*COS($B$4*B108-$B$7)</f>
        <v>0.802729628969891</v>
      </c>
      <c r="I108" s="0" t="n">
        <f aca="false">$B$1*$B$12*SIN($B$4*B108)</f>
        <v>0.481753674101715</v>
      </c>
      <c r="J108" s="0" t="n">
        <f aca="false">SQRT(H108*H108+I108*I108)</f>
        <v>0.936195203863297</v>
      </c>
      <c r="K108" s="0" t="n">
        <f aca="false">H108+D108</f>
        <v>0</v>
      </c>
      <c r="L108" s="0" t="n">
        <f aca="false">SQRT((D108+H108)^2+(E108+I108)^2)</f>
        <v>1.07809681590336</v>
      </c>
    </row>
    <row r="109" customFormat="false" ht="15" hidden="false" customHeight="false" outlineLevel="0" collapsed="false">
      <c r="A109" s="0" t="n">
        <v>93</v>
      </c>
      <c r="B109" s="0" t="n">
        <f aca="false">A109*$B$3/100</f>
        <v>9.3E-007</v>
      </c>
      <c r="D109" s="0" t="n">
        <f aca="false">$B$1*COS($B$4*B109-$B$7)</f>
        <v>-0.763700929721791</v>
      </c>
      <c r="E109" s="0" t="n">
        <f aca="false">-$B$1*SIN($B$4*B109-$B$7)</f>
        <v>0.64557020527753</v>
      </c>
      <c r="F109" s="0" t="n">
        <f aca="false">SQRT(D109*D109+E109*E109)</f>
        <v>1</v>
      </c>
      <c r="H109" s="0" t="n">
        <f aca="false">$B$1*$B$12*COS($B$4*B109-$B$7)</f>
        <v>0.763700929721791</v>
      </c>
      <c r="I109" s="0" t="n">
        <f aca="false">$B$1*$B$12*SIN($B$4*B109)</f>
        <v>0.425779291565072</v>
      </c>
      <c r="J109" s="0" t="n">
        <f aca="false">SQRT(H109*H109+I109*I109)</f>
        <v>0.874372412181207</v>
      </c>
      <c r="K109" s="0" t="n">
        <f aca="false">H109+D109</f>
        <v>0</v>
      </c>
      <c r="L109" s="0" t="n">
        <f aca="false">SQRT((D109+H109)^2+(E109+I109)^2)</f>
        <v>1.0713494968426</v>
      </c>
    </row>
    <row r="110" customFormat="false" ht="15" hidden="false" customHeight="false" outlineLevel="0" collapsed="false">
      <c r="A110" s="0" t="n">
        <v>94</v>
      </c>
      <c r="B110" s="0" t="n">
        <f aca="false">A110*$B$3/100</f>
        <v>9.4E-007</v>
      </c>
      <c r="D110" s="0" t="n">
        <f aca="false">$B$1*COS($B$4*B110-$B$7)</f>
        <v>-0.721658251805847</v>
      </c>
      <c r="E110" s="0" t="n">
        <f aca="false">-$B$1*SIN($B$4*B110-$B$7)</f>
        <v>0.692249498086151</v>
      </c>
      <c r="F110" s="0" t="n">
        <f aca="false">SQRT(D110*D110+E110*E110)</f>
        <v>1</v>
      </c>
      <c r="H110" s="0" t="n">
        <f aca="false">$B$1*$B$12*COS($B$4*B110-$B$7)</f>
        <v>0.721658251805847</v>
      </c>
      <c r="I110" s="0" t="n">
        <f aca="false">$B$1*$B$12*SIN($B$4*B110)</f>
        <v>0.368124552684678</v>
      </c>
      <c r="J110" s="0" t="n">
        <f aca="false">SQRT(H110*H110+I110*I110)</f>
        <v>0.810127347204602</v>
      </c>
      <c r="K110" s="0" t="n">
        <f aca="false">H110+D110</f>
        <v>0</v>
      </c>
      <c r="L110" s="0" t="n">
        <f aca="false">SQRT((D110+H110)^2+(E110+I110)^2)</f>
        <v>1.06037405077083</v>
      </c>
    </row>
    <row r="111" customFormat="false" ht="15" hidden="false" customHeight="false" outlineLevel="0" collapsed="false">
      <c r="A111" s="0" t="n">
        <v>95</v>
      </c>
      <c r="B111" s="0" t="n">
        <f aca="false">A111*$B$3/100</f>
        <v>9.5E-007</v>
      </c>
      <c r="D111" s="0" t="n">
        <f aca="false">$B$1*COS($B$4*B111-$B$7)</f>
        <v>-0.67676751846432</v>
      </c>
      <c r="E111" s="0" t="n">
        <f aca="false">-$B$1*SIN($B$4*B111-$B$7)</f>
        <v>0.73619679838454</v>
      </c>
      <c r="F111" s="0" t="n">
        <f aca="false">SQRT(D111*D111+E111*E111)</f>
        <v>1</v>
      </c>
      <c r="H111" s="0" t="n">
        <f aca="false">$B$1*$B$12*COS($B$4*B111-$B$7)</f>
        <v>0.67676751846432</v>
      </c>
      <c r="I111" s="0" t="n">
        <f aca="false">$B$1*$B$12*SIN($B$4*B111)</f>
        <v>0.309016994374948</v>
      </c>
      <c r="J111" s="0" t="n">
        <f aca="false">SQRT(H111*H111+I111*I111)</f>
        <v>0.743979688473335</v>
      </c>
      <c r="K111" s="0" t="n">
        <f aca="false">H111+D111</f>
        <v>0</v>
      </c>
      <c r="L111" s="0" t="n">
        <f aca="false">SQRT((D111+H111)^2+(E111+I111)^2)</f>
        <v>1.04521379275949</v>
      </c>
    </row>
    <row r="112" customFormat="false" ht="15" hidden="false" customHeight="false" outlineLevel="0" collapsed="false">
      <c r="A112" s="0" t="n">
        <v>96</v>
      </c>
      <c r="B112" s="0" t="n">
        <f aca="false">A112*$B$3/100</f>
        <v>9.6E-007</v>
      </c>
      <c r="D112" s="0" t="n">
        <f aca="false">$B$1*COS($B$4*B112-$B$7)</f>
        <v>-0.629205892913082</v>
      </c>
      <c r="E112" s="0" t="n">
        <f aca="false">-$B$1*SIN($B$4*B112-$B$7)</f>
        <v>0.77723866625603</v>
      </c>
      <c r="F112" s="0" t="n">
        <f aca="false">SQRT(D112*D112+E112*E112)</f>
        <v>1</v>
      </c>
      <c r="H112" s="0" t="n">
        <f aca="false">$B$1*$B$12*COS($B$4*B112-$B$7)</f>
        <v>0.629205892913082</v>
      </c>
      <c r="I112" s="0" t="n">
        <f aca="false">$B$1*$B$12*SIN($B$4*B112)</f>
        <v>0.248689887164854</v>
      </c>
      <c r="J112" s="0" t="n">
        <f aca="false">SQRT(H112*H112+I112*I112)</f>
        <v>0.676569815802195</v>
      </c>
      <c r="K112" s="0" t="n">
        <f aca="false">H112+D112</f>
        <v>0</v>
      </c>
      <c r="L112" s="0" t="n">
        <f aca="false">SQRT((D112+H112)^2+(E112+I112)^2)</f>
        <v>1.02592855342088</v>
      </c>
    </row>
    <row r="113" customFormat="false" ht="15" hidden="false" customHeight="false" outlineLevel="0" collapsed="false">
      <c r="A113" s="0" t="n">
        <v>97</v>
      </c>
      <c r="B113" s="0" t="n">
        <f aca="false">A113*$B$3/100</f>
        <v>9.7E-007</v>
      </c>
      <c r="D113" s="0" t="n">
        <f aca="false">$B$1*COS($B$4*B113-$B$7)</f>
        <v>-0.579161079159346</v>
      </c>
      <c r="E113" s="0" t="n">
        <f aca="false">-$B$1*SIN($B$4*B113-$B$7)</f>
        <v>0.815213128198376</v>
      </c>
      <c r="F113" s="0" t="n">
        <f aca="false">SQRT(D113*D113+E113*E113)</f>
        <v>1</v>
      </c>
      <c r="H113" s="0" t="n">
        <f aca="false">$B$1*$B$12*COS($B$4*B113-$B$7)</f>
        <v>0.579161079159346</v>
      </c>
      <c r="I113" s="0" t="n">
        <f aca="false">$B$1*$B$12*SIN($B$4*B113)</f>
        <v>0.187381314585724</v>
      </c>
      <c r="J113" s="0" t="n">
        <f aca="false">SQRT(H113*H113+I113*I113)</f>
        <v>0.608719403887285</v>
      </c>
      <c r="K113" s="0" t="n">
        <f aca="false">H113+D113</f>
        <v>0</v>
      </c>
      <c r="L113" s="0" t="n">
        <f aca="false">SQRT((D113+H113)^2+(E113+I113)^2)</f>
        <v>1.0025944427841</v>
      </c>
    </row>
    <row r="114" customFormat="false" ht="15" hidden="false" customHeight="false" outlineLevel="0" collapsed="false">
      <c r="A114" s="0" t="n">
        <v>98</v>
      </c>
      <c r="B114" s="0" t="n">
        <f aca="false">A114*$B$3/100</f>
        <v>9.8E-007</v>
      </c>
      <c r="D114" s="0" t="n">
        <f aca="false">$B$1*COS($B$4*B114-$B$7)</f>
        <v>-0.526830581219697</v>
      </c>
      <c r="E114" s="0" t="n">
        <f aca="false">-$B$1*SIN($B$4*B114-$B$7)</f>
        <v>0.849970316359175</v>
      </c>
      <c r="F114" s="0" t="n">
        <f aca="false">SQRT(D114*D114+E114*E114)</f>
        <v>1</v>
      </c>
      <c r="H114" s="0" t="n">
        <f aca="false">$B$1*$B$12*COS($B$4*B114-$B$7)</f>
        <v>0.526830581219697</v>
      </c>
      <c r="I114" s="0" t="n">
        <f aca="false">$B$1*$B$12*SIN($B$4*B114)</f>
        <v>0.125333233564304</v>
      </c>
      <c r="J114" s="0" t="n">
        <f aca="false">SQRT(H114*H114+I114*I114)</f>
        <v>0.541533822345352</v>
      </c>
      <c r="K114" s="0" t="n">
        <f aca="false">H114+D114</f>
        <v>0</v>
      </c>
      <c r="L114" s="0" t="n">
        <f aca="false">SQRT((D114+H114)^2+(E114+I114)^2)</f>
        <v>0.975303549923479</v>
      </c>
    </row>
    <row r="115" customFormat="false" ht="15" hidden="false" customHeight="false" outlineLevel="0" collapsed="false">
      <c r="A115" s="0" t="n">
        <v>99</v>
      </c>
      <c r="B115" s="0" t="n">
        <f aca="false">A115*$B$3/100</f>
        <v>9.9E-007</v>
      </c>
      <c r="D115" s="0" t="n">
        <f aca="false">$B$1*COS($B$4*B115-$B$7)</f>
        <v>-0.472420923661972</v>
      </c>
      <c r="E115" s="0" t="n">
        <f aca="false">-$B$1*SIN($B$4*B115-$B$7)</f>
        <v>0.881373059995805</v>
      </c>
      <c r="F115" s="0" t="n">
        <f aca="false">SQRT(D115*D115+E115*E115)</f>
        <v>1</v>
      </c>
      <c r="H115" s="0" t="n">
        <f aca="false">$B$1*$B$12*COS($B$4*B115-$B$7)</f>
        <v>0.472420923661972</v>
      </c>
      <c r="I115" s="0" t="n">
        <f aca="false">$B$1*$B$12*SIN($B$4*B115)</f>
        <v>0.0627905195293142</v>
      </c>
      <c r="J115" s="0" t="n">
        <f aca="false">SQRT(H115*H115+I115*I115)</f>
        <v>0.476575469843332</v>
      </c>
      <c r="K115" s="0" t="n">
        <f aca="false">H115+D115</f>
        <v>0</v>
      </c>
      <c r="L115" s="0" t="n">
        <f aca="false">SQRT((D115+H115)^2+(E115+I115)^2)</f>
        <v>0.944163579525119</v>
      </c>
    </row>
    <row r="116" customFormat="false" ht="15" hidden="false" customHeight="false" outlineLevel="0" collapsed="false">
      <c r="A116" s="0" t="n">
        <v>100</v>
      </c>
      <c r="B116" s="0" t="n">
        <f aca="false">A116*$B$3/100</f>
        <v>1E-006</v>
      </c>
      <c r="D116" s="0" t="n">
        <f aca="false">$B$1*COS($B$4*B116-$B$7)</f>
        <v>-0.416146836547142</v>
      </c>
      <c r="E116" s="0" t="n">
        <f aca="false">-$B$1*SIN($B$4*B116-$B$7)</f>
        <v>0.909297426825682</v>
      </c>
      <c r="F116" s="0" t="n">
        <f aca="false">SQRT(D116*D116+E116*E116)</f>
        <v>1</v>
      </c>
      <c r="H116" s="0" t="n">
        <f aca="false">$B$1*$B$12*COS($B$4*B116-$B$7)</f>
        <v>0.416146836547142</v>
      </c>
      <c r="I116" s="0" t="n">
        <f aca="false">$B$1*$B$12*SIN($B$4*B116)</f>
        <v>-6.43249059870655E-016</v>
      </c>
      <c r="J116" s="0" t="n">
        <f aca="false">SQRT(H116*H116+I116*I116)</f>
        <v>0.416146836547142</v>
      </c>
      <c r="K116" s="0" t="n">
        <f aca="false">H116+D116</f>
        <v>0</v>
      </c>
      <c r="L116" s="0" t="n">
        <f aca="false">SQRT((D116+H116)^2+(E116+I116)^2)</f>
        <v>0.909297426825681</v>
      </c>
    </row>
    <row r="117" customFormat="false" ht="15" hidden="false" customHeight="false" outlineLevel="0" collapsed="false">
      <c r="A117" s="0" t="n">
        <v>101</v>
      </c>
      <c r="B117" s="0" t="n">
        <f aca="false">A117*$B$3/100</f>
        <v>1.01E-006</v>
      </c>
      <c r="D117" s="0" t="n">
        <f aca="false">$B$1*COS($B$4*B117-$B$7)</f>
        <v>-0.358230407987866</v>
      </c>
      <c r="E117" s="0" t="n">
        <f aca="false">-$B$1*SIN($B$4*B117-$B$7)</f>
        <v>0.933633212130357</v>
      </c>
      <c r="F117" s="0" t="n">
        <f aca="false">SQRT(D117*D117+E117*E117)</f>
        <v>1</v>
      </c>
      <c r="H117" s="0" t="n">
        <f aca="false">$B$1*$B$12*COS($B$4*B117-$B$7)</f>
        <v>0.358230407987866</v>
      </c>
      <c r="I117" s="0" t="n">
        <f aca="false">$B$1*$B$12*SIN($B$4*B117)</f>
        <v>-0.0627905195293146</v>
      </c>
      <c r="J117" s="0" t="n">
        <f aca="false">SQRT(H117*H117+I117*I117)</f>
        <v>0.363691730109325</v>
      </c>
      <c r="K117" s="0" t="n">
        <f aca="false">H117+D117</f>
        <v>0</v>
      </c>
      <c r="L117" s="0" t="n">
        <f aca="false">SQRT((D117+H117)^2+(E117+I117)^2)</f>
        <v>0.870842692601042</v>
      </c>
    </row>
    <row r="118" customFormat="false" ht="15" hidden="false" customHeight="false" outlineLevel="0" collapsed="false">
      <c r="A118" s="0" t="n">
        <v>102</v>
      </c>
      <c r="B118" s="0" t="n">
        <f aca="false">A118*$B$3/100</f>
        <v>1.02E-006</v>
      </c>
      <c r="D118" s="0" t="n">
        <f aca="false">$B$1*COS($B$4*B118-$B$7)</f>
        <v>-0.298900207668169</v>
      </c>
      <c r="E118" s="0" t="n">
        <f aca="false">-$B$1*SIN($B$4*B118-$B$7)</f>
        <v>0.954284373683194</v>
      </c>
      <c r="F118" s="0" t="n">
        <f aca="false">SQRT(D118*D118+E118*E118)</f>
        <v>1</v>
      </c>
      <c r="H118" s="0" t="n">
        <f aca="false">$B$1*$B$12*COS($B$4*B118-$B$7)</f>
        <v>0.298900207668169</v>
      </c>
      <c r="I118" s="0" t="n">
        <f aca="false">$B$1*$B$12*SIN($B$4*B118)</f>
        <v>-0.125333233564304</v>
      </c>
      <c r="J118" s="0" t="n">
        <f aca="false">SQRT(H118*H118+I118*I118)</f>
        <v>0.324113797268427</v>
      </c>
      <c r="K118" s="0" t="n">
        <f aca="false">H118+D118</f>
        <v>0</v>
      </c>
      <c r="L118" s="0" t="n">
        <f aca="false">SQRT((D118+H118)^2+(E118+I118)^2)</f>
        <v>0.82895114011889</v>
      </c>
    </row>
    <row r="119" customFormat="false" ht="15" hidden="false" customHeight="false" outlineLevel="0" collapsed="false">
      <c r="A119" s="0" t="n">
        <v>103</v>
      </c>
      <c r="B119" s="0" t="n">
        <f aca="false">A119*$B$3/100</f>
        <v>1.03E-006</v>
      </c>
      <c r="D119" s="0" t="n">
        <f aca="false">$B$1*COS($B$4*B119-$B$7)</f>
        <v>-0.238390384783321</v>
      </c>
      <c r="E119" s="0" t="n">
        <f aca="false">-$B$1*SIN($B$4*B119-$B$7)</f>
        <v>0.971169410784164</v>
      </c>
      <c r="F119" s="0" t="n">
        <f aca="false">SQRT(D119*D119+E119*E119)</f>
        <v>1</v>
      </c>
      <c r="H119" s="0" t="n">
        <f aca="false">$B$1*$B$12*COS($B$4*B119-$B$7)</f>
        <v>0.238390384783321</v>
      </c>
      <c r="I119" s="0" t="n">
        <f aca="false">$B$1*$B$12*SIN($B$4*B119)</f>
        <v>-0.187381314585724</v>
      </c>
      <c r="J119" s="0" t="n">
        <f aca="false">SQRT(H119*H119+I119*I119)</f>
        <v>0.303218951605954</v>
      </c>
      <c r="K119" s="0" t="n">
        <f aca="false">H119+D119</f>
        <v>0</v>
      </c>
      <c r="L119" s="0" t="n">
        <f aca="false">SQRT((D119+H119)^2+(E119+I119)^2)</f>
        <v>0.78378809619844</v>
      </c>
    </row>
    <row r="120" customFormat="false" ht="15" hidden="false" customHeight="false" outlineLevel="0" collapsed="false">
      <c r="A120" s="0" t="n">
        <v>104</v>
      </c>
      <c r="B120" s="0" t="n">
        <f aca="false">A120*$B$3/100</f>
        <v>1.04E-006</v>
      </c>
      <c r="D120" s="0" t="n">
        <f aca="false">$B$1*COS($B$4*B120-$B$7)</f>
        <v>-0.176939743959939</v>
      </c>
      <c r="E120" s="0" t="n">
        <f aca="false">-$B$1*SIN($B$4*B120-$B$7)</f>
        <v>0.984221685905869</v>
      </c>
      <c r="F120" s="0" t="n">
        <f aca="false">SQRT(D120*D120+E120*E120)</f>
        <v>1</v>
      </c>
      <c r="H120" s="0" t="n">
        <f aca="false">$B$1*$B$12*COS($B$4*B120-$B$7)</f>
        <v>0.176939743959939</v>
      </c>
      <c r="I120" s="0" t="n">
        <f aca="false">$B$1*$B$12*SIN($B$4*B120)</f>
        <v>-0.248689887164855</v>
      </c>
      <c r="J120" s="0" t="n">
        <f aca="false">SQRT(H120*H120+I120*I120)</f>
        <v>0.30521194762112</v>
      </c>
      <c r="K120" s="0" t="n">
        <f aca="false">H120+D120</f>
        <v>0</v>
      </c>
      <c r="L120" s="0" t="n">
        <f aca="false">SQRT((D120+H120)^2+(E120+I120)^2)</f>
        <v>0.735531798741014</v>
      </c>
    </row>
    <row r="121" customFormat="false" ht="15" hidden="false" customHeight="false" outlineLevel="0" collapsed="false">
      <c r="A121" s="0" t="n">
        <v>105</v>
      </c>
      <c r="B121" s="0" t="n">
        <f aca="false">A121*$B$3/100</f>
        <v>1.05E-006</v>
      </c>
      <c r="D121" s="0" t="n">
        <f aca="false">$B$1*COS($B$4*B121-$B$7)</f>
        <v>-0.114790802803228</v>
      </c>
      <c r="E121" s="0" t="n">
        <f aca="false">-$B$1*SIN($B$4*B121-$B$7)</f>
        <v>0.993389687681421</v>
      </c>
      <c r="F121" s="0" t="n">
        <f aca="false">SQRT(D121*D121+E121*E121)</f>
        <v>1</v>
      </c>
      <c r="H121" s="0" t="n">
        <f aca="false">$B$1*$B$12*COS($B$4*B121-$B$7)</f>
        <v>0.114790802803228</v>
      </c>
      <c r="I121" s="0" t="n">
        <f aca="false">$B$1*$B$12*SIN($B$4*B121)</f>
        <v>-0.309016994374947</v>
      </c>
      <c r="J121" s="0" t="n">
        <f aca="false">SQRT(H121*H121+I121*I121)</f>
        <v>0.329648951493457</v>
      </c>
      <c r="K121" s="0" t="n">
        <f aca="false">H121+D121</f>
        <v>0</v>
      </c>
      <c r="L121" s="0" t="n">
        <f aca="false">SQRT((D121+H121)^2+(E121+I121)^2)</f>
        <v>0.684372693306473</v>
      </c>
    </row>
    <row r="122" customFormat="false" ht="15" hidden="false" customHeight="false" outlineLevel="0" collapsed="false">
      <c r="A122" s="0" t="n">
        <v>106</v>
      </c>
      <c r="B122" s="0" t="n">
        <f aca="false">A122*$B$3/100</f>
        <v>1.06E-006</v>
      </c>
      <c r="D122" s="0" t="n">
        <f aca="false">$B$1*COS($B$4*B122-$B$7)</f>
        <v>-0.0521888347907816</v>
      </c>
      <c r="E122" s="0" t="n">
        <f aca="false">-$B$1*SIN($B$4*B122-$B$7)</f>
        <v>0.998637234196272</v>
      </c>
      <c r="F122" s="0" t="n">
        <f aca="false">SQRT(D122*D122+E122*E122)</f>
        <v>1</v>
      </c>
      <c r="H122" s="0" t="n">
        <f aca="false">$B$1*$B$12*COS($B$4*B122-$B$7)</f>
        <v>0.0521888347907816</v>
      </c>
      <c r="I122" s="0" t="n">
        <f aca="false">$B$1*$B$12*SIN($B$4*B122)</f>
        <v>-0.368124552684678</v>
      </c>
      <c r="J122" s="0" t="n">
        <f aca="false">SQRT(H122*H122+I122*I122)</f>
        <v>0.371805541602212</v>
      </c>
      <c r="K122" s="0" t="n">
        <f aca="false">H122+D122</f>
        <v>0</v>
      </c>
      <c r="L122" s="0" t="n">
        <f aca="false">SQRT((D122+H122)^2+(E122+I122)^2)</f>
        <v>0.630512681511594</v>
      </c>
    </row>
    <row r="123" customFormat="false" ht="15" hidden="false" customHeight="false" outlineLevel="0" collapsed="false">
      <c r="A123" s="0" t="n">
        <v>107</v>
      </c>
      <c r="B123" s="0" t="n">
        <f aca="false">A123*$B$3/100</f>
        <v>1.07E-006</v>
      </c>
      <c r="D123" s="0" t="n">
        <f aca="false">$B$1*COS($B$4*B123-$B$7)</f>
        <v>0.0106190987097729</v>
      </c>
      <c r="E123" s="0" t="n">
        <f aca="false">-$B$1*SIN($B$4*B123-$B$7)</f>
        <v>0.999943615781706</v>
      </c>
      <c r="F123" s="0" t="n">
        <f aca="false">SQRT(D123*D123+E123*E123)</f>
        <v>1</v>
      </c>
      <c r="H123" s="0" t="n">
        <f aca="false">$B$1*$B$12*COS($B$4*B123-$B$7)</f>
        <v>-0.0106190987097729</v>
      </c>
      <c r="I123" s="0" t="n">
        <f aca="false">$B$1*$B$12*SIN($B$4*B123)</f>
        <v>-0.425779291565073</v>
      </c>
      <c r="J123" s="0" t="n">
        <f aca="false">SQRT(H123*H123+I123*I123)</f>
        <v>0.425911693174845</v>
      </c>
      <c r="K123" s="0" t="n">
        <f aca="false">H123+D123</f>
        <v>0</v>
      </c>
      <c r="L123" s="0" t="n">
        <f aca="false">SQRT((D123+H123)^2+(E123+I123)^2)</f>
        <v>0.574164324216633</v>
      </c>
    </row>
    <row r="124" customFormat="false" ht="15" hidden="false" customHeight="false" outlineLevel="0" collapsed="false">
      <c r="A124" s="0" t="n">
        <v>108</v>
      </c>
      <c r="B124" s="0" t="n">
        <f aca="false">A124*$B$3/100</f>
        <v>1.08E-006</v>
      </c>
      <c r="D124" s="0" t="n">
        <f aca="false">$B$1*COS($B$4*B124-$B$7)</f>
        <v>0.0733851234791255</v>
      </c>
      <c r="E124" s="0" t="n">
        <f aca="false">-$B$1*SIN($B$4*B124-$B$7)</f>
        <v>0.997303676746433</v>
      </c>
      <c r="F124" s="0" t="n">
        <f aca="false">SQRT(D124*D124+E124*E124)</f>
        <v>1</v>
      </c>
      <c r="H124" s="0" t="n">
        <f aca="false">$B$1*$B$12*COS($B$4*B124-$B$7)</f>
        <v>-0.0733851234791255</v>
      </c>
      <c r="I124" s="0" t="n">
        <f aca="false">$B$1*$B$12*SIN($B$4*B124)</f>
        <v>-0.481753674101716</v>
      </c>
      <c r="J124" s="0" t="n">
        <f aca="false">SQRT(H124*H124+I124*I124)</f>
        <v>0.487310967307887</v>
      </c>
      <c r="K124" s="0" t="n">
        <f aca="false">H124+D124</f>
        <v>0</v>
      </c>
      <c r="L124" s="0" t="n">
        <f aca="false">SQRT((D124+H124)^2+(E124+I124)^2)</f>
        <v>0.515550002644717</v>
      </c>
    </row>
    <row r="125" customFormat="false" ht="15" hidden="false" customHeight="false" outlineLevel="0" collapsed="false">
      <c r="A125" s="0" t="n">
        <v>109</v>
      </c>
      <c r="B125" s="0" t="n">
        <f aca="false">A125*$B$3/100</f>
        <v>1.09E-006</v>
      </c>
      <c r="D125" s="0" t="n">
        <f aca="false">$B$1*COS($B$4*B125-$B$7)</f>
        <v>0.135861530692579</v>
      </c>
      <c r="E125" s="0" t="n">
        <f aca="false">-$B$1*SIN($B$4*B125-$B$7)</f>
        <v>0.990727835723752</v>
      </c>
      <c r="F125" s="0" t="n">
        <f aca="false">SQRT(D125*D125+E125*E125)</f>
        <v>1</v>
      </c>
      <c r="H125" s="0" t="n">
        <f aca="false">$B$1*$B$12*COS($B$4*B125-$B$7)</f>
        <v>-0.135861530692579</v>
      </c>
      <c r="I125" s="0" t="n">
        <f aca="false">$B$1*$B$12*SIN($B$4*B125)</f>
        <v>-0.535826794978997</v>
      </c>
      <c r="J125" s="0" t="n">
        <f aca="false">SQRT(H125*H125+I125*I125)</f>
        <v>0.552782696671662</v>
      </c>
      <c r="K125" s="0" t="n">
        <f aca="false">H125+D125</f>
        <v>0</v>
      </c>
      <c r="L125" s="0" t="n">
        <f aca="false">SQRT((D125+H125)^2+(E125+I125)^2)</f>
        <v>0.454901040744755</v>
      </c>
    </row>
    <row r="126" customFormat="false" ht="15" hidden="false" customHeight="false" outlineLevel="0" collapsed="false">
      <c r="A126" s="0" t="n">
        <v>110</v>
      </c>
      <c r="B126" s="0" t="n">
        <f aca="false">A126*$B$3/100</f>
        <v>1.1E-006</v>
      </c>
      <c r="D126" s="0" t="n">
        <f aca="false">$B$1*COS($B$4*B126-$B$7)</f>
        <v>0.197801754513618</v>
      </c>
      <c r="E126" s="0" t="n">
        <f aca="false">-$B$1*SIN($B$4*B126-$B$7)</f>
        <v>0.980242044553964</v>
      </c>
      <c r="F126" s="0" t="n">
        <f aca="false">SQRT(D126*D126+E126*E126)</f>
        <v>1</v>
      </c>
      <c r="H126" s="0" t="n">
        <f aca="false">$B$1*$B$12*COS($B$4*B126-$B$7)</f>
        <v>-0.197801754513618</v>
      </c>
      <c r="I126" s="0" t="n">
        <f aca="false">$B$1*$B$12*SIN($B$4*B126)</f>
        <v>-0.587785252292473</v>
      </c>
      <c r="J126" s="0" t="n">
        <f aca="false">SQRT(H126*H126+I126*I126)</f>
        <v>0.620175005060017</v>
      </c>
      <c r="K126" s="0" t="n">
        <f aca="false">H126+D126</f>
        <v>0</v>
      </c>
      <c r="L126" s="0" t="n">
        <f aca="false">SQRT((D126+H126)^2+(E126+I126)^2)</f>
        <v>0.392456792261491</v>
      </c>
    </row>
    <row r="127" customFormat="false" ht="15" hidden="false" customHeight="false" outlineLevel="0" collapsed="false">
      <c r="A127" s="0" t="n">
        <v>111</v>
      </c>
      <c r="B127" s="0" t="n">
        <f aca="false">A127*$B$3/100</f>
        <v>1.11E-006</v>
      </c>
      <c r="D127" s="0" t="n">
        <f aca="false">$B$1*COS($B$4*B127-$B$7)</f>
        <v>0.258961345176619</v>
      </c>
      <c r="E127" s="0" t="n">
        <f aca="false">-$B$1*SIN($B$4*B127-$B$7)</f>
        <v>0.965887685864312</v>
      </c>
      <c r="F127" s="0" t="n">
        <f aca="false">SQRT(D127*D127+E127*E127)</f>
        <v>1</v>
      </c>
      <c r="H127" s="0" t="n">
        <f aca="false">$B$1*$B$12*COS($B$4*B127-$B$7)</f>
        <v>-0.258961345176619</v>
      </c>
      <c r="I127" s="0" t="n">
        <f aca="false">$B$1*$B$12*SIN($B$4*B127)</f>
        <v>-0.63742398974869</v>
      </c>
      <c r="J127" s="0" t="n">
        <f aca="false">SQRT(H127*H127+I127*I127)</f>
        <v>0.68801912836986</v>
      </c>
      <c r="K127" s="0" t="n">
        <f aca="false">H127+D127</f>
        <v>0</v>
      </c>
      <c r="L127" s="0" t="n">
        <f aca="false">SQRT((D127+H127)^2+(E127+I127)^2)</f>
        <v>0.328463696115622</v>
      </c>
    </row>
    <row r="128" customFormat="false" ht="15" hidden="false" customHeight="false" outlineLevel="0" collapsed="false">
      <c r="A128" s="0" t="n">
        <v>112</v>
      </c>
      <c r="B128" s="0" t="n">
        <f aca="false">A128*$B$3/100</f>
        <v>1.12E-006</v>
      </c>
      <c r="D128" s="0" t="n">
        <f aca="false">$B$1*COS($B$4*B128-$B$7)</f>
        <v>0.319098933718392</v>
      </c>
      <c r="E128" s="0" t="n">
        <f aca="false">-$B$1*SIN($B$4*B128-$B$7)</f>
        <v>0.947721409750664</v>
      </c>
      <c r="F128" s="0" t="n">
        <f aca="false">SQRT(D128*D128+E128*E128)</f>
        <v>1</v>
      </c>
      <c r="H128" s="0" t="n">
        <f aca="false">$B$1*$B$12*COS($B$4*B128-$B$7)</f>
        <v>-0.319098933718392</v>
      </c>
      <c r="I128" s="0" t="n">
        <f aca="false">$B$1*$B$12*SIN($B$4*B128)</f>
        <v>-0.684547105928689</v>
      </c>
      <c r="J128" s="0" t="n">
        <f aca="false">SQRT(H128*H128+I128*I128)</f>
        <v>0.755267416042529</v>
      </c>
      <c r="K128" s="0" t="n">
        <f aca="false">H128+D128</f>
        <v>0</v>
      </c>
      <c r="L128" s="0" t="n">
        <f aca="false">SQRT((D128+H128)^2+(E128+I128)^2)</f>
        <v>0.263174303821974</v>
      </c>
    </row>
    <row r="129" customFormat="false" ht="15" hidden="false" customHeight="false" outlineLevel="0" collapsed="false">
      <c r="A129" s="0" t="n">
        <v>113</v>
      </c>
      <c r="B129" s="0" t="n">
        <f aca="false">A129*$B$3/100</f>
        <v>1.13E-006</v>
      </c>
      <c r="D129" s="0" t="n">
        <f aca="false">$B$1*COS($B$4*B129-$B$7)</f>
        <v>0.377977184551214</v>
      </c>
      <c r="E129" s="0" t="n">
        <f aca="false">-$B$1*SIN($B$4*B129-$B$7)</f>
        <v>0.925814910205457</v>
      </c>
      <c r="F129" s="0" t="n">
        <f aca="false">SQRT(D129*D129+E129*E129)</f>
        <v>1</v>
      </c>
      <c r="H129" s="0" t="n">
        <f aca="false">$B$1*$B$12*COS($B$4*B129-$B$7)</f>
        <v>-0.377977184551214</v>
      </c>
      <c r="I129" s="0" t="n">
        <f aca="false">$B$1*$B$12*SIN($B$4*B129)</f>
        <v>-0.728968627421412</v>
      </c>
      <c r="J129" s="0" t="n">
        <f aca="false">SQRT(H129*H129+I129*I129)</f>
        <v>0.821134588119341</v>
      </c>
      <c r="K129" s="0" t="n">
        <f aca="false">H129+D129</f>
        <v>0</v>
      </c>
      <c r="L129" s="0" t="n">
        <f aca="false">SQRT((D129+H129)^2+(E129+I129)^2)</f>
        <v>0.196846282784045</v>
      </c>
    </row>
    <row r="130" customFormat="false" ht="15" hidden="false" customHeight="false" outlineLevel="0" collapsed="false">
      <c r="A130" s="0" t="n">
        <v>114</v>
      </c>
      <c r="B130" s="0" t="n">
        <f aca="false">A130*$B$3/100</f>
        <v>1.14E-006</v>
      </c>
      <c r="D130" s="0" t="n">
        <f aca="false">$B$1*COS($B$4*B130-$B$7)</f>
        <v>0.435363732117962</v>
      </c>
      <c r="E130" s="0" t="n">
        <f aca="false">-$B$1*SIN($B$4*B130-$B$7)</f>
        <v>0.900254642174268</v>
      </c>
      <c r="F130" s="0" t="n">
        <f aca="false">SQRT(D130*D130+E130*E130)</f>
        <v>1</v>
      </c>
      <c r="H130" s="0" t="n">
        <f aca="false">$B$1*$B$12*COS($B$4*B130-$B$7)</f>
        <v>-0.435363732117962</v>
      </c>
      <c r="I130" s="0" t="n">
        <f aca="false">$B$1*$B$12*SIN($B$4*B130)</f>
        <v>-0.770513242775789</v>
      </c>
      <c r="J130" s="0" t="n">
        <f aca="false">SQRT(H130*H130+I130*I130)</f>
        <v>0.885004088429281</v>
      </c>
      <c r="K130" s="0" t="n">
        <f aca="false">H130+D130</f>
        <v>0</v>
      </c>
      <c r="L130" s="0" t="n">
        <f aca="false">SQRT((D130+H130)^2+(E130+I130)^2)</f>
        <v>0.129741399398479</v>
      </c>
    </row>
  </sheetData>
  <mergeCells count="2">
    <mergeCell ref="D14:E14"/>
    <mergeCell ref="H14:I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2019-07-10T15:06:44Z</dcterms:created>
  <dc:creator>Sylvain Rouland</dc:creator>
  <dc:description/>
  <dc:language>en-US</dc:language>
  <cp:lastModifiedBy/>
  <dcterms:modified xsi:type="dcterms:W3CDTF">2025-01-07T15:51:20Z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