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6395" windowHeight="5430" tabRatio="871" firstSheet="1" activeTab="3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J8" i="9" l="1"/>
  <c r="K4" i="3"/>
  <c r="K12" i="4"/>
  <c r="K11" i="7"/>
  <c r="K16" i="15"/>
  <c r="K12" i="6" l="1"/>
  <c r="K17" i="7" l="1"/>
  <c r="K13" i="7" l="1"/>
  <c r="L18" i="7" l="1"/>
  <c r="L11" i="7"/>
  <c r="L12" i="7"/>
  <c r="K6" i="7"/>
  <c r="K10" i="5" l="1"/>
  <c r="K4" i="5"/>
  <c r="K4" i="15"/>
  <c r="K7" i="2" l="1"/>
  <c r="J17" i="9"/>
  <c r="I7" i="1"/>
  <c r="J7" i="1"/>
  <c r="L12" i="2" l="1"/>
  <c r="K17" i="9"/>
  <c r="K4" i="9"/>
  <c r="K16" i="6" l="1"/>
  <c r="K11" i="3" l="1"/>
  <c r="K20" i="7"/>
  <c r="K9" i="6"/>
  <c r="J18" i="9" l="1"/>
  <c r="K12" i="2" l="1"/>
  <c r="K13" i="4"/>
  <c r="K9" i="15"/>
  <c r="L9" i="15"/>
  <c r="K13" i="15" l="1"/>
  <c r="J12" i="8"/>
  <c r="K9" i="2" l="1"/>
  <c r="K8" i="2"/>
  <c r="K12" i="5"/>
  <c r="K14" i="6"/>
  <c r="L14" i="6" s="1"/>
  <c r="L5" i="6"/>
  <c r="L6" i="6"/>
  <c r="L7" i="6"/>
  <c r="L8" i="6"/>
  <c r="L9" i="6"/>
  <c r="L10" i="6"/>
  <c r="L11" i="6"/>
  <c r="L13" i="6"/>
  <c r="L16" i="6"/>
  <c r="L17" i="6"/>
  <c r="L18" i="6"/>
  <c r="L19" i="6"/>
  <c r="K8" i="6"/>
  <c r="K7" i="15"/>
  <c r="K15" i="15" l="1"/>
  <c r="J9" i="8" l="1"/>
  <c r="J8" i="8"/>
  <c r="K10" i="15"/>
  <c r="K7" i="5" l="1"/>
  <c r="I16" i="1"/>
  <c r="K14" i="15" l="1"/>
  <c r="K5" i="7"/>
  <c r="K14" i="5"/>
  <c r="K19" i="6"/>
  <c r="K5" i="3"/>
  <c r="I20" i="1"/>
  <c r="K12" i="7" l="1"/>
  <c r="K11" i="6" l="1"/>
  <c r="J20" i="1"/>
  <c r="I13" i="1"/>
  <c r="K11" i="2"/>
  <c r="J6" i="9"/>
  <c r="I10" i="1"/>
  <c r="I9" i="1"/>
  <c r="J4" i="8"/>
  <c r="K15" i="8" l="1"/>
  <c r="I5" i="1"/>
  <c r="J13" i="9"/>
  <c r="K5" i="15"/>
  <c r="K5" i="4" l="1"/>
  <c r="K19" i="7" l="1"/>
  <c r="J6" i="8" l="1"/>
  <c r="J4" i="15" l="1"/>
  <c r="K7" i="8" l="1"/>
  <c r="J19" i="15"/>
  <c r="L19" i="7"/>
  <c r="K7" i="6" l="1"/>
  <c r="K9" i="5"/>
  <c r="J12" i="4"/>
  <c r="J12" i="9"/>
  <c r="J11" i="7"/>
  <c r="K5" i="6"/>
  <c r="J6" i="15" l="1"/>
  <c r="K6" i="15"/>
  <c r="L6" i="15" l="1"/>
  <c r="K10" i="6"/>
  <c r="K21" i="7" l="1"/>
  <c r="J20" i="7"/>
  <c r="L20" i="7" s="1"/>
  <c r="K13" i="8"/>
  <c r="K14" i="8"/>
  <c r="J9" i="9" l="1"/>
  <c r="K6" i="2"/>
  <c r="K5" i="2"/>
  <c r="K11" i="5"/>
  <c r="K11" i="4"/>
  <c r="J18" i="7" l="1"/>
  <c r="K11" i="15"/>
  <c r="J8" i="15"/>
  <c r="J7" i="15"/>
  <c r="J5" i="15"/>
  <c r="K8" i="15"/>
  <c r="K17" i="15"/>
  <c r="K18" i="15"/>
  <c r="J17" i="15"/>
  <c r="I19" i="1" l="1"/>
  <c r="K7" i="3"/>
  <c r="J15" i="9" l="1"/>
  <c r="I15" i="9"/>
  <c r="K15" i="6" l="1"/>
  <c r="J11" i="8" l="1"/>
  <c r="M4" i="11" l="1"/>
  <c r="L10" i="11"/>
  <c r="K10" i="11"/>
  <c r="H10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K9" i="9" s="1"/>
  <c r="I10" i="9"/>
  <c r="I11" i="9"/>
  <c r="I12" i="9"/>
  <c r="K12" i="9" s="1"/>
  <c r="K13" i="9"/>
  <c r="I14" i="9"/>
  <c r="K14" i="9" s="1"/>
  <c r="I16" i="9"/>
  <c r="K16" i="9" s="1"/>
  <c r="I18" i="9"/>
  <c r="K18" i="9" s="1"/>
  <c r="I19" i="9"/>
  <c r="K19" i="9" s="1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J12" i="7"/>
  <c r="J13" i="7"/>
  <c r="L13" i="7" s="1"/>
  <c r="J14" i="7"/>
  <c r="L14" i="7" s="1"/>
  <c r="J15" i="7"/>
  <c r="L15" i="7" s="1"/>
  <c r="J16" i="7"/>
  <c r="L16" i="7" s="1"/>
  <c r="J17" i="7"/>
  <c r="L17" i="7" s="1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J6" i="6"/>
  <c r="J7" i="6"/>
  <c r="J8" i="6"/>
  <c r="J9" i="6"/>
  <c r="J10" i="6"/>
  <c r="J11" i="6"/>
  <c r="J12" i="6"/>
  <c r="L12" i="6" s="1"/>
  <c r="J13" i="6"/>
  <c r="J14" i="6"/>
  <c r="J15" i="6"/>
  <c r="L15" i="6" s="1"/>
  <c r="J16" i="6"/>
  <c r="J17" i="6"/>
  <c r="J18" i="6"/>
  <c r="J19" i="6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K15" i="4"/>
  <c r="H12" i="11" s="1"/>
  <c r="E15" i="4"/>
  <c r="H7" i="11" s="1"/>
  <c r="F15" i="4"/>
  <c r="H6" i="11" s="1"/>
  <c r="G15" i="4"/>
  <c r="H5" i="11" s="1"/>
  <c r="H15" i="4"/>
  <c r="H8" i="11" s="1"/>
  <c r="I15" i="4"/>
  <c r="H9" i="11" s="1"/>
  <c r="D15" i="4"/>
  <c r="H3" i="11" s="1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2" i="1"/>
  <c r="E7" i="11" s="1"/>
  <c r="E22" i="1"/>
  <c r="E6" i="11" s="1"/>
  <c r="F22" i="1"/>
  <c r="E5" i="11" s="1"/>
  <c r="G22" i="1"/>
  <c r="E9" i="11" s="1"/>
  <c r="C22" i="1"/>
  <c r="E3" i="1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H19" i="1"/>
  <c r="J19" i="1" s="1"/>
  <c r="I22" i="1"/>
  <c r="H21" i="1"/>
  <c r="J21" i="1" s="1"/>
  <c r="H4" i="1"/>
  <c r="J4" i="1" s="1"/>
  <c r="K11" i="9"/>
  <c r="K10" i="9"/>
  <c r="K8" i="9"/>
  <c r="K20" i="9" s="1"/>
  <c r="K7" i="9"/>
  <c r="K6" i="9"/>
  <c r="K5" i="9"/>
  <c r="J3" i="8"/>
  <c r="J19" i="8" s="1"/>
  <c r="K4" i="8"/>
  <c r="K5" i="8"/>
  <c r="K6" i="8"/>
  <c r="K8" i="8"/>
  <c r="K9" i="8"/>
  <c r="K10" i="8"/>
  <c r="K11" i="8"/>
  <c r="K12" i="8"/>
  <c r="J12" i="11" l="1"/>
  <c r="M8" i="11"/>
  <c r="J18" i="1"/>
  <c r="J21" i="7"/>
  <c r="L4" i="7"/>
  <c r="L21" i="7" s="1"/>
  <c r="J16" i="5"/>
  <c r="L16" i="5"/>
  <c r="J20" i="6"/>
  <c r="L20" i="6" s="1"/>
  <c r="J20" i="9"/>
  <c r="D12" i="11" s="1"/>
  <c r="K15" i="9"/>
  <c r="L13" i="2"/>
  <c r="L14" i="4"/>
  <c r="L15" i="4" s="1"/>
  <c r="J15" i="4"/>
  <c r="J13" i="2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19" i="8" l="1"/>
  <c r="C3" i="11" s="1"/>
  <c r="M3" i="11" s="1"/>
  <c r="E19" i="8"/>
  <c r="C7" i="11" s="1"/>
  <c r="M7" i="11" s="1"/>
  <c r="F19" i="8"/>
  <c r="C6" i="11" s="1"/>
  <c r="M6" i="11" s="1"/>
  <c r="G19" i="8"/>
  <c r="C5" i="11" s="1"/>
  <c r="M5" i="11" s="1"/>
  <c r="H19" i="8"/>
  <c r="C9" i="11" s="1"/>
  <c r="M9" i="11" s="1"/>
  <c r="H17" i="1" l="1"/>
  <c r="J17" i="1" l="1"/>
  <c r="J22" i="1" s="1"/>
  <c r="H22" i="1"/>
  <c r="C16" i="5"/>
  <c r="I10" i="11" s="1"/>
  <c r="M10" i="11" s="1"/>
  <c r="M11" i="11" s="1"/>
  <c r="M13" i="11" s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19" i="8" l="1"/>
  <c r="K19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2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3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
N31140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ECOBANK(POS)N20000
08/11/2018
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
N10000
14/11/2018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
N36000
15/11/2018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
N17050
08/11/2018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
N14000
08/11/2018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
N19450
08/11/2018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
N1000
15/11/2018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FCMB(POS)N26800
04/10/2018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N4500
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
N15000
15/11/2018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
N7810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
N7810
9/11/2018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
N20000
5/11/2018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
N40000
22/10/2018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
N20000
12/11/2018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
N150000
15/11/2018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
N20000
12/11/2018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
N14740
5/11/2018</t>
        </r>
      </text>
    </comment>
  </commentList>
</comments>
</file>

<file path=xl/sharedStrings.xml><?xml version="1.0" encoding="utf-8"?>
<sst xmlns="http://schemas.openxmlformats.org/spreadsheetml/2006/main" count="393" uniqueCount="235">
  <si>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</si>
  <si>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</si>
  <si>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</si>
  <si>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</si>
  <si>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</si>
  <si>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</si>
  <si>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</si>
  <si>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</si>
  <si>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</si>
  <si>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</si>
  <si>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</si>
  <si>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</si>
  <si>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</si>
  <si>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</si>
  <si>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</si>
  <si>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</si>
  <si>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</si>
  <si>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</si>
  <si>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</si>
  <si>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</si>
  <si>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</si>
  <si>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</si>
  <si>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</si>
  <si>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</si>
  <si>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</si>
  <si>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</si>
  <si>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</si>
  <si>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</si>
  <si>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</si>
  <si>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</si>
  <si>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</si>
  <si>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</si>
  <si>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</si>
  <si>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</si>
  <si>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</si>
  <si>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</si>
  <si>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</si>
  <si>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</si>
  <si>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</si>
  <si>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</si>
  <si>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</si>
  <si>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</si>
  <si>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</si>
  <si>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</si>
  <si>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</si>
  <si>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</si>
  <si>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</si>
  <si>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</si>
  <si>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</si>
  <si>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</si>
  <si>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</si>
  <si>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</si>
  <si>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</si>
  <si>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</si>
  <si>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</si>
  <si>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</si>
  <si>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</si>
  <si>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</si>
  <si>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</si>
  <si>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</si>
  <si>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</si>
  <si>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</si>
  <si>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</si>
  <si>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</si>
  <si>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</si>
  <si>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</si>
  <si>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</si>
  <si>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</si>
  <si>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</si>
  <si>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</si>
  <si>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</si>
  <si>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</si>
  <si>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</si>
  <si>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</si>
  <si>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</si>
  <si>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</si>
  <si>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</si>
  <si>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</si>
  <si>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</si>
  <si>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</si>
  <si>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</si>
  <si>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</si>
  <si>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</si>
  <si>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</si>
  <si>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</si>
  <si>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</si>
  <si>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</si>
  <si>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</si>
  <si>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</si>
  <si>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</si>
  <si>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</si>
  <si>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</si>
  <si>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</si>
  <si>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</si>
  <si>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</si>
  <si>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</si>
  <si>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</si>
  <si>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</si>
  <si>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</si>
  <si>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</si>
  <si>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</si>
  <si>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</si>
  <si>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</si>
  <si>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</si>
  <si>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</si>
  <si>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</si>
  <si>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</si>
  <si>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</si>
  <si>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</si>
  <si>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</si>
  <si>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</si>
  <si>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</si>
  <si>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</si>
  <si>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</si>
  <si>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</si>
  <si>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</si>
  <si>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</si>
  <si>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</si>
  <si>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</si>
  <si>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</si>
  <si>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</si>
  <si>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</si>
  <si>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</si>
  <si>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</si>
  <si>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</si>
  <si>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</si>
  <si>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</si>
  <si>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</si>
  <si>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</si>
  <si>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</si>
  <si>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</si>
  <si>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</si>
  <si>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</si>
  <si>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</si>
  <si>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</si>
  <si>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</si>
  <si>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</si>
  <si>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</si>
  <si>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</si>
  <si>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</si>
  <si>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</si>
  <si>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</si>
  <si>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</si>
  <si>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</si>
  <si>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</si>
  <si>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</si>
  <si>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</si>
  <si>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</si>
  <si>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</si>
  <si>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</si>
  <si>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</si>
  <si>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</si>
  <si>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</si>
  <si>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</si>
  <si>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</si>
  <si>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</si>
  <si>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</si>
  <si>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</si>
  <si>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</si>
  <si>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</si>
  <si>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</si>
  <si>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</si>
  <si>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</si>
  <si>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</si>
  <si>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</si>
  <si>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</si>
  <si>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</si>
  <si>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</si>
  <si>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</si>
  <si>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</si>
  <si>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</si>
  <si>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</si>
  <si>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</si>
  <si>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</si>
  <si>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</si>
  <si>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</si>
  <si>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</si>
  <si>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</si>
  <si>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</si>
  <si>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</si>
  <si>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</si>
  <si>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</si>
  <si>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</si>
  <si>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</si>
  <si>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</si>
  <si>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</si>
  <si>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</si>
  <si>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</si>
  <si>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</si>
  <si>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</si>
  <si>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</si>
  <si>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</si>
  <si>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</si>
  <si>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</si>
  <si>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</si>
  <si>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</si>
  <si>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</si>
  <si>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</si>
  <si>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</si>
  <si>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</si>
  <si>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</si>
  <si>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</si>
  <si>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</si>
  <si>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</si>
  <si>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</si>
  <si>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</si>
  <si>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</si>
  <si>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</si>
  <si>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</si>
  <si>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</si>
  <si>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 10/09/2018/09/10/2018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</si>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</sst>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54176"/>
        <c:axId val="27972352"/>
      </c:barChart>
      <c:catAx>
        <c:axId val="279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352"/>
        <c:crosses val="autoZero"/>
        <c:auto val="1"/>
        <c:lblAlgn val="ctr"/>
        <c:lblOffset val="100"/>
        <c:noMultiLvlLbl val="0"/>
      </c:catAx>
      <c:valAx>
        <c:axId val="27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47648"/>
        <c:axId val="28749184"/>
      </c:barChart>
      <c:catAx>
        <c:axId val="287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184"/>
        <c:crosses val="autoZero"/>
        <c:auto val="1"/>
        <c:lblAlgn val="ctr"/>
        <c:lblOffset val="100"/>
        <c:noMultiLvlLbl val="0"/>
      </c:catAx>
      <c:valAx>
        <c:axId val="287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Transition!$F$4:$F$12</c:f>
              <c:numCache>
                <c:formatCode>[$₦-46A]\ #,##0</c:formatCode>
                <c:ptCount val="9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Transition!$G$4:$G$12</c:f>
              <c:numCache>
                <c:formatCode>[$₦-46A]\ #,##0</c:formatCode>
                <c:ptCount val="9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Transition!$H$4:$H$12</c:f>
              <c:numCache>
                <c:formatCode>[$₦-46A]\ #,##0</c:formatCode>
                <c:ptCount val="9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52950</c:v>
                </c:pt>
                <c:pt idx="8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Transition!$I$4:$I$12</c:f>
              <c:numCache>
                <c:formatCode>[$₦-46A]\ #,##0</c:formatCode>
                <c:ptCount val="9"/>
                <c:pt idx="0">
                  <c:v>47450</c:v>
                </c:pt>
                <c:pt idx="1">
                  <c:v>48450</c:v>
                </c:pt>
                <c:pt idx="2">
                  <c:v>12450</c:v>
                </c:pt>
                <c:pt idx="3">
                  <c:v>48450</c:v>
                </c:pt>
                <c:pt idx="4">
                  <c:v>20000</c:v>
                </c:pt>
                <c:pt idx="5">
                  <c:v>48450</c:v>
                </c:pt>
                <c:pt idx="6">
                  <c:v>48450</c:v>
                </c:pt>
                <c:pt idx="7">
                  <c:v>57950</c:v>
                </c:pt>
                <c:pt idx="8">
                  <c:v>48450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36000</c:v>
                </c:pt>
                <c:pt idx="3">
                  <c:v>0</c:v>
                </c:pt>
                <c:pt idx="4">
                  <c:v>28450</c:v>
                </c:pt>
                <c:pt idx="5">
                  <c:v>0</c:v>
                </c:pt>
                <c:pt idx="6">
                  <c:v>0</c:v>
                </c:pt>
                <c:pt idx="7">
                  <c:v>-5000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4880"/>
        <c:axId val="29276416"/>
      </c:barChart>
      <c:catAx>
        <c:axId val="292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6416"/>
        <c:crosses val="autoZero"/>
        <c:auto val="1"/>
        <c:lblAlgn val="ctr"/>
        <c:lblOffset val="100"/>
        <c:noMultiLvlLbl val="0"/>
      </c:catAx>
      <c:valAx>
        <c:axId val="292764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92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1104"/>
        <c:axId val="29401088"/>
      </c:barChart>
      <c:catAx>
        <c:axId val="293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1088"/>
        <c:crosses val="autoZero"/>
        <c:auto val="1"/>
        <c:lblAlgn val="ctr"/>
        <c:lblOffset val="100"/>
        <c:noMultiLvlLbl val="0"/>
      </c:catAx>
      <c:valAx>
        <c:axId val="294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Transition!C10</f>
        <v>35000</v>
      </c>
      <c r="G4" s="2">
        <f>Transition!D10</f>
        <v>1000</v>
      </c>
      <c r="H4" s="2" t="e">
        <f>Transition!#REF!</f>
        <v>#REF!</v>
      </c>
      <c r="I4" s="2">
        <f>Transition!F10</f>
        <v>12450</v>
      </c>
      <c r="J4" s="2"/>
      <c r="K4" s="2">
        <f>Transition!G10</f>
        <v>0</v>
      </c>
      <c r="L4" s="2">
        <f>Transition!H10</f>
        <v>48450</v>
      </c>
      <c r="M4" s="2">
        <f>Transition!I10</f>
        <v>48450</v>
      </c>
      <c r="N4" s="2">
        <f>Transition!J10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81430</v>
      </c>
      <c r="M9" s="3">
        <f>'Grade 5'!K15</f>
        <v>81430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K13" sqref="K13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201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205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20430+21000+20000</f>
        <v>61430</v>
      </c>
      <c r="L9" s="34">
        <f t="shared" si="1"/>
        <v>0</v>
      </c>
      <c r="M9" s="31" t="s">
        <v>209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57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79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>
        <v>7500</v>
      </c>
      <c r="J12" s="34">
        <f t="shared" si="0"/>
        <v>68930</v>
      </c>
      <c r="K12" s="34">
        <f>30000+25000+13000</f>
        <v>68000</v>
      </c>
      <c r="L12" s="34">
        <f>J12-K12</f>
        <v>930</v>
      </c>
      <c r="M12" s="31" t="s">
        <v>217</v>
      </c>
      <c r="N12" s="36"/>
      <c r="O12" s="38"/>
      <c r="P12" s="36"/>
    </row>
    <row r="13" spans="1:16" x14ac:dyDescent="0.25">
      <c r="A13" s="33">
        <v>10</v>
      </c>
      <c r="B13" s="25" t="s">
        <v>85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219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86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</f>
        <v>40450</v>
      </c>
      <c r="L14" s="34">
        <f t="shared" si="1"/>
        <v>20980</v>
      </c>
      <c r="M14" s="31" t="s">
        <v>228</v>
      </c>
      <c r="N14" s="36"/>
      <c r="O14" s="36"/>
      <c r="P14" s="36"/>
    </row>
    <row r="15" spans="1:16" x14ac:dyDescent="0.25">
      <c r="A15" s="33">
        <v>12</v>
      </c>
      <c r="B15" s="25" t="s">
        <v>88</v>
      </c>
      <c r="C15" s="34"/>
      <c r="D15" s="34">
        <v>36500</v>
      </c>
      <c r="E15" s="34">
        <v>1000</v>
      </c>
      <c r="F15" s="34">
        <v>5000</v>
      </c>
      <c r="G15" s="34">
        <v>20430</v>
      </c>
      <c r="H15" s="34">
        <v>3500</v>
      </c>
      <c r="I15" s="34">
        <v>15000</v>
      </c>
      <c r="J15" s="34">
        <f t="shared" si="0"/>
        <v>81430</v>
      </c>
      <c r="K15" s="34">
        <f>SUM(D15:I15)</f>
        <v>81430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93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f>21430+40000</f>
        <v>61430</v>
      </c>
      <c r="L16" s="34">
        <f t="shared" si="1"/>
        <v>0</v>
      </c>
      <c r="M16" s="31">
        <v>43395</v>
      </c>
      <c r="O16" s="36"/>
      <c r="P16" s="36"/>
    </row>
    <row r="17" spans="1:16" ht="15.6" customHeight="1" x14ac:dyDescent="0.25">
      <c r="A17" s="33">
        <v>14</v>
      </c>
      <c r="B17" s="25" t="s">
        <v>111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120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138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21000</v>
      </c>
      <c r="G20" s="34">
        <f t="shared" si="2"/>
        <v>326880</v>
      </c>
      <c r="H20" s="34">
        <f t="shared" si="2"/>
        <v>56000</v>
      </c>
      <c r="I20" s="34">
        <f t="shared" si="2"/>
        <v>45000</v>
      </c>
      <c r="J20" s="34">
        <f t="shared" si="2"/>
        <v>1048880</v>
      </c>
      <c r="K20" s="34">
        <f t="shared" si="2"/>
        <v>1026970</v>
      </c>
      <c r="L20" s="34">
        <f t="shared" si="1"/>
        <v>21910</v>
      </c>
      <c r="M20" s="31" t="s">
        <v>221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L27" sqref="L27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27.425781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18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80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223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f>50000+20000</f>
        <v>70000</v>
      </c>
      <c r="L6" s="34">
        <f t="shared" si="1"/>
        <v>19740</v>
      </c>
      <c r="M6" s="31">
        <v>43416</v>
      </c>
    </row>
    <row r="7" spans="1:15" x14ac:dyDescent="0.25">
      <c r="A7" s="33">
        <v>4</v>
      </c>
      <c r="B7" s="25" t="s">
        <v>87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105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v>86640</v>
      </c>
      <c r="L8" s="34">
        <f t="shared" si="1"/>
        <v>3100</v>
      </c>
      <c r="M8" s="31"/>
    </row>
    <row r="9" spans="1:15" x14ac:dyDescent="0.25">
      <c r="A9" s="33">
        <v>6</v>
      </c>
      <c r="B9" s="25" t="s">
        <v>106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v>86640</v>
      </c>
      <c r="L9" s="34">
        <f t="shared" si="1"/>
        <v>3100</v>
      </c>
      <c r="M9" s="31"/>
    </row>
    <row r="10" spans="1:15" x14ac:dyDescent="0.25">
      <c r="A10" s="33">
        <v>7</v>
      </c>
      <c r="B10" s="25" t="s">
        <v>119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166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44740+30000+15000</f>
        <v>89740</v>
      </c>
      <c r="L11" s="34">
        <f>J11-K11</f>
        <v>0</v>
      </c>
      <c r="M11" s="31"/>
    </row>
    <row r="12" spans="1:15" x14ac:dyDescent="0.25">
      <c r="A12" s="33">
        <v>9</v>
      </c>
      <c r="B12" s="25" t="s">
        <v>167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>J12-K12</f>
        <v>2000</v>
      </c>
      <c r="M12" s="31">
        <v>43332</v>
      </c>
    </row>
    <row r="13" spans="1:15" x14ac:dyDescent="0.25">
      <c r="A13" s="25">
        <v>10</v>
      </c>
      <c r="B13" s="25" t="s">
        <v>168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f>50000+20000</f>
        <v>70000</v>
      </c>
      <c r="L13" s="34">
        <f t="shared" si="1"/>
        <v>19740</v>
      </c>
      <c r="M13" s="31">
        <v>43332</v>
      </c>
    </row>
    <row r="14" spans="1:15" x14ac:dyDescent="0.25">
      <c r="A14" s="33">
        <v>11</v>
      </c>
      <c r="B14" s="25" t="s">
        <v>169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170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202</v>
      </c>
    </row>
    <row r="16" spans="1:15" ht="15.6" customHeight="1" x14ac:dyDescent="0.25">
      <c r="A16" s="33">
        <v>13</v>
      </c>
      <c r="B16" s="25" t="s">
        <v>171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v>50000</v>
      </c>
      <c r="L16" s="34">
        <f t="shared" si="1"/>
        <v>39740</v>
      </c>
      <c r="M16" s="31" t="s">
        <v>218</v>
      </c>
    </row>
    <row r="17" spans="1:14" x14ac:dyDescent="0.25">
      <c r="A17" s="33">
        <v>14</v>
      </c>
      <c r="B17" s="25" t="s">
        <v>172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f>88740+1000</f>
        <v>89740</v>
      </c>
      <c r="L17" s="34">
        <f t="shared" si="1"/>
        <v>0</v>
      </c>
      <c r="M17" s="31">
        <v>43330</v>
      </c>
    </row>
    <row r="18" spans="1:14" x14ac:dyDescent="0.25">
      <c r="A18" s="25">
        <v>15</v>
      </c>
      <c r="B18" s="25" t="s">
        <v>192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v>30000</v>
      </c>
      <c r="L18" s="34">
        <f>J18-K18</f>
        <v>59740</v>
      </c>
      <c r="M18" s="31">
        <v>43343</v>
      </c>
    </row>
    <row r="19" spans="1:14" ht="15.6" customHeight="1" x14ac:dyDescent="0.25">
      <c r="A19" s="33">
        <v>16</v>
      </c>
      <c r="B19" s="32" t="s">
        <v>206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v>89740</v>
      </c>
      <c r="K19" s="34">
        <f>50000+39740</f>
        <v>89740</v>
      </c>
      <c r="L19" s="34">
        <f t="shared" si="1"/>
        <v>0</v>
      </c>
      <c r="M19" s="31" t="s">
        <v>196</v>
      </c>
    </row>
    <row r="20" spans="1:14" x14ac:dyDescent="0.25">
      <c r="A20" s="33">
        <v>17</v>
      </c>
      <c r="B20" s="68" t="s">
        <v>198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>SUM(C20:I20)</f>
        <v>89740</v>
      </c>
      <c r="K20" s="69">
        <f>50000+25000+14740</f>
        <v>89740</v>
      </c>
      <c r="L20" s="34">
        <f t="shared" si="1"/>
        <v>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J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2"/>
        <v>1346100</v>
      </c>
      <c r="K21" s="34">
        <f>SUM(K4:K20)</f>
        <v>1283580</v>
      </c>
      <c r="L21" s="34">
        <f>SUM(L4:L20)</f>
        <v>242000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199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J31" sqref="J31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141</v>
      </c>
    </row>
    <row r="4" spans="1:14" ht="15.75" x14ac:dyDescent="0.25">
      <c r="A4" s="25">
        <v>1</v>
      </c>
      <c r="B4" s="25" t="s">
        <v>174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f>40000+31140</f>
        <v>71140</v>
      </c>
      <c r="L4" s="34">
        <f t="shared" ref="L4:L18" si="0">J4-K4</f>
        <v>0</v>
      </c>
      <c r="M4" s="31">
        <v>43413</v>
      </c>
    </row>
    <row r="5" spans="1:14" ht="15.75" x14ac:dyDescent="0.25">
      <c r="A5" s="25">
        <v>2</v>
      </c>
      <c r="B5" s="25" t="s">
        <v>175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176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200</v>
      </c>
    </row>
    <row r="7" spans="1:14" ht="15.75" x14ac:dyDescent="0.25">
      <c r="A7" s="25">
        <v>4</v>
      </c>
      <c r="B7" s="25" t="s">
        <v>177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178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179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232</v>
      </c>
    </row>
    <row r="10" spans="1:14" ht="15.75" x14ac:dyDescent="0.25">
      <c r="A10" s="25">
        <v>7</v>
      </c>
      <c r="B10" s="25" t="s">
        <v>180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181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226</v>
      </c>
    </row>
    <row r="12" spans="1:14" ht="15.75" x14ac:dyDescent="0.25">
      <c r="A12" s="25">
        <v>9</v>
      </c>
      <c r="B12" s="25" t="s">
        <v>182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>
        <v>20000</v>
      </c>
      <c r="L12" s="34">
        <f t="shared" si="0"/>
        <v>51140</v>
      </c>
      <c r="M12" s="31">
        <v>43412</v>
      </c>
    </row>
    <row r="13" spans="1:14" ht="15.75" x14ac:dyDescent="0.25">
      <c r="A13" s="25">
        <v>10</v>
      </c>
      <c r="B13" s="25" t="s">
        <v>183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</f>
        <v>67000</v>
      </c>
      <c r="L13" s="34">
        <f t="shared" si="0"/>
        <v>4140</v>
      </c>
      <c r="M13" s="25"/>
    </row>
    <row r="14" spans="1:14" ht="15.75" x14ac:dyDescent="0.25">
      <c r="A14" s="25">
        <v>11</v>
      </c>
      <c r="B14" s="25" t="s">
        <v>184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185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224</v>
      </c>
    </row>
    <row r="16" spans="1:14" ht="15.75" x14ac:dyDescent="0.25">
      <c r="A16" s="25">
        <v>13</v>
      </c>
      <c r="B16" s="25" t="s">
        <v>186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15000+15000+10000</f>
        <v>40000</v>
      </c>
      <c r="L16" s="34">
        <f t="shared" si="0"/>
        <v>31140</v>
      </c>
      <c r="M16" s="31">
        <v>43396</v>
      </c>
    </row>
    <row r="17" spans="1:13" ht="15.75" x14ac:dyDescent="0.25">
      <c r="A17" s="25">
        <v>14</v>
      </c>
      <c r="B17" s="25" t="s">
        <v>187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188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194</v>
      </c>
    </row>
    <row r="19" spans="1:13" ht="15.75" x14ac:dyDescent="0.25">
      <c r="A19" s="25">
        <v>16</v>
      </c>
      <c r="B19" s="25" t="s">
        <v>190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1010050</v>
      </c>
      <c r="L20" s="34">
        <f t="shared" si="2"/>
        <v>86550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197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I7" sqref="I7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71</v>
      </c>
      <c r="C1" s="14"/>
      <c r="E1" s="13"/>
    </row>
    <row r="2" spans="2:13" x14ac:dyDescent="0.25">
      <c r="B2" s="15" t="s">
        <v>72</v>
      </c>
      <c r="C2" s="16" t="s">
        <v>38</v>
      </c>
      <c r="D2" s="16" t="s">
        <v>62</v>
      </c>
      <c r="E2" s="16" t="s">
        <v>63</v>
      </c>
      <c r="F2" s="55" t="s">
        <v>64</v>
      </c>
      <c r="G2" s="55" t="s">
        <v>65</v>
      </c>
      <c r="H2" s="55" t="s">
        <v>66</v>
      </c>
      <c r="I2" s="55" t="s">
        <v>67</v>
      </c>
      <c r="J2" s="55" t="s">
        <v>68</v>
      </c>
      <c r="K2" s="56" t="s">
        <v>117</v>
      </c>
      <c r="L2" s="57" t="s">
        <v>173</v>
      </c>
      <c r="M2" s="58" t="s">
        <v>69</v>
      </c>
    </row>
    <row r="3" spans="2:13" x14ac:dyDescent="0.25">
      <c r="B3" s="10" t="s">
        <v>73</v>
      </c>
      <c r="C3" s="2">
        <f>Preschool!D19</f>
        <v>420000</v>
      </c>
      <c r="D3" s="2">
        <f>Nur.!D20</f>
        <v>561000</v>
      </c>
      <c r="E3" s="2">
        <f>Transition!C22</f>
        <v>630000</v>
      </c>
      <c r="F3" s="2">
        <f>'Grade 1'!D13</f>
        <v>328500</v>
      </c>
      <c r="G3" s="2">
        <f>'Grade 2'!D13</f>
        <v>328500</v>
      </c>
      <c r="H3" s="3">
        <f>'Grade 3'!D15</f>
        <v>401500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4846500</v>
      </c>
    </row>
    <row r="4" spans="2:13" x14ac:dyDescent="0.25">
      <c r="B4" s="10" t="s">
        <v>115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Preschool!G19</f>
        <v>114600</v>
      </c>
      <c r="D5" s="2">
        <f>Nur.!G20</f>
        <v>152800</v>
      </c>
      <c r="E5" s="2">
        <f>Transition!F22</f>
        <v>224100</v>
      </c>
      <c r="F5" s="2">
        <f>'Grade 1'!G13</f>
        <v>175050</v>
      </c>
      <c r="G5" s="2">
        <f>'Grade 2'!G13</f>
        <v>182250</v>
      </c>
      <c r="H5" s="2">
        <f>'Grade 3'!G15</f>
        <v>216590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2514690</v>
      </c>
    </row>
    <row r="6" spans="2:13" x14ac:dyDescent="0.25">
      <c r="B6" s="10" t="s">
        <v>4</v>
      </c>
      <c r="C6" s="1">
        <f>Preschool!F19</f>
        <v>186000</v>
      </c>
      <c r="D6" s="1">
        <f>Nur.!F20</f>
        <v>46500</v>
      </c>
      <c r="E6" s="2">
        <f>Transition!E22</f>
        <v>24500</v>
      </c>
      <c r="F6" s="1">
        <f>'Grade 1'!F13</f>
        <v>84000</v>
      </c>
      <c r="G6" s="1">
        <f>'Grade 2'!F13</f>
        <v>4500</v>
      </c>
      <c r="H6" s="1">
        <f>'Grade 3'!F15</f>
        <v>5000</v>
      </c>
      <c r="I6" s="1">
        <f>'Grade 4'!F16</f>
        <v>21000</v>
      </c>
      <c r="J6" s="1">
        <f>'Grade 5'!F20</f>
        <v>21000</v>
      </c>
      <c r="K6" s="12">
        <f>'JSS 1'!F21</f>
        <v>262500</v>
      </c>
      <c r="L6" s="52">
        <f>'JSS 2'!F20</f>
        <v>22000</v>
      </c>
      <c r="M6" s="19">
        <f t="shared" si="0"/>
        <v>677000</v>
      </c>
    </row>
    <row r="7" spans="2:13" x14ac:dyDescent="0.25">
      <c r="B7" s="10" t="s">
        <v>2</v>
      </c>
      <c r="C7" s="2">
        <f>Preschool!E19</f>
        <v>12000</v>
      </c>
      <c r="D7" s="2">
        <f>Nur.!E20</f>
        <v>16000</v>
      </c>
      <c r="E7" s="2">
        <f>Transition!D22</f>
        <v>18000</v>
      </c>
      <c r="F7" s="2">
        <f>'Grade 1'!E13</f>
        <v>9000</v>
      </c>
      <c r="G7" s="2">
        <f>'Grade 2'!E13</f>
        <v>9000</v>
      </c>
      <c r="H7" s="2">
        <f>'Grade 3'!E15</f>
        <v>11000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133000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3'!H15</f>
        <v>38500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304500</v>
      </c>
    </row>
    <row r="9" spans="2:13" x14ac:dyDescent="0.25">
      <c r="B9" s="11" t="s">
        <v>5</v>
      </c>
      <c r="C9" s="9">
        <f>Preschool!H19</f>
        <v>15000</v>
      </c>
      <c r="D9" s="9">
        <f>Nur.!H20</f>
        <v>32500</v>
      </c>
      <c r="E9" s="9">
        <f>Transition!G22</f>
        <v>7500</v>
      </c>
      <c r="F9" s="9">
        <f>'Grade 1'!I13</f>
        <v>30000</v>
      </c>
      <c r="G9" s="9">
        <f>'Grade 2'!I13</f>
        <v>0</v>
      </c>
      <c r="H9" s="9">
        <f>'Grade 3'!I15</f>
        <v>15000</v>
      </c>
      <c r="I9" s="9">
        <f>'Grade 4'!I16</f>
        <v>0</v>
      </c>
      <c r="J9" s="9">
        <f>'Grade 5'!I20</f>
        <v>45000</v>
      </c>
      <c r="K9" s="18">
        <f>'JSS 1'!I21</f>
        <v>0</v>
      </c>
      <c r="L9" s="53">
        <f>'JSS 2'!I20</f>
        <v>7500</v>
      </c>
      <c r="M9" s="19">
        <f t="shared" si="0"/>
        <v>152500</v>
      </c>
    </row>
    <row r="10" spans="2:13" x14ac:dyDescent="0.25">
      <c r="B10" s="20" t="s">
        <v>7</v>
      </c>
      <c r="C10" s="21">
        <f>Preschool!C19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3'!C15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74</v>
      </c>
      <c r="C11" s="60">
        <f t="shared" ref="C11:L11" si="1">SUM(C3:C10)</f>
        <v>747600</v>
      </c>
      <c r="D11" s="60">
        <f t="shared" si="1"/>
        <v>808800</v>
      </c>
      <c r="E11" s="60">
        <f t="shared" si="1"/>
        <v>904100</v>
      </c>
      <c r="F11" s="60">
        <f t="shared" si="1"/>
        <v>658050</v>
      </c>
      <c r="G11" s="60">
        <f t="shared" si="1"/>
        <v>555750</v>
      </c>
      <c r="H11" s="60">
        <f t="shared" si="1"/>
        <v>687590</v>
      </c>
      <c r="I11" s="60">
        <f t="shared" si="1"/>
        <v>774720</v>
      </c>
      <c r="J11" s="60">
        <f t="shared" si="1"/>
        <v>1048880</v>
      </c>
      <c r="K11" s="61">
        <f t="shared" si="1"/>
        <v>1346100</v>
      </c>
      <c r="L11" s="61">
        <f t="shared" si="1"/>
        <v>1096600</v>
      </c>
      <c r="M11" s="23">
        <f>SUM(M3:M10)</f>
        <v>8628190</v>
      </c>
    </row>
    <row r="12" spans="2:13" x14ac:dyDescent="0.25">
      <c r="B12" s="62" t="s">
        <v>189</v>
      </c>
      <c r="C12" s="1">
        <f>Preschool!J19</f>
        <v>653100</v>
      </c>
      <c r="D12" s="1">
        <f>Nur.!J20</f>
        <v>678100</v>
      </c>
      <c r="E12" s="1">
        <f>Nur.!J20</f>
        <v>678100</v>
      </c>
      <c r="F12" s="1">
        <f>'Grade 1'!K13</f>
        <v>548300</v>
      </c>
      <c r="G12" s="1">
        <f>'Grade 2'!K13</f>
        <v>471560</v>
      </c>
      <c r="H12" s="1">
        <f>'Grade 3'!K15</f>
        <v>504630</v>
      </c>
      <c r="I12" s="1">
        <f>'Grade 4'!K16</f>
        <v>706480</v>
      </c>
      <c r="J12" s="1">
        <f>'Grade 5'!K20</f>
        <v>1026970</v>
      </c>
      <c r="K12" s="1">
        <f>'JSS 1'!K21</f>
        <v>1283580</v>
      </c>
      <c r="L12" s="1">
        <f>'JSS 2'!K20</f>
        <v>1010050</v>
      </c>
      <c r="M12" s="2">
        <f>SUM(C12:L12)</f>
        <v>7560870</v>
      </c>
    </row>
    <row r="13" spans="2:13" x14ac:dyDescent="0.25">
      <c r="B13" s="62" t="s">
        <v>30</v>
      </c>
      <c r="C13" s="63">
        <f>C11-C12</f>
        <v>94500</v>
      </c>
      <c r="D13" s="63">
        <f t="shared" ref="D13:M13" si="2">D11-D12</f>
        <v>130700</v>
      </c>
      <c r="E13" s="63">
        <f t="shared" si="2"/>
        <v>226000</v>
      </c>
      <c r="F13" s="63">
        <f t="shared" si="2"/>
        <v>109750</v>
      </c>
      <c r="G13" s="63">
        <f t="shared" si="2"/>
        <v>84190</v>
      </c>
      <c r="H13" s="63">
        <f t="shared" si="2"/>
        <v>182960</v>
      </c>
      <c r="I13" s="63">
        <f t="shared" si="2"/>
        <v>68240</v>
      </c>
      <c r="J13" s="63">
        <f t="shared" si="2"/>
        <v>21910</v>
      </c>
      <c r="K13" s="63">
        <f t="shared" si="2"/>
        <v>62520</v>
      </c>
      <c r="L13" s="63">
        <f t="shared" si="2"/>
        <v>86550</v>
      </c>
      <c r="M13" s="63">
        <f t="shared" si="2"/>
        <v>1067320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80" zoomScaleNormal="80" workbookViewId="0">
      <selection activeCell="B16" sqref="B16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140</v>
      </c>
    </row>
    <row r="3" spans="1:15" x14ac:dyDescent="0.25">
      <c r="A3" s="33">
        <v>1</v>
      </c>
      <c r="B3" s="25" t="s">
        <v>144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145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5" si="0">SUM(I4-J4)</f>
        <v>0</v>
      </c>
      <c r="L4" s="31" t="s">
        <v>213</v>
      </c>
      <c r="O4" s="43"/>
    </row>
    <row r="5" spans="1:15" x14ac:dyDescent="0.25">
      <c r="A5" s="33">
        <v>3</v>
      </c>
      <c r="B5" s="25" t="s">
        <v>146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147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208</v>
      </c>
    </row>
    <row r="7" spans="1:15" x14ac:dyDescent="0.25">
      <c r="A7" s="33">
        <v>5</v>
      </c>
      <c r="B7" s="25" t="s">
        <v>148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149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f>45000+15950</f>
        <v>60950</v>
      </c>
      <c r="K8" s="34">
        <f t="shared" si="0"/>
        <v>0</v>
      </c>
      <c r="L8" s="31" t="s">
        <v>227</v>
      </c>
    </row>
    <row r="9" spans="1:15" x14ac:dyDescent="0.25">
      <c r="A9" s="33">
        <v>7</v>
      </c>
      <c r="B9" s="25" t="s">
        <v>150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227</v>
      </c>
    </row>
    <row r="10" spans="1:15" x14ac:dyDescent="0.25">
      <c r="A10" s="33">
        <v>8</v>
      </c>
      <c r="B10" s="25" t="s">
        <v>151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v>59950</v>
      </c>
      <c r="K10" s="34">
        <f t="shared" si="0"/>
        <v>1000</v>
      </c>
      <c r="L10" s="31">
        <v>43355</v>
      </c>
    </row>
    <row r="11" spans="1:15" x14ac:dyDescent="0.25">
      <c r="A11" s="33">
        <v>9</v>
      </c>
      <c r="B11" s="25" t="s">
        <v>152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f>20000</f>
        <v>20000</v>
      </c>
      <c r="K11" s="34">
        <f t="shared" si="0"/>
        <v>40950</v>
      </c>
      <c r="L11" s="31">
        <v>43360</v>
      </c>
    </row>
    <row r="12" spans="1:15" x14ac:dyDescent="0.25">
      <c r="A12" s="33">
        <v>10</v>
      </c>
      <c r="B12" s="25" t="s">
        <v>153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20000+40000</f>
        <v>60000</v>
      </c>
      <c r="K12" s="34">
        <f t="shared" si="0"/>
        <v>950</v>
      </c>
      <c r="L12" s="31">
        <v>43404</v>
      </c>
    </row>
    <row r="13" spans="1:15" x14ac:dyDescent="0.25">
      <c r="A13" s="33">
        <v>11</v>
      </c>
      <c r="B13" s="25" t="s">
        <v>193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v>60950</v>
      </c>
      <c r="K13" s="34">
        <f t="shared" si="0"/>
        <v>0</v>
      </c>
      <c r="L13" s="31">
        <v>43367</v>
      </c>
    </row>
    <row r="14" spans="1:15" x14ac:dyDescent="0.25">
      <c r="A14" s="33"/>
      <c r="B14" s="25" t="s">
        <v>154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43361</v>
      </c>
    </row>
    <row r="15" spans="1:15" x14ac:dyDescent="0.25">
      <c r="A15" s="36"/>
      <c r="B15" s="25" t="s">
        <v>212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20950</v>
      </c>
      <c r="K15" s="34">
        <f t="shared" si="0"/>
        <v>40000</v>
      </c>
      <c r="L15" s="70">
        <v>43382</v>
      </c>
    </row>
    <row r="16" spans="1:15" x14ac:dyDescent="0.25">
      <c r="A16" s="45"/>
      <c r="B16" s="25"/>
      <c r="C16" s="25"/>
      <c r="D16" s="34"/>
      <c r="E16" s="34"/>
      <c r="F16" s="34"/>
      <c r="G16" s="34"/>
      <c r="H16" s="34"/>
      <c r="I16" s="34"/>
      <c r="J16" s="34"/>
      <c r="K16" s="34"/>
      <c r="L16" s="70"/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44" t="s">
        <v>69</v>
      </c>
      <c r="C19" s="44"/>
      <c r="D19" s="34">
        <f t="shared" ref="D19:J19" si="1">SUM(D3:D14)</f>
        <v>420000</v>
      </c>
      <c r="E19" s="34">
        <f t="shared" si="1"/>
        <v>12000</v>
      </c>
      <c r="F19" s="34">
        <f t="shared" si="1"/>
        <v>186000</v>
      </c>
      <c r="G19" s="34">
        <f t="shared" si="1"/>
        <v>114600</v>
      </c>
      <c r="H19" s="34">
        <f t="shared" si="1"/>
        <v>15000</v>
      </c>
      <c r="I19" s="34">
        <f t="shared" si="1"/>
        <v>746400</v>
      </c>
      <c r="J19" s="34">
        <f t="shared" si="1"/>
        <v>653100</v>
      </c>
      <c r="K19" s="34">
        <f>SUM(I19-J19)</f>
        <v>93300</v>
      </c>
    </row>
    <row r="20" spans="1:12" x14ac:dyDescent="0.25">
      <c r="L20" s="25"/>
    </row>
    <row r="21" spans="1:12" x14ac:dyDescent="0.25">
      <c r="B21" s="36"/>
      <c r="C21" s="36"/>
    </row>
    <row r="22" spans="1:12" x14ac:dyDescent="0.25">
      <c r="B22" s="36"/>
      <c r="C22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3" zoomScale="90" zoomScaleNormal="90" workbookViewId="0">
      <selection activeCell="L8" sqref="L8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140</v>
      </c>
    </row>
    <row r="4" spans="1:12" x14ac:dyDescent="0.25">
      <c r="A4" s="33">
        <v>1</v>
      </c>
      <c r="B4" s="25" t="s">
        <v>121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9" si="0">SUM(C4:H4)</f>
        <v>45550</v>
      </c>
      <c r="J4" s="34">
        <v>30000</v>
      </c>
      <c r="K4" s="34">
        <f>SUM(I4-J4)</f>
        <v>15550</v>
      </c>
      <c r="L4" s="31"/>
    </row>
    <row r="5" spans="1:12" x14ac:dyDescent="0.25">
      <c r="A5" s="33">
        <v>2</v>
      </c>
      <c r="B5" s="25" t="s">
        <v>122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ref="K5:K11" si="1">SUM(I5-J5)</f>
        <v>0</v>
      </c>
      <c r="L5" s="31">
        <v>43377</v>
      </c>
    </row>
    <row r="6" spans="1:12" x14ac:dyDescent="0.25">
      <c r="A6" s="33">
        <v>3</v>
      </c>
      <c r="B6" s="25" t="s">
        <v>123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126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215</v>
      </c>
    </row>
    <row r="8" spans="1:12" x14ac:dyDescent="0.25">
      <c r="A8" s="33">
        <v>5</v>
      </c>
      <c r="B8" s="25" t="s">
        <v>127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f>9550+36000</f>
        <v>45550</v>
      </c>
      <c r="K8" s="34">
        <f t="shared" si="1"/>
        <v>0</v>
      </c>
      <c r="L8" s="31">
        <v>43419</v>
      </c>
    </row>
    <row r="9" spans="1:12" x14ac:dyDescent="0.25">
      <c r="A9" s="33">
        <v>6</v>
      </c>
      <c r="B9" s="25" t="s">
        <v>128</v>
      </c>
      <c r="C9" s="25"/>
      <c r="D9" s="34">
        <v>35000</v>
      </c>
      <c r="E9" s="34">
        <v>1000</v>
      </c>
      <c r="F9" s="34"/>
      <c r="G9" s="34">
        <v>9550</v>
      </c>
      <c r="H9" s="34">
        <v>10000</v>
      </c>
      <c r="I9" s="34">
        <f t="shared" si="0"/>
        <v>55550</v>
      </c>
      <c r="J9" s="34">
        <f>45550+10000</f>
        <v>55550</v>
      </c>
      <c r="K9" s="34">
        <f t="shared" si="1"/>
        <v>0</v>
      </c>
      <c r="L9" s="31">
        <v>43347</v>
      </c>
    </row>
    <row r="10" spans="1:12" ht="15.6" customHeight="1" x14ac:dyDescent="0.25">
      <c r="A10" s="33">
        <v>7</v>
      </c>
      <c r="B10" s="25" t="s">
        <v>129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131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132</v>
      </c>
      <c r="C12" s="25"/>
      <c r="D12" s="34">
        <v>35000</v>
      </c>
      <c r="E12" s="34">
        <v>1000</v>
      </c>
      <c r="F12" s="34"/>
      <c r="G12" s="34">
        <v>9550</v>
      </c>
      <c r="H12" s="34"/>
      <c r="I12" s="34">
        <f t="shared" si="0"/>
        <v>45550</v>
      </c>
      <c r="J12" s="34">
        <f>9550+36000</f>
        <v>45550</v>
      </c>
      <c r="K12" s="34">
        <f>SUM(I12-J12)</f>
        <v>0</v>
      </c>
      <c r="L12" s="31">
        <v>43321</v>
      </c>
    </row>
    <row r="13" spans="1:12" x14ac:dyDescent="0.25">
      <c r="A13" s="33">
        <v>10</v>
      </c>
      <c r="B13" s="25" t="s">
        <v>136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203</v>
      </c>
    </row>
    <row r="14" spans="1:12" x14ac:dyDescent="0.25">
      <c r="A14" s="33">
        <v>11</v>
      </c>
      <c r="B14" s="25" t="s">
        <v>142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/>
      <c r="K14" s="34">
        <f t="shared" si="2"/>
        <v>45550</v>
      </c>
      <c r="L14" s="25" t="s">
        <v>210</v>
      </c>
    </row>
    <row r="15" spans="1:12" ht="15.6" customHeight="1" x14ac:dyDescent="0.25">
      <c r="A15" s="33">
        <v>12</v>
      </c>
      <c r="B15" s="25" t="s">
        <v>155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/>
    </row>
    <row r="16" spans="1:12" x14ac:dyDescent="0.25">
      <c r="A16" s="33">
        <v>13</v>
      </c>
      <c r="B16" s="25" t="s">
        <v>156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157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25000+20000+17050</f>
        <v>62050</v>
      </c>
      <c r="K17" s="34">
        <f t="shared" si="2"/>
        <v>0</v>
      </c>
      <c r="L17" s="31">
        <v>43350</v>
      </c>
    </row>
    <row r="18" spans="1:12" x14ac:dyDescent="0.25">
      <c r="A18" s="33">
        <v>15</v>
      </c>
      <c r="B18" s="25" t="s">
        <v>159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234</v>
      </c>
    </row>
    <row r="19" spans="1:12" x14ac:dyDescent="0.25">
      <c r="A19" s="33">
        <v>16</v>
      </c>
      <c r="B19" s="25" t="s">
        <v>158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f t="shared" si="0"/>
        <v>45550</v>
      </c>
      <c r="J19" s="34"/>
      <c r="K19" s="34">
        <f t="shared" si="2"/>
        <v>45550</v>
      </c>
      <c r="L19" s="31" t="s">
        <v>195</v>
      </c>
    </row>
    <row r="20" spans="1:12" x14ac:dyDescent="0.25">
      <c r="A20" s="33">
        <v>17</v>
      </c>
      <c r="B20" s="25" t="s">
        <v>69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32500</v>
      </c>
      <c r="I20" s="34">
        <f t="shared" si="3"/>
        <v>821300</v>
      </c>
      <c r="J20" s="34">
        <f t="shared" si="3"/>
        <v>678100</v>
      </c>
      <c r="K20" s="34">
        <f>SUM(K4:K19)</f>
        <v>143200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  <row r="26" spans="1:12" x14ac:dyDescent="0.25">
      <c r="I26" s="34"/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H30" sqref="H30:H31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140</v>
      </c>
      <c r="L3" s="25"/>
      <c r="M3" s="25"/>
    </row>
    <row r="4" spans="1:15" x14ac:dyDescent="0.25">
      <c r="A4" s="28">
        <v>1</v>
      </c>
      <c r="B4" s="25" t="s">
        <v>102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139</v>
      </c>
      <c r="C5" s="34">
        <v>35000</v>
      </c>
      <c r="D5" s="34">
        <v>1000</v>
      </c>
      <c r="E5" s="34"/>
      <c r="F5" s="34">
        <v>12450</v>
      </c>
      <c r="G5" s="34"/>
      <c r="H5" s="34">
        <f t="shared" ref="H5" si="0">C5+D5+E5+F5+G5</f>
        <v>48450</v>
      </c>
      <c r="I5" s="34">
        <f>30000+18450</f>
        <v>48450</v>
      </c>
      <c r="J5" s="34">
        <f t="shared" ref="J5:J21" si="1">H5-I5</f>
        <v>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103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2">SUM(C6:G6)</f>
        <v>48450</v>
      </c>
      <c r="I6" s="34">
        <v>12450</v>
      </c>
      <c r="J6" s="34">
        <f t="shared" si="1"/>
        <v>36000</v>
      </c>
      <c r="K6" s="31" t="s">
        <v>211</v>
      </c>
      <c r="L6" s="25"/>
      <c r="M6" s="25"/>
    </row>
    <row r="7" spans="1:15" x14ac:dyDescent="0.25">
      <c r="A7" s="28">
        <v>4</v>
      </c>
      <c r="B7" s="25" t="s">
        <v>108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3">C7+D7+E7+F7+G7</f>
        <v>48450</v>
      </c>
      <c r="I7" s="34">
        <f>12450+22000+14000</f>
        <v>48450</v>
      </c>
      <c r="J7" s="34">
        <f>H7-I7</f>
        <v>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107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4">SUM(C8:G8)</f>
        <v>48450</v>
      </c>
      <c r="I8" s="34">
        <v>20000</v>
      </c>
      <c r="J8" s="34">
        <f>H8-I8</f>
        <v>28450</v>
      </c>
      <c r="K8" s="33">
        <v>43375</v>
      </c>
      <c r="L8" s="25"/>
      <c r="M8" s="25"/>
    </row>
    <row r="9" spans="1:15" x14ac:dyDescent="0.25">
      <c r="A9" s="28">
        <v>6</v>
      </c>
      <c r="B9" s="25" t="s">
        <v>78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5">C9+D9+E9+F9+G9</f>
        <v>48450</v>
      </c>
      <c r="I9" s="34">
        <f>25000+23450</f>
        <v>48450</v>
      </c>
      <c r="J9" s="34">
        <f t="shared" si="1"/>
        <v>0</v>
      </c>
      <c r="K9" s="31" t="s">
        <v>231</v>
      </c>
      <c r="L9" s="31">
        <v>43404</v>
      </c>
    </row>
    <row r="10" spans="1:15" x14ac:dyDescent="0.25">
      <c r="A10" s="28">
        <v>7</v>
      </c>
      <c r="B10" s="25" t="s">
        <v>77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6">SUM(C10:G10)</f>
        <v>48450</v>
      </c>
      <c r="I10" s="34">
        <f>25000+23450</f>
        <v>48450</v>
      </c>
      <c r="J10" s="34">
        <f t="shared" si="1"/>
        <v>0</v>
      </c>
      <c r="K10" s="31" t="s">
        <v>214</v>
      </c>
      <c r="L10" s="25"/>
      <c r="M10" s="25"/>
      <c r="O10" s="65"/>
    </row>
    <row r="11" spans="1:15" x14ac:dyDescent="0.25">
      <c r="A11" s="28">
        <v>8</v>
      </c>
      <c r="B11" s="25" t="s">
        <v>94</v>
      </c>
      <c r="C11" s="34">
        <v>35000</v>
      </c>
      <c r="D11" s="34">
        <v>1000</v>
      </c>
      <c r="E11" s="34">
        <v>4500</v>
      </c>
      <c r="F11" s="34">
        <v>12450</v>
      </c>
      <c r="G11" s="34"/>
      <c r="H11" s="34">
        <f t="shared" ref="H11" si="7">C11+D11+E11+F11+G11</f>
        <v>52950</v>
      </c>
      <c r="I11" s="34">
        <v>57950</v>
      </c>
      <c r="J11" s="34">
        <f t="shared" si="1"/>
        <v>-5000</v>
      </c>
      <c r="K11" s="31" t="s">
        <v>214</v>
      </c>
      <c r="L11" s="25"/>
      <c r="M11" s="25"/>
    </row>
    <row r="12" spans="1:15" x14ac:dyDescent="0.25">
      <c r="A12" s="28">
        <v>9</v>
      </c>
      <c r="B12" s="25" t="s">
        <v>97</v>
      </c>
      <c r="C12" s="34">
        <v>35000</v>
      </c>
      <c r="D12" s="34">
        <v>1000</v>
      </c>
      <c r="E12" s="34"/>
      <c r="F12" s="34">
        <v>12450</v>
      </c>
      <c r="G12" s="34"/>
      <c r="H12" s="34">
        <f t="shared" ref="H12" si="8">SUM(C12:G12)</f>
        <v>48450</v>
      </c>
      <c r="I12" s="34">
        <v>48450</v>
      </c>
      <c r="J12" s="34">
        <f t="shared" si="1"/>
        <v>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96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9">C13+D13+E13+F13+G13</f>
        <v>48450</v>
      </c>
      <c r="I13" s="34">
        <f>20000+28450</f>
        <v>48450</v>
      </c>
      <c r="J13" s="34">
        <f t="shared" si="1"/>
        <v>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109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10">SUM(C14:G14)</f>
        <v>48450</v>
      </c>
      <c r="I14" s="34"/>
      <c r="J14" s="34">
        <f t="shared" si="1"/>
        <v>48450</v>
      </c>
      <c r="K14" s="31" t="s">
        <v>216</v>
      </c>
      <c r="L14" s="25"/>
      <c r="M14" s="25"/>
    </row>
    <row r="15" spans="1:15" x14ac:dyDescent="0.25">
      <c r="A15" s="28">
        <v>12</v>
      </c>
      <c r="B15" s="25" t="s">
        <v>110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1">C15+D15+E15+F15+G15</f>
        <v>48450</v>
      </c>
      <c r="I15" s="34"/>
      <c r="J15" s="34">
        <f t="shared" si="1"/>
        <v>48450</v>
      </c>
      <c r="K15" s="25"/>
      <c r="L15" s="25"/>
      <c r="M15" s="25"/>
    </row>
    <row r="16" spans="1:15" x14ac:dyDescent="0.25">
      <c r="A16" s="28">
        <v>13</v>
      </c>
      <c r="B16" s="25" t="s">
        <v>116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2">C16+D16+E16+F16+G16</f>
        <v>48450</v>
      </c>
      <c r="I16" s="71">
        <f>12450+26000+10000</f>
        <v>48450</v>
      </c>
      <c r="J16" s="34">
        <f>H16-I16</f>
        <v>0</v>
      </c>
      <c r="K16" s="25"/>
      <c r="L16" s="25"/>
      <c r="M16" s="25"/>
    </row>
    <row r="17" spans="1:13" x14ac:dyDescent="0.25">
      <c r="A17" s="28">
        <v>14</v>
      </c>
      <c r="B17" s="25" t="s">
        <v>124</v>
      </c>
      <c r="C17" s="34">
        <v>35000</v>
      </c>
      <c r="D17" s="34">
        <v>1000</v>
      </c>
      <c r="E17" s="34">
        <v>4500</v>
      </c>
      <c r="F17" s="34">
        <v>12450</v>
      </c>
      <c r="G17" s="34"/>
      <c r="H17" s="34">
        <f t="shared" ref="H17" si="13">SUM(C17:G17)</f>
        <v>52950</v>
      </c>
      <c r="I17" s="34">
        <v>52950</v>
      </c>
      <c r="J17" s="34">
        <f t="shared" si="1"/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130</v>
      </c>
      <c r="C18" s="34">
        <v>35000</v>
      </c>
      <c r="D18" s="34">
        <v>1000</v>
      </c>
      <c r="E18" s="34"/>
      <c r="F18" s="34">
        <v>12450</v>
      </c>
      <c r="G18" s="34">
        <v>7500</v>
      </c>
      <c r="H18" s="34">
        <f t="shared" ref="H18" si="14">C18+D18+E18+F18+G18</f>
        <v>55950</v>
      </c>
      <c r="I18" s="34">
        <v>55950</v>
      </c>
      <c r="J18" s="34">
        <f t="shared" si="1"/>
        <v>0</v>
      </c>
      <c r="K18" s="31" t="s">
        <v>207</v>
      </c>
      <c r="L18" s="25"/>
      <c r="M18" s="25"/>
    </row>
    <row r="19" spans="1:13" x14ac:dyDescent="0.25">
      <c r="A19" s="28">
        <v>16</v>
      </c>
      <c r="B19" s="25" t="s">
        <v>114</v>
      </c>
      <c r="C19" s="34">
        <v>35000</v>
      </c>
      <c r="D19" s="34">
        <v>1000</v>
      </c>
      <c r="E19" s="34"/>
      <c r="F19" s="34">
        <v>12450</v>
      </c>
      <c r="G19" s="34"/>
      <c r="H19" s="34">
        <f t="shared" ref="H19" si="15">SUM(C19:G19)</f>
        <v>48450</v>
      </c>
      <c r="I19" s="34">
        <f>30000+18450</f>
        <v>48450</v>
      </c>
      <c r="J19" s="34">
        <f t="shared" si="1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160</v>
      </c>
      <c r="C20" s="34">
        <v>35000</v>
      </c>
      <c r="D20" s="34">
        <v>1000</v>
      </c>
      <c r="E20" s="34">
        <v>15500</v>
      </c>
      <c r="F20" s="34">
        <v>12450</v>
      </c>
      <c r="G20" s="34"/>
      <c r="H20" s="34">
        <v>64950</v>
      </c>
      <c r="I20" s="64">
        <f>60950+4000</f>
        <v>64950</v>
      </c>
      <c r="J20" s="34">
        <f t="shared" si="1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161</v>
      </c>
      <c r="C21" s="34">
        <v>35000</v>
      </c>
      <c r="D21" s="34">
        <v>1000</v>
      </c>
      <c r="E21" s="34"/>
      <c r="F21" s="34">
        <v>12450</v>
      </c>
      <c r="G21" s="34"/>
      <c r="H21" s="34">
        <f t="shared" ref="H21" si="16">SUM(C21:G21)</f>
        <v>48450</v>
      </c>
      <c r="I21" s="34">
        <v>48450</v>
      </c>
      <c r="J21" s="34">
        <f t="shared" si="1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/>
      <c r="C22" s="34">
        <f t="shared" ref="C22:J22" si="17">SUM(C4:C21)</f>
        <v>630000</v>
      </c>
      <c r="D22" s="34">
        <f t="shared" si="17"/>
        <v>18000</v>
      </c>
      <c r="E22" s="34">
        <f t="shared" si="17"/>
        <v>24500</v>
      </c>
      <c r="F22" s="34">
        <f t="shared" si="17"/>
        <v>224100</v>
      </c>
      <c r="G22" s="34">
        <f t="shared" si="17"/>
        <v>7500</v>
      </c>
      <c r="H22" s="34">
        <f t="shared" si="17"/>
        <v>905100</v>
      </c>
      <c r="I22" s="34">
        <f t="shared" si="17"/>
        <v>747750</v>
      </c>
      <c r="J22" s="34">
        <f t="shared" si="17"/>
        <v>157350</v>
      </c>
      <c r="K22" s="31">
        <v>43355</v>
      </c>
      <c r="L22" s="25" t="s">
        <v>220</v>
      </c>
      <c r="M22" s="25"/>
    </row>
    <row r="23" spans="1:13" x14ac:dyDescent="0.25">
      <c r="A23" s="28">
        <v>20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I22" sqref="I22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  <c r="N3" s="37"/>
      <c r="O3" s="38"/>
      <c r="P3" s="36"/>
      <c r="Q3" s="36"/>
    </row>
    <row r="4" spans="1:17" x14ac:dyDescent="0.25">
      <c r="A4" s="28">
        <v>1</v>
      </c>
      <c r="B4" s="25" t="s">
        <v>89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84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83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76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25000+25000+19450</f>
        <v>69450</v>
      </c>
      <c r="L7" s="34">
        <f t="shared" si="1"/>
        <v>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75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104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</f>
        <v>64000</v>
      </c>
      <c r="L9" s="34">
        <f t="shared" si="1"/>
        <v>5450</v>
      </c>
      <c r="M9" s="29" t="s">
        <v>230</v>
      </c>
      <c r="N9" s="36"/>
      <c r="O9" s="36"/>
      <c r="P9" s="36"/>
      <c r="Q9" s="36"/>
    </row>
    <row r="10" spans="1:17" x14ac:dyDescent="0.25">
      <c r="A10" s="28">
        <v>7</v>
      </c>
      <c r="B10" s="25" t="s">
        <v>143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118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162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548300</v>
      </c>
      <c r="L13" s="34">
        <f t="shared" si="2"/>
        <v>114750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M19" sqref="M19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</row>
    <row r="4" spans="1:14" x14ac:dyDescent="0.25">
      <c r="A4" s="33">
        <v>1</v>
      </c>
      <c r="B4" s="25" t="s">
        <v>70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20250+40000+1000</f>
        <v>61250</v>
      </c>
      <c r="L4" s="34">
        <f>J4-K4</f>
        <v>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58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v>26800</v>
      </c>
      <c r="L6" s="34">
        <f t="shared" si="1"/>
        <v>34450</v>
      </c>
      <c r="M6" s="29"/>
    </row>
    <row r="7" spans="1:14" x14ac:dyDescent="0.25">
      <c r="A7" s="33">
        <v>4</v>
      </c>
      <c r="B7" s="25" t="s">
        <v>59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60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191</v>
      </c>
    </row>
    <row r="9" spans="1:14" x14ac:dyDescent="0.25">
      <c r="A9" s="33">
        <v>6</v>
      </c>
      <c r="B9" s="25" t="s">
        <v>90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v>20000</v>
      </c>
      <c r="L9" s="34">
        <f t="shared" si="1"/>
        <v>41250</v>
      </c>
      <c r="M9" s="29">
        <v>43403</v>
      </c>
    </row>
    <row r="10" spans="1:14" x14ac:dyDescent="0.25">
      <c r="A10" s="33">
        <v>7</v>
      </c>
      <c r="B10" s="25" t="s">
        <v>95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125</v>
      </c>
      <c r="C11" s="25"/>
      <c r="D11" s="34">
        <v>36500</v>
      </c>
      <c r="E11" s="34">
        <v>1000</v>
      </c>
      <c r="F11" s="34">
        <v>4500</v>
      </c>
      <c r="G11" s="34">
        <v>20250</v>
      </c>
      <c r="H11" s="34">
        <v>3500</v>
      </c>
      <c r="I11" s="34"/>
      <c r="J11" s="34">
        <f t="shared" si="0"/>
        <v>65750</v>
      </c>
      <c r="K11" s="34">
        <f>60250+4500</f>
        <v>64750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134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4500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555750</v>
      </c>
      <c r="K13" s="34">
        <f t="shared" si="2"/>
        <v>471560</v>
      </c>
      <c r="L13" s="34">
        <f t="shared" si="2"/>
        <v>84190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98</v>
      </c>
    </row>
    <row r="22" spans="5:13" x14ac:dyDescent="0.25">
      <c r="M22" s="32" t="s">
        <v>98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12" sqref="M12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18.140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4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v>15000</v>
      </c>
      <c r="L7" s="34">
        <f t="shared" si="0"/>
        <v>45950</v>
      </c>
      <c r="M7" s="29"/>
    </row>
    <row r="8" spans="1:13" x14ac:dyDescent="0.25">
      <c r="A8" s="33">
        <v>5</v>
      </c>
      <c r="B8" s="1" t="s">
        <v>81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>
        <v>60950</v>
      </c>
      <c r="L8" s="34">
        <f t="shared" si="0"/>
        <v>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v>30000</v>
      </c>
      <c r="L9" s="34">
        <f t="shared" si="0"/>
        <v>30950</v>
      </c>
      <c r="M9" s="29">
        <v>43362</v>
      </c>
    </row>
    <row r="10" spans="1:13" x14ac:dyDescent="0.25">
      <c r="A10" s="33">
        <v>7</v>
      </c>
      <c r="B10" s="1" t="s">
        <v>91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/>
      <c r="L10" s="34">
        <f t="shared" si="0"/>
        <v>60950</v>
      </c>
      <c r="M10" s="29">
        <v>43395</v>
      </c>
    </row>
    <row r="11" spans="1:13" x14ac:dyDescent="0.25">
      <c r="A11" s="33">
        <v>8</v>
      </c>
      <c r="B11" s="1" t="s">
        <v>113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>
        <f>19690+44000</f>
        <v>63690</v>
      </c>
      <c r="L11" s="34">
        <f t="shared" si="0"/>
        <v>-2740</v>
      </c>
      <c r="M11" s="29"/>
    </row>
    <row r="12" spans="1:13" ht="15.6" customHeight="1" x14ac:dyDescent="0.25">
      <c r="A12" s="33">
        <v>9</v>
      </c>
      <c r="B12" s="1" t="s">
        <v>133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>
        <v>15000</v>
      </c>
      <c r="J12" s="34">
        <f>60950+15000</f>
        <v>75950</v>
      </c>
      <c r="K12" s="34">
        <f>19690+41260+15000</f>
        <v>75950</v>
      </c>
      <c r="L12" s="34">
        <f t="shared" si="0"/>
        <v>0</v>
      </c>
      <c r="M12" s="29">
        <v>43419</v>
      </c>
    </row>
    <row r="13" spans="1:13" x14ac:dyDescent="0.25">
      <c r="A13" s="33">
        <v>10</v>
      </c>
      <c r="B13" s="1" t="s">
        <v>163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/>
      <c r="J13" s="34">
        <v>60950</v>
      </c>
      <c r="K13" s="34">
        <f>40000+20950</f>
        <v>60950</v>
      </c>
      <c r="L13" s="34">
        <f t="shared" si="0"/>
        <v>0</v>
      </c>
      <c r="M13" s="29">
        <v>43377</v>
      </c>
    </row>
    <row r="14" spans="1:13" x14ac:dyDescent="0.25">
      <c r="A14" s="33">
        <v>11</v>
      </c>
      <c r="B14" s="1" t="s">
        <v>164</v>
      </c>
      <c r="C14" s="48"/>
      <c r="D14" s="34">
        <v>36500</v>
      </c>
      <c r="E14" s="34">
        <v>1000</v>
      </c>
      <c r="F14" s="34"/>
      <c r="G14" s="34">
        <v>19690</v>
      </c>
      <c r="H14" s="34">
        <v>3500</v>
      </c>
      <c r="I14" s="25"/>
      <c r="J14" s="34">
        <v>60950</v>
      </c>
      <c r="K14" s="34">
        <v>77190</v>
      </c>
      <c r="L14" s="34">
        <f t="shared" si="0"/>
        <v>-16240</v>
      </c>
      <c r="M14" s="29"/>
    </row>
    <row r="15" spans="1:13" ht="15.6" customHeight="1" x14ac:dyDescent="0.25">
      <c r="A15" s="46">
        <v>12</v>
      </c>
      <c r="D15" s="48">
        <f t="shared" ref="D15:L15" si="1">SUM(D4:D14)</f>
        <v>401500</v>
      </c>
      <c r="E15" s="48">
        <f t="shared" si="1"/>
        <v>11000</v>
      </c>
      <c r="F15" s="48">
        <f t="shared" si="1"/>
        <v>5000</v>
      </c>
      <c r="G15" s="48">
        <f t="shared" si="1"/>
        <v>216590</v>
      </c>
      <c r="H15" s="48">
        <f t="shared" si="1"/>
        <v>38500</v>
      </c>
      <c r="I15" s="48">
        <f t="shared" si="1"/>
        <v>15000</v>
      </c>
      <c r="J15" s="48">
        <f t="shared" si="1"/>
        <v>685450</v>
      </c>
      <c r="K15" s="48">
        <f t="shared" si="1"/>
        <v>504630</v>
      </c>
      <c r="L15" s="48">
        <f t="shared" si="1"/>
        <v>180820</v>
      </c>
      <c r="M15" s="31" t="s">
        <v>233</v>
      </c>
    </row>
    <row r="16" spans="1:13" x14ac:dyDescent="0.25">
      <c r="A16" s="47"/>
      <c r="M16" s="25"/>
    </row>
    <row r="17" spans="7:13" x14ac:dyDescent="0.25">
      <c r="M17" s="27"/>
    </row>
    <row r="22" spans="7:13" x14ac:dyDescent="0.25">
      <c r="G22" s="32" t="s">
        <v>92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L26" sqref="L26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30000+25000+7810</f>
        <v>62810</v>
      </c>
      <c r="L4" s="34">
        <f>J4-K4</f>
        <v>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225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204</v>
      </c>
    </row>
    <row r="10" spans="1:13" x14ac:dyDescent="0.25">
      <c r="A10" s="33">
        <v>7</v>
      </c>
      <c r="B10" s="25" t="s">
        <v>112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30000+25000+7810</f>
        <v>62810</v>
      </c>
      <c r="L10" s="34">
        <f t="shared" si="1"/>
        <v>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61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</f>
        <v>50000</v>
      </c>
      <c r="L12" s="34">
        <f t="shared" si="1"/>
        <v>12810</v>
      </c>
      <c r="M12" s="31" t="s">
        <v>229</v>
      </c>
    </row>
    <row r="13" spans="1:13" x14ac:dyDescent="0.25">
      <c r="A13" s="33">
        <v>10</v>
      </c>
      <c r="B13" s="25" t="s">
        <v>135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137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222</v>
      </c>
    </row>
    <row r="15" spans="1:13" x14ac:dyDescent="0.25">
      <c r="A15" s="33">
        <v>12</v>
      </c>
      <c r="B15" s="25" t="s">
        <v>165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69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706480</v>
      </c>
      <c r="L16" s="34">
        <f t="shared" si="2"/>
        <v>86740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99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2018-11-15T01:44:27Z</dcterms:modified>
</cp:coreProperties>
</file>