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ylvia/Desktop/Work/SCARCE/Python/CSV Files/Reserves/"/>
    </mc:Choice>
  </mc:AlternateContent>
  <xr:revisionPtr revIDLastSave="0" documentId="13_ncr:1_{802C57FF-2D59-5E49-99D0-96BE1D216B30}" xr6:coauthVersionLast="46" xr6:coauthVersionMax="46" xr10:uidLastSave="{00000000-0000-0000-0000-000000000000}"/>
  <bookViews>
    <workbookView xWindow="700" yWindow="500" windowWidth="21640" windowHeight="16100" activeTab="3" xr2:uid="{00000000-000D-0000-FFFF-FFFF00000000}"/>
  </bookViews>
  <sheets>
    <sheet name="Aluminium" sheetId="1" r:id="rId1"/>
    <sheet name="Antimony" sheetId="2" r:id="rId2"/>
    <sheet name="Bismuth" sheetId="3" r:id="rId3"/>
    <sheet name="Cadmium" sheetId="5" r:id="rId4"/>
    <sheet name="Chromium" sheetId="6" r:id="rId5"/>
    <sheet name="Coal" sheetId="7" r:id="rId6"/>
    <sheet name="Cobalt" sheetId="8" r:id="rId7"/>
    <sheet name="Copper" sheetId="9" r:id="rId8"/>
    <sheet name="Crude oils" sheetId="10" r:id="rId9"/>
    <sheet name="Gold" sheetId="11" r:id="rId10"/>
    <sheet name="Graphite" sheetId="12" r:id="rId11"/>
    <sheet name="Indium" sheetId="37" r:id="rId12"/>
    <sheet name="Iron" sheetId="13" r:id="rId13"/>
    <sheet name="Lead" sheetId="14" r:id="rId14"/>
    <sheet name="Lignite" sheetId="15" r:id="rId15"/>
    <sheet name="Lithium" sheetId="16" r:id="rId16"/>
    <sheet name="Magnesium" sheetId="17" r:id="rId17"/>
    <sheet name="Manganese" sheetId="36" r:id="rId18"/>
    <sheet name="Molybdenum" sheetId="19" r:id="rId19"/>
    <sheet name="Natural gas" sheetId="20" r:id="rId20"/>
    <sheet name="Nickel" sheetId="21" r:id="rId21"/>
    <sheet name="Niobium" sheetId="22" r:id="rId22"/>
    <sheet name="Phosphorus" sheetId="23" r:id="rId23"/>
    <sheet name="Platinum" sheetId="24" r:id="rId24"/>
    <sheet name="Rare earths" sheetId="25" r:id="rId25"/>
    <sheet name="Selenium" sheetId="26" r:id="rId26"/>
    <sheet name="Silver" sheetId="27" r:id="rId27"/>
    <sheet name="Strontium" sheetId="28" r:id="rId28"/>
    <sheet name="Tantalum" sheetId="29" r:id="rId29"/>
    <sheet name="Titanium" sheetId="30" r:id="rId30"/>
    <sheet name="Tungsten" sheetId="31" r:id="rId31"/>
    <sheet name="Uranium" sheetId="32" r:id="rId32"/>
    <sheet name="Vanadium" sheetId="33" r:id="rId33"/>
    <sheet name="Zinc" sheetId="34" r:id="rId34"/>
    <sheet name="Zirconium" sheetId="35" r:id="rId35"/>
  </sheets>
  <calcPr calcId="191029" concurrentCalc="0"/>
</workbook>
</file>

<file path=xl/calcChain.xml><?xml version="1.0" encoding="utf-8"?>
<calcChain xmlns="http://schemas.openxmlformats.org/spreadsheetml/2006/main">
  <c r="B7" i="37" l="1"/>
  <c r="B2" i="20"/>
  <c r="B36" i="20"/>
  <c r="B16" i="20"/>
  <c r="B15" i="20"/>
  <c r="B14" i="20"/>
  <c r="B13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79" i="20"/>
  <c r="B78" i="20"/>
  <c r="B77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2" i="20"/>
  <c r="B11" i="20"/>
  <c r="B10" i="20"/>
  <c r="B9" i="20"/>
  <c r="B8" i="20"/>
  <c r="B7" i="20"/>
  <c r="B6" i="20"/>
  <c r="B5" i="20"/>
  <c r="B4" i="20"/>
  <c r="B3" i="20"/>
  <c r="B8" i="33"/>
  <c r="B7" i="33"/>
  <c r="B6" i="33"/>
  <c r="B5" i="33"/>
  <c r="B4" i="33"/>
  <c r="B3" i="33"/>
  <c r="B2" i="33"/>
  <c r="B7" i="24"/>
  <c r="B6" i="24"/>
  <c r="B5" i="24"/>
  <c r="B4" i="24"/>
  <c r="B3" i="24"/>
  <c r="B2" i="24"/>
  <c r="B8" i="6"/>
  <c r="B2" i="1"/>
  <c r="B15" i="1"/>
  <c r="B3" i="1"/>
  <c r="B4" i="1"/>
  <c r="B16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<sst xmlns="http://schemas.openxmlformats.org/spreadsheetml/2006/main" count="744" uniqueCount="169">
  <si>
    <t>Country</t>
  </si>
  <si>
    <t>Reserves</t>
  </si>
  <si>
    <t>USA</t>
  </si>
  <si>
    <t>Australia</t>
  </si>
  <si>
    <t>Brazil</t>
  </si>
  <si>
    <t>Canada</t>
  </si>
  <si>
    <t>China</t>
  </si>
  <si>
    <t>Germany</t>
  </si>
  <si>
    <t>Greece</t>
  </si>
  <si>
    <t>India</t>
  </si>
  <si>
    <t>Indonesia</t>
  </si>
  <si>
    <t>Ireland</t>
  </si>
  <si>
    <t>Kazakhstan</t>
  </si>
  <si>
    <t>Malaysia</t>
  </si>
  <si>
    <t>Russia</t>
  </si>
  <si>
    <t>Saudi Arabia</t>
  </si>
  <si>
    <t>Spain</t>
  </si>
  <si>
    <t>Ukraine</t>
  </si>
  <si>
    <t>Vietnam</t>
  </si>
  <si>
    <t>Other countries</t>
  </si>
  <si>
    <t>Bolivia</t>
  </si>
  <si>
    <t>Mexico</t>
  </si>
  <si>
    <t>South Africa</t>
  </si>
  <si>
    <t>Tajikistan</t>
  </si>
  <si>
    <t>Turkey</t>
  </si>
  <si>
    <t>Chile</t>
  </si>
  <si>
    <t>Peru</t>
  </si>
  <si>
    <t>Japan</t>
  </si>
  <si>
    <t>Netherlands</t>
  </si>
  <si>
    <t>Poland</t>
  </si>
  <si>
    <t>Bulgaria</t>
  </si>
  <si>
    <t>Czech Republic</t>
  </si>
  <si>
    <t>France</t>
  </si>
  <si>
    <t>Hungary</t>
  </si>
  <si>
    <t>Italy</t>
  </si>
  <si>
    <t>Montenegro</t>
  </si>
  <si>
    <t>Norway</t>
  </si>
  <si>
    <t>Portugal</t>
  </si>
  <si>
    <t>Romania</t>
  </si>
  <si>
    <t>Serbia</t>
  </si>
  <si>
    <t>Slovakia</t>
  </si>
  <si>
    <t>Slovenia</t>
  </si>
  <si>
    <t>Sweden</t>
  </si>
  <si>
    <t>United Kingdom</t>
  </si>
  <si>
    <t>Armenia</t>
  </si>
  <si>
    <t>Georgia</t>
  </si>
  <si>
    <t>Kyrgyzstan</t>
  </si>
  <si>
    <t>Turkmenistan</t>
  </si>
  <si>
    <t>Uzbekistan</t>
  </si>
  <si>
    <t>Algeria</t>
  </si>
  <si>
    <t>Botswana</t>
  </si>
  <si>
    <t>Democratic Republic of the Congo</t>
  </si>
  <si>
    <t>Egypt</t>
  </si>
  <si>
    <t>Eswatini</t>
  </si>
  <si>
    <t>Madagascar</t>
  </si>
  <si>
    <t>Malawi</t>
  </si>
  <si>
    <t>Morocco</t>
  </si>
  <si>
    <t>Mozambique</t>
  </si>
  <si>
    <t>Namibia</t>
  </si>
  <si>
    <t>Niger</t>
  </si>
  <si>
    <t>Nigeria</t>
  </si>
  <si>
    <t>Tanzania</t>
  </si>
  <si>
    <t>Uganda</t>
  </si>
  <si>
    <t>Zambia</t>
  </si>
  <si>
    <t>Zimbabwe</t>
  </si>
  <si>
    <t>Iran</t>
  </si>
  <si>
    <t>Afghanistan</t>
  </si>
  <si>
    <t>Bangladesh</t>
  </si>
  <si>
    <t>North Korea</t>
  </si>
  <si>
    <t>Laos</t>
  </si>
  <si>
    <t>Mongolia</t>
  </si>
  <si>
    <t>Myanmar</t>
  </si>
  <si>
    <t>Nepal</t>
  </si>
  <si>
    <t>New Caledonia</t>
  </si>
  <si>
    <t>New Zealand</t>
  </si>
  <si>
    <t>Pakistan</t>
  </si>
  <si>
    <t>Papua New Guinea</t>
  </si>
  <si>
    <t>Philippines</t>
  </si>
  <si>
    <t>Taiwan</t>
  </si>
  <si>
    <t>Greenland</t>
  </si>
  <si>
    <t>Argentina</t>
  </si>
  <si>
    <t>Colombia</t>
  </si>
  <si>
    <t>Venezuela</t>
  </si>
  <si>
    <t>Cuba</t>
  </si>
  <si>
    <t>Albania</t>
  </si>
  <si>
    <t>Austria</t>
  </si>
  <si>
    <t>Bosnia &amp; Herzegovina</t>
  </si>
  <si>
    <t>Croatia</t>
  </si>
  <si>
    <t>Denmark</t>
  </si>
  <si>
    <t>Estonia</t>
  </si>
  <si>
    <t>Finland</t>
  </si>
  <si>
    <t>Lithuania</t>
  </si>
  <si>
    <t>Azerbaijan</t>
  </si>
  <si>
    <t>Belarus</t>
  </si>
  <si>
    <t>Angola</t>
  </si>
  <si>
    <t>Benin</t>
  </si>
  <si>
    <t>Cameroon</t>
  </si>
  <si>
    <t>Chad</t>
  </si>
  <si>
    <t>Equatorial Guinea</t>
  </si>
  <si>
    <t>Ethiopia</t>
  </si>
  <si>
    <t>Gabon</t>
  </si>
  <si>
    <t>Ghana</t>
  </si>
  <si>
    <t>Kenya</t>
  </si>
  <si>
    <t>Libya</t>
  </si>
  <si>
    <t>Mali</t>
  </si>
  <si>
    <t>Mauritania</t>
  </si>
  <si>
    <t>Senegal</t>
  </si>
  <si>
    <t>Sierra Leone</t>
  </si>
  <si>
    <t>Somalia</t>
  </si>
  <si>
    <t>South Sudan</t>
  </si>
  <si>
    <t>Sudan</t>
  </si>
  <si>
    <t>Togo</t>
  </si>
  <si>
    <t>Tunisia</t>
  </si>
  <si>
    <t>Bahrain</t>
  </si>
  <si>
    <t>Iraq</t>
  </si>
  <si>
    <t>Israel</t>
  </si>
  <si>
    <t>Jordan</t>
  </si>
  <si>
    <t>Kuwait</t>
  </si>
  <si>
    <t>Oman</t>
  </si>
  <si>
    <t>Qatar</t>
  </si>
  <si>
    <t>Syria</t>
  </si>
  <si>
    <t>Yemen</t>
  </si>
  <si>
    <t>Sri Lanka</t>
  </si>
  <si>
    <t>Thailand</t>
  </si>
  <si>
    <t>Timor-Leste</t>
  </si>
  <si>
    <t>Barbados</t>
  </si>
  <si>
    <t>Belize</t>
  </si>
  <si>
    <t>Ecuador</t>
  </si>
  <si>
    <t>Guatemala</t>
  </si>
  <si>
    <t>Suriname</t>
  </si>
  <si>
    <t>Kosovo</t>
  </si>
  <si>
    <t>Uzbekistane</t>
  </si>
  <si>
    <t>Rwanda</t>
  </si>
  <si>
    <t>Kyrgyzstan </t>
  </si>
  <si>
    <t>Canada </t>
  </si>
  <si>
    <t>Pakistan </t>
  </si>
  <si>
    <t>China </t>
  </si>
  <si>
    <t>Morocco </t>
  </si>
  <si>
    <t>Kazakhstan </t>
  </si>
  <si>
    <t>South Korea</t>
  </si>
  <si>
    <t>Argentina </t>
  </si>
  <si>
    <t>Ivory Coast</t>
  </si>
  <si>
    <t>Uzbekistan </t>
  </si>
  <si>
    <t>Syrian</t>
  </si>
  <si>
    <t>Trinidad and Tobago</t>
  </si>
  <si>
    <t>Republic of the Congo</t>
  </si>
  <si>
    <t>Unated Arab Emirates</t>
  </si>
  <si>
    <t>North Macedonia</t>
  </si>
  <si>
    <t>Central African Republic</t>
  </si>
  <si>
    <t>﻿World total (rounded)</t>
  </si>
  <si>
    <t>World total (rounded)</t>
  </si>
  <si>
    <t>United Arab Emirates</t>
  </si>
  <si>
    <t>Brunei Darussalam</t>
  </si>
  <si>
    <t>Australia </t>
  </si>
  <si>
    <t>Brazil </t>
  </si>
  <si>
    <t>Guinea </t>
  </si>
  <si>
    <t>India </t>
  </si>
  <si>
    <t>Indonesia </t>
  </si>
  <si>
    <t>Jamaica </t>
  </si>
  <si>
    <t>Malaysia </t>
  </si>
  <si>
    <t>Russia </t>
  </si>
  <si>
    <t>Saudi Arabia </t>
  </si>
  <si>
    <t>Vietnam </t>
  </si>
  <si>
    <t>Other countries </t>
  </si>
  <si>
    <t>World total (rounded) </t>
  </si>
  <si>
    <t>Bolivia </t>
  </si>
  <si>
    <t>Mexico </t>
  </si>
  <si>
    <t>Tajikistan </t>
  </si>
  <si>
    <t>Turkey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</si>
</sst>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 x14ac:dyDescent="0.2"/>
  <cols>
    <col min="1" max="1" width="10.5" customWidth="1"/>
    <col min="2" max="2" width="13.33203125" customWidth="1"/>
  </cols>
  <sheetData>
    <row r="1" spans="1:2" x14ac:dyDescent="0.2">
      <c r="A1" t="s">
        <v>0</v>
      </c>
      <c r="B1" s="6" t="s">
        <v>1</v>
      </c>
    </row>
    <row r="2" spans="1:2" x14ac:dyDescent="0.2">
      <c r="A2" t="s">
        <v>153</v>
      </c>
      <c r="B2" s="4">
        <f>5100000*1000</f>
        <v>5100000000</v>
      </c>
    </row>
    <row r="3" spans="1:2" x14ac:dyDescent="0.2">
      <c r="A3" t="s">
        <v>154</v>
      </c>
      <c r="B3" s="4">
        <f>2700000*1000</f>
        <v>2700000000</v>
      </c>
    </row>
    <row r="4" spans="1:2" x14ac:dyDescent="0.2">
      <c r="A4" t="s">
        <v>136</v>
      </c>
      <c r="B4" s="4">
        <f>1000000*1000</f>
        <v>1000000000</v>
      </c>
    </row>
    <row r="5" spans="1:2" x14ac:dyDescent="0.2">
      <c r="A5" t="s">
        <v>155</v>
      </c>
      <c r="B5" s="4">
        <f>7400000*1000</f>
        <v>7400000000</v>
      </c>
    </row>
    <row r="6" spans="1:2" x14ac:dyDescent="0.2">
      <c r="A6" t="s">
        <v>156</v>
      </c>
      <c r="B6" s="4">
        <f>660000*1000</f>
        <v>660000000</v>
      </c>
    </row>
    <row r="7" spans="1:2" x14ac:dyDescent="0.2">
      <c r="A7" t="s">
        <v>157</v>
      </c>
      <c r="B7" s="4">
        <f>1200000*1000</f>
        <v>1200000000</v>
      </c>
    </row>
    <row r="8" spans="1:2" x14ac:dyDescent="0.2">
      <c r="A8" t="s">
        <v>158</v>
      </c>
      <c r="B8" s="4">
        <f>2000000*1000</f>
        <v>2000000000</v>
      </c>
    </row>
    <row r="9" spans="1:2" x14ac:dyDescent="0.2">
      <c r="A9" t="s">
        <v>138</v>
      </c>
      <c r="B9" s="4">
        <f>160000*1000</f>
        <v>160000000</v>
      </c>
    </row>
    <row r="10" spans="1:2" x14ac:dyDescent="0.2">
      <c r="A10" t="s">
        <v>159</v>
      </c>
      <c r="B10" s="4">
        <f>170000*1000</f>
        <v>170000000</v>
      </c>
    </row>
    <row r="11" spans="1:2" x14ac:dyDescent="0.2">
      <c r="A11" t="s">
        <v>160</v>
      </c>
      <c r="B11" s="4">
        <f>500000*1000</f>
        <v>500000000</v>
      </c>
    </row>
    <row r="12" spans="1:2" x14ac:dyDescent="0.2">
      <c r="A12" t="s">
        <v>161</v>
      </c>
      <c r="B12" s="4">
        <f>190000*1000</f>
        <v>190000000</v>
      </c>
    </row>
    <row r="13" spans="1:2" x14ac:dyDescent="0.2">
      <c r="A13" t="s">
        <v>2</v>
      </c>
      <c r="B13" s="4">
        <f>20000*1000</f>
        <v>20000000</v>
      </c>
    </row>
    <row r="14" spans="1:2" x14ac:dyDescent="0.2">
      <c r="A14" t="s">
        <v>162</v>
      </c>
      <c r="B14" s="4">
        <f>3700000*1000</f>
        <v>3700000000</v>
      </c>
    </row>
    <row r="15" spans="1:2" x14ac:dyDescent="0.2">
      <c r="A15" t="s">
        <v>163</v>
      </c>
      <c r="B15" s="4">
        <f>4900000*1000</f>
        <v>4900000000</v>
      </c>
    </row>
    <row r="16" spans="1:2" x14ac:dyDescent="0.2">
      <c r="A16" t="s">
        <v>164</v>
      </c>
      <c r="B16" s="4">
        <f>30000000*1000</f>
        <v>30000000000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153</v>
      </c>
      <c r="B2" s="2">
        <v>140000</v>
      </c>
    </row>
    <row r="3" spans="1:2" x14ac:dyDescent="0.2">
      <c r="A3" s="1" t="s">
        <v>165</v>
      </c>
      <c r="B3" s="2">
        <v>310000</v>
      </c>
    </row>
    <row r="4" spans="1:2" x14ac:dyDescent="0.2">
      <c r="A4" t="s">
        <v>134</v>
      </c>
      <c r="B4" s="2">
        <v>78000</v>
      </c>
    </row>
    <row r="5" spans="1:2" x14ac:dyDescent="0.2">
      <c r="A5" s="1" t="s">
        <v>136</v>
      </c>
      <c r="B5" s="2">
        <v>480000</v>
      </c>
    </row>
    <row r="6" spans="1:2" x14ac:dyDescent="0.2">
      <c r="A6" t="s">
        <v>133</v>
      </c>
      <c r="B6" s="2">
        <v>260000</v>
      </c>
    </row>
    <row r="7" spans="1:2" x14ac:dyDescent="0.2">
      <c r="A7" t="s">
        <v>166</v>
      </c>
      <c r="B7" s="2">
        <v>18000</v>
      </c>
    </row>
    <row r="8" spans="1:2" x14ac:dyDescent="0.2">
      <c r="A8" t="s">
        <v>135</v>
      </c>
      <c r="B8" s="2">
        <v>26000</v>
      </c>
    </row>
    <row r="9" spans="1:2" x14ac:dyDescent="0.2">
      <c r="A9" s="1" t="s">
        <v>14</v>
      </c>
      <c r="B9" s="2">
        <v>350000</v>
      </c>
    </row>
    <row r="10" spans="1:2" x14ac:dyDescent="0.2">
      <c r="A10" t="s">
        <v>167</v>
      </c>
      <c r="B10" s="2">
        <v>50000</v>
      </c>
    </row>
    <row r="11" spans="1:2" x14ac:dyDescent="0.2">
      <c r="A11" t="s">
        <v>168</v>
      </c>
      <c r="B11" s="2">
        <v>100000</v>
      </c>
    </row>
    <row r="12" spans="1:2" x14ac:dyDescent="0.2">
      <c r="A12" s="1" t="s">
        <v>2</v>
      </c>
      <c r="B12" s="2">
        <v>60000</v>
      </c>
    </row>
    <row r="13" spans="1:2" x14ac:dyDescent="0.2">
      <c r="A13" t="s">
        <v>164</v>
      </c>
      <c r="B13" s="2">
        <v>1900000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10000</v>
      </c>
    </row>
    <row r="3" spans="1:2" x14ac:dyDescent="0.2">
      <c r="A3" t="s">
        <v>5</v>
      </c>
      <c r="B3">
        <v>5000</v>
      </c>
    </row>
    <row r="4" spans="1:2" x14ac:dyDescent="0.2">
      <c r="A4" t="s">
        <v>6</v>
      </c>
      <c r="B4">
        <v>240000</v>
      </c>
    </row>
    <row r="5" spans="1:2" x14ac:dyDescent="0.2">
      <c r="A5" t="s">
        <v>21</v>
      </c>
      <c r="B5">
        <v>10000</v>
      </c>
    </row>
    <row r="6" spans="1:2" x14ac:dyDescent="0.2">
      <c r="A6" t="s">
        <v>18</v>
      </c>
      <c r="B6">
        <v>53000</v>
      </c>
    </row>
    <row r="7" spans="1:2" x14ac:dyDescent="0.2">
      <c r="A7" t="s">
        <v>19</v>
      </c>
      <c r="B7">
        <v>50000</v>
      </c>
    </row>
    <row r="8" spans="1:2" x14ac:dyDescent="0.2">
      <c r="A8" t="s">
        <v>149</v>
      </c>
      <c r="B8">
        <v>368000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32000</v>
      </c>
    </row>
    <row r="3" spans="1:2" x14ac:dyDescent="0.2">
      <c r="A3" t="s">
        <v>5</v>
      </c>
      <c r="B3">
        <v>23000</v>
      </c>
    </row>
    <row r="4" spans="1:2" x14ac:dyDescent="0.2">
      <c r="A4" t="s">
        <v>6</v>
      </c>
      <c r="B4">
        <v>92000</v>
      </c>
    </row>
    <row r="5" spans="1:2" x14ac:dyDescent="0.2">
      <c r="A5" t="s">
        <v>9</v>
      </c>
      <c r="B5">
        <v>35000</v>
      </c>
    </row>
    <row r="6" spans="1:2" x14ac:dyDescent="0.2">
      <c r="A6" t="s">
        <v>12</v>
      </c>
      <c r="B6">
        <v>30000</v>
      </c>
    </row>
    <row r="7" spans="1:2" x14ac:dyDescent="0.2">
      <c r="A7" t="s">
        <v>21</v>
      </c>
      <c r="B7">
        <v>47000</v>
      </c>
    </row>
    <row r="8" spans="1:2" x14ac:dyDescent="0.2">
      <c r="A8" t="s">
        <v>26</v>
      </c>
      <c r="B8">
        <v>55000</v>
      </c>
    </row>
    <row r="9" spans="1:2" x14ac:dyDescent="0.2">
      <c r="A9" t="s">
        <v>29</v>
      </c>
      <c r="B9">
        <v>16000</v>
      </c>
    </row>
    <row r="10" spans="1:2" x14ac:dyDescent="0.2">
      <c r="A10" t="s">
        <v>14</v>
      </c>
      <c r="B10">
        <v>44000</v>
      </c>
    </row>
    <row r="11" spans="1:2" x14ac:dyDescent="0.2">
      <c r="A11" t="s">
        <v>19</v>
      </c>
      <c r="B11">
        <v>130000</v>
      </c>
    </row>
    <row r="12" spans="1:2" x14ac:dyDescent="0.2">
      <c r="A12" t="s">
        <v>149</v>
      </c>
      <c r="B12">
        <v>500000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8.83203125" defaultRowHeight="15" x14ac:dyDescent="0.2"/>
  <cols>
    <col min="1" max="1" width="13" customWidth="1"/>
    <col min="2" max="2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620000</v>
      </c>
    </row>
    <row r="3" spans="1:2" x14ac:dyDescent="0.2">
      <c r="A3" t="s">
        <v>90</v>
      </c>
      <c r="B3">
        <v>13000000</v>
      </c>
    </row>
    <row r="4" spans="1:2" x14ac:dyDescent="0.2">
      <c r="A4" t="s">
        <v>9</v>
      </c>
      <c r="B4">
        <v>100000000</v>
      </c>
    </row>
    <row r="5" spans="1:2" x14ac:dyDescent="0.2">
      <c r="A5" t="s">
        <v>12</v>
      </c>
      <c r="B5">
        <v>230000000</v>
      </c>
    </row>
    <row r="6" spans="1:2" x14ac:dyDescent="0.2">
      <c r="A6" t="s">
        <v>22</v>
      </c>
      <c r="B6">
        <v>200000000</v>
      </c>
    </row>
    <row r="7" spans="1:2" x14ac:dyDescent="0.2">
      <c r="A7" t="s">
        <v>24</v>
      </c>
      <c r="B7">
        <v>26000000</v>
      </c>
    </row>
    <row r="8" spans="1:2" x14ac:dyDescent="0.2">
      <c r="A8" t="s">
        <v>149</v>
      </c>
      <c r="B8">
        <f>570000*1000</f>
        <v>570000000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2"/>
  <sheetViews>
    <sheetView workbookViewId="0"/>
  </sheetViews>
  <sheetFormatPr baseColWidth="10" defaultColWidth="8.83203125" defaultRowHeight="15" x14ac:dyDescent="0.2"/>
  <cols>
    <col min="1" max="1" width="13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s="4">
        <v>66000000</v>
      </c>
    </row>
    <row r="3" spans="1:2" x14ac:dyDescent="0.2">
      <c r="A3" t="s">
        <v>49</v>
      </c>
      <c r="B3" s="4">
        <v>59000000</v>
      </c>
    </row>
    <row r="4" spans="1:2" x14ac:dyDescent="0.2">
      <c r="A4" t="s">
        <v>80</v>
      </c>
      <c r="B4" s="4">
        <v>500000000</v>
      </c>
    </row>
    <row r="5" spans="1:2" x14ac:dyDescent="0.2">
      <c r="A5" t="s">
        <v>44</v>
      </c>
      <c r="B5" s="4">
        <v>163000000</v>
      </c>
    </row>
    <row r="6" spans="1:2" x14ac:dyDescent="0.2">
      <c r="A6" t="s">
        <v>3</v>
      </c>
      <c r="B6" s="4">
        <v>72571000000</v>
      </c>
    </row>
    <row r="7" spans="1:2" x14ac:dyDescent="0.2">
      <c r="A7" t="s">
        <v>67</v>
      </c>
      <c r="B7" s="4">
        <v>293000000</v>
      </c>
    </row>
    <row r="8" spans="1:2" x14ac:dyDescent="0.2">
      <c r="A8" t="s">
        <v>20</v>
      </c>
      <c r="B8" s="4">
        <v>1000000</v>
      </c>
    </row>
    <row r="9" spans="1:2" x14ac:dyDescent="0.2">
      <c r="A9" t="s">
        <v>50</v>
      </c>
      <c r="B9" s="4">
        <v>1660000000</v>
      </c>
    </row>
    <row r="10" spans="1:2" x14ac:dyDescent="0.2">
      <c r="A10" t="s">
        <v>4</v>
      </c>
      <c r="B10" s="4">
        <v>1547000000</v>
      </c>
    </row>
    <row r="11" spans="1:2" x14ac:dyDescent="0.2">
      <c r="A11" t="s">
        <v>30</v>
      </c>
      <c r="B11" s="4">
        <v>192000000</v>
      </c>
    </row>
    <row r="12" spans="1:2" x14ac:dyDescent="0.2">
      <c r="A12" t="s">
        <v>5</v>
      </c>
      <c r="B12" s="4">
        <v>4346000000</v>
      </c>
    </row>
    <row r="13" spans="1:2" x14ac:dyDescent="0.2">
      <c r="A13" t="s">
        <v>25</v>
      </c>
      <c r="B13" s="4">
        <v>1181000000</v>
      </c>
    </row>
    <row r="14" spans="1:2" x14ac:dyDescent="0.2">
      <c r="A14" t="s">
        <v>6</v>
      </c>
      <c r="B14" s="4">
        <v>133467000000</v>
      </c>
    </row>
    <row r="15" spans="1:2" x14ac:dyDescent="0.2">
      <c r="A15" t="s">
        <v>81</v>
      </c>
      <c r="B15" s="4">
        <v>4554000000</v>
      </c>
    </row>
    <row r="16" spans="1:2" x14ac:dyDescent="0.2">
      <c r="A16" t="s">
        <v>51</v>
      </c>
      <c r="B16" s="4">
        <v>88000000</v>
      </c>
    </row>
    <row r="17" spans="1:2" x14ac:dyDescent="0.2">
      <c r="A17" t="s">
        <v>31</v>
      </c>
      <c r="B17" s="4">
        <v>413000000</v>
      </c>
    </row>
    <row r="18" spans="1:2" x14ac:dyDescent="0.2">
      <c r="A18" t="s">
        <v>52</v>
      </c>
      <c r="B18" s="4">
        <v>16000000</v>
      </c>
    </row>
    <row r="19" spans="1:2" x14ac:dyDescent="0.2">
      <c r="A19" t="s">
        <v>53</v>
      </c>
      <c r="B19" s="4">
        <v>144000000</v>
      </c>
    </row>
    <row r="20" spans="1:2" x14ac:dyDescent="0.2">
      <c r="A20" t="s">
        <v>45</v>
      </c>
      <c r="B20" s="4">
        <v>201000000</v>
      </c>
    </row>
    <row r="21" spans="1:2" x14ac:dyDescent="0.2">
      <c r="A21" t="s">
        <v>79</v>
      </c>
      <c r="B21" s="4">
        <v>183000000</v>
      </c>
    </row>
    <row r="22" spans="1:2" x14ac:dyDescent="0.2">
      <c r="A22" t="s">
        <v>33</v>
      </c>
      <c r="B22" s="4">
        <v>276000000</v>
      </c>
    </row>
    <row r="23" spans="1:2" x14ac:dyDescent="0.2">
      <c r="A23" t="s">
        <v>9</v>
      </c>
      <c r="B23" s="4">
        <v>100858000000</v>
      </c>
    </row>
    <row r="24" spans="1:2" x14ac:dyDescent="0.2">
      <c r="A24" t="s">
        <v>10</v>
      </c>
      <c r="B24" s="4">
        <v>28163000000</v>
      </c>
    </row>
    <row r="25" spans="1:2" x14ac:dyDescent="0.2">
      <c r="A25" t="s">
        <v>65</v>
      </c>
      <c r="B25" s="4">
        <v>1203000000</v>
      </c>
    </row>
    <row r="26" spans="1:2" x14ac:dyDescent="0.2">
      <c r="A26" t="s">
        <v>11</v>
      </c>
      <c r="B26" s="4">
        <v>14000000</v>
      </c>
    </row>
    <row r="27" spans="1:2" x14ac:dyDescent="0.2">
      <c r="A27" t="s">
        <v>34</v>
      </c>
      <c r="B27" s="4">
        <v>10000000</v>
      </c>
    </row>
    <row r="28" spans="1:2" x14ac:dyDescent="0.2">
      <c r="A28" t="s">
        <v>27</v>
      </c>
      <c r="B28" s="4">
        <v>340000000</v>
      </c>
    </row>
    <row r="29" spans="1:2" x14ac:dyDescent="0.2">
      <c r="A29" t="s">
        <v>12</v>
      </c>
      <c r="B29" s="4">
        <v>25605000000</v>
      </c>
    </row>
    <row r="30" spans="1:2" x14ac:dyDescent="0.2">
      <c r="A30" t="s">
        <v>68</v>
      </c>
      <c r="B30" s="4">
        <v>600000000</v>
      </c>
    </row>
    <row r="31" spans="1:2" x14ac:dyDescent="0.2">
      <c r="A31" t="s">
        <v>139</v>
      </c>
      <c r="B31" s="4">
        <v>326000000</v>
      </c>
    </row>
    <row r="32" spans="1:2" x14ac:dyDescent="0.2">
      <c r="A32" t="s">
        <v>46</v>
      </c>
      <c r="B32" s="4">
        <v>971000000</v>
      </c>
    </row>
    <row r="33" spans="1:2" x14ac:dyDescent="0.2">
      <c r="A33" t="s">
        <v>69</v>
      </c>
      <c r="B33" s="4">
        <v>4000000</v>
      </c>
    </row>
    <row r="34" spans="1:2" x14ac:dyDescent="0.2">
      <c r="A34" t="s">
        <v>55</v>
      </c>
      <c r="B34" s="4">
        <v>2000000</v>
      </c>
    </row>
    <row r="35" spans="1:2" x14ac:dyDescent="0.2">
      <c r="A35" t="s">
        <v>13</v>
      </c>
      <c r="B35" s="4">
        <v>148000000</v>
      </c>
    </row>
    <row r="36" spans="1:2" x14ac:dyDescent="0.2">
      <c r="A36" t="s">
        <v>21</v>
      </c>
      <c r="B36" s="4">
        <v>1160000000</v>
      </c>
    </row>
    <row r="37" spans="1:2" x14ac:dyDescent="0.2">
      <c r="A37" t="s">
        <v>70</v>
      </c>
      <c r="B37" s="4">
        <v>1170000000</v>
      </c>
    </row>
    <row r="38" spans="1:2" x14ac:dyDescent="0.2">
      <c r="A38" t="s">
        <v>35</v>
      </c>
      <c r="B38" s="4">
        <v>142000000</v>
      </c>
    </row>
    <row r="39" spans="1:2" x14ac:dyDescent="0.2">
      <c r="A39" t="s">
        <v>56</v>
      </c>
      <c r="B39" s="4">
        <v>14000000</v>
      </c>
    </row>
    <row r="40" spans="1:2" x14ac:dyDescent="0.2">
      <c r="A40" t="s">
        <v>57</v>
      </c>
      <c r="B40" s="4">
        <v>1792000000</v>
      </c>
    </row>
    <row r="41" spans="1:2" x14ac:dyDescent="0.2">
      <c r="A41" t="s">
        <v>71</v>
      </c>
      <c r="B41" s="4">
        <v>3000000</v>
      </c>
    </row>
    <row r="42" spans="1:2" x14ac:dyDescent="0.2">
      <c r="A42" t="s">
        <v>72</v>
      </c>
      <c r="B42" s="4">
        <v>1000000</v>
      </c>
    </row>
    <row r="43" spans="1:2" x14ac:dyDescent="0.2">
      <c r="A43" t="s">
        <v>28</v>
      </c>
      <c r="B43" s="4">
        <v>497000000</v>
      </c>
    </row>
    <row r="44" spans="1:2" x14ac:dyDescent="0.2">
      <c r="A44" t="s">
        <v>73</v>
      </c>
      <c r="B44" s="4">
        <v>2000000</v>
      </c>
    </row>
    <row r="45" spans="1:2" x14ac:dyDescent="0.2">
      <c r="A45" t="s">
        <v>74</v>
      </c>
      <c r="B45" s="4">
        <v>825000000</v>
      </c>
    </row>
    <row r="46" spans="1:2" x14ac:dyDescent="0.2">
      <c r="A46" t="s">
        <v>60</v>
      </c>
      <c r="B46" s="4">
        <v>287000000</v>
      </c>
    </row>
    <row r="47" spans="1:2" x14ac:dyDescent="0.2">
      <c r="A47" t="s">
        <v>36</v>
      </c>
      <c r="B47" s="4">
        <v>2000000</v>
      </c>
    </row>
    <row r="48" spans="1:2" x14ac:dyDescent="0.2">
      <c r="A48" t="s">
        <v>75</v>
      </c>
      <c r="B48" s="4">
        <v>207000000</v>
      </c>
    </row>
    <row r="49" spans="1:2" x14ac:dyDescent="0.2">
      <c r="A49" t="s">
        <v>26</v>
      </c>
      <c r="B49" s="4">
        <v>102000000</v>
      </c>
    </row>
    <row r="50" spans="1:2" x14ac:dyDescent="0.2">
      <c r="A50" t="s">
        <v>77</v>
      </c>
      <c r="B50" s="4">
        <v>215000000</v>
      </c>
    </row>
    <row r="51" spans="1:2" x14ac:dyDescent="0.2">
      <c r="A51" t="s">
        <v>29</v>
      </c>
      <c r="B51" s="4">
        <v>21067000000</v>
      </c>
    </row>
    <row r="52" spans="1:2" x14ac:dyDescent="0.2">
      <c r="A52" t="s">
        <v>37</v>
      </c>
      <c r="B52" s="4">
        <v>3000000</v>
      </c>
    </row>
    <row r="53" spans="1:2" x14ac:dyDescent="0.2">
      <c r="A53" t="s">
        <v>38</v>
      </c>
      <c r="B53" s="4">
        <v>11000000</v>
      </c>
    </row>
    <row r="54" spans="1:2" x14ac:dyDescent="0.2">
      <c r="A54" t="s">
        <v>14</v>
      </c>
      <c r="B54" s="4">
        <v>71719000000</v>
      </c>
    </row>
    <row r="55" spans="1:2" x14ac:dyDescent="0.2">
      <c r="A55" t="s">
        <v>39</v>
      </c>
      <c r="B55" s="4">
        <v>402000000</v>
      </c>
    </row>
    <row r="56" spans="1:2" x14ac:dyDescent="0.2">
      <c r="A56" t="s">
        <v>41</v>
      </c>
      <c r="B56" s="4">
        <v>56000000</v>
      </c>
    </row>
    <row r="57" spans="1:2" x14ac:dyDescent="0.2">
      <c r="A57" t="s">
        <v>22</v>
      </c>
      <c r="B57" s="4">
        <v>9893000000</v>
      </c>
    </row>
    <row r="58" spans="1:2" x14ac:dyDescent="0.2">
      <c r="A58" t="s">
        <v>16</v>
      </c>
      <c r="B58" s="4">
        <v>868000000</v>
      </c>
    </row>
    <row r="59" spans="1:2" x14ac:dyDescent="0.2">
      <c r="A59" t="s">
        <v>42</v>
      </c>
      <c r="B59" s="4">
        <v>1000000</v>
      </c>
    </row>
    <row r="60" spans="1:2" x14ac:dyDescent="0.2">
      <c r="A60" t="s">
        <v>78</v>
      </c>
      <c r="B60" s="4">
        <v>1000000</v>
      </c>
    </row>
    <row r="61" spans="1:2" x14ac:dyDescent="0.2">
      <c r="A61" t="s">
        <v>23</v>
      </c>
      <c r="B61" s="4">
        <v>375000000</v>
      </c>
    </row>
    <row r="62" spans="1:2" x14ac:dyDescent="0.2">
      <c r="A62" t="s">
        <v>61</v>
      </c>
      <c r="B62" s="4">
        <v>269000000</v>
      </c>
    </row>
    <row r="63" spans="1:2" x14ac:dyDescent="0.2">
      <c r="A63" t="s">
        <v>24</v>
      </c>
      <c r="B63" s="4">
        <v>550000000</v>
      </c>
    </row>
    <row r="64" spans="1:2" x14ac:dyDescent="0.2">
      <c r="A64" t="s">
        <v>17</v>
      </c>
      <c r="B64" s="4">
        <v>32039000000</v>
      </c>
    </row>
    <row r="65" spans="1:2" x14ac:dyDescent="0.2">
      <c r="A65" t="s">
        <v>43</v>
      </c>
      <c r="B65" s="4">
        <v>26000000</v>
      </c>
    </row>
    <row r="66" spans="1:2" x14ac:dyDescent="0.2">
      <c r="A66" t="s">
        <v>2</v>
      </c>
      <c r="B66" s="4">
        <v>219534000000</v>
      </c>
    </row>
    <row r="67" spans="1:2" x14ac:dyDescent="0.2">
      <c r="A67" t="s">
        <v>48</v>
      </c>
      <c r="B67" s="4">
        <v>1375000000</v>
      </c>
    </row>
    <row r="68" spans="1:2" x14ac:dyDescent="0.2">
      <c r="A68" t="s">
        <v>82</v>
      </c>
      <c r="B68" s="4">
        <v>731000000</v>
      </c>
    </row>
    <row r="69" spans="1:2" x14ac:dyDescent="0.2">
      <c r="A69" t="s">
        <v>18</v>
      </c>
      <c r="B69" s="4">
        <v>3116000000</v>
      </c>
    </row>
    <row r="70" spans="1:2" x14ac:dyDescent="0.2">
      <c r="A70" t="s">
        <v>63</v>
      </c>
      <c r="B70" s="4">
        <v>45000000</v>
      </c>
    </row>
    <row r="71" spans="1:2" x14ac:dyDescent="0.2">
      <c r="A71" t="s">
        <v>64</v>
      </c>
      <c r="B71" s="4">
        <v>502000000</v>
      </c>
    </row>
    <row r="72" spans="1:2" x14ac:dyDescent="0.2">
      <c r="A72" t="s">
        <v>149</v>
      </c>
      <c r="B72" s="5">
        <v>749167000000</v>
      </c>
    </row>
  </sheetData>
  <sortState xmlns:xlrd2="http://schemas.microsoft.com/office/spreadsheetml/2017/richdata2" ref="A2:B86">
    <sortCondition ref="A1:A8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53000</v>
      </c>
    </row>
    <row r="3" spans="1:2" x14ac:dyDescent="0.2">
      <c r="A3" t="s">
        <v>3</v>
      </c>
      <c r="B3">
        <v>1400000</v>
      </c>
    </row>
    <row r="4" spans="1:2" x14ac:dyDescent="0.2">
      <c r="A4" t="s">
        <v>5</v>
      </c>
      <c r="B4">
        <v>220000</v>
      </c>
    </row>
    <row r="5" spans="1:2" x14ac:dyDescent="0.2">
      <c r="A5" s="1" t="s">
        <v>136</v>
      </c>
      <c r="B5" s="2">
        <v>80000</v>
      </c>
    </row>
    <row r="6" spans="1:2" x14ac:dyDescent="0.2">
      <c r="A6" t="s">
        <v>51</v>
      </c>
      <c r="B6">
        <v>3600000</v>
      </c>
    </row>
    <row r="7" spans="1:2" x14ac:dyDescent="0.2">
      <c r="A7" t="s">
        <v>83</v>
      </c>
      <c r="B7">
        <v>500000</v>
      </c>
    </row>
    <row r="8" spans="1:2" x14ac:dyDescent="0.2">
      <c r="A8" t="s">
        <v>54</v>
      </c>
      <c r="B8">
        <v>100000</v>
      </c>
    </row>
    <row r="9" spans="1:2" x14ac:dyDescent="0.2">
      <c r="A9" s="1" t="s">
        <v>137</v>
      </c>
      <c r="B9">
        <v>14000</v>
      </c>
    </row>
    <row r="10" spans="1:2" x14ac:dyDescent="0.2">
      <c r="A10" t="s">
        <v>76</v>
      </c>
      <c r="B10">
        <v>51000</v>
      </c>
    </row>
    <row r="11" spans="1:2" x14ac:dyDescent="0.2">
      <c r="A11" t="s">
        <v>77</v>
      </c>
      <c r="B11">
        <v>260000</v>
      </c>
    </row>
    <row r="12" spans="1:2" x14ac:dyDescent="0.2">
      <c r="A12" t="s">
        <v>14</v>
      </c>
      <c r="B12">
        <v>250000</v>
      </c>
    </row>
    <row r="13" spans="1:2" x14ac:dyDescent="0.2">
      <c r="A13" t="s">
        <v>22</v>
      </c>
      <c r="B13">
        <v>40000</v>
      </c>
    </row>
    <row r="14" spans="1:2" x14ac:dyDescent="0.2">
      <c r="A14" t="s">
        <v>19</v>
      </c>
      <c r="B14">
        <v>560000</v>
      </c>
    </row>
    <row r="15" spans="1:2" x14ac:dyDescent="0.2">
      <c r="A15" t="s">
        <v>149</v>
      </c>
      <c r="B15">
        <v>7100000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48000000</v>
      </c>
    </row>
    <row r="3" spans="1:2" x14ac:dyDescent="0.2">
      <c r="A3" t="s">
        <v>3</v>
      </c>
      <c r="B3">
        <v>88000000</v>
      </c>
    </row>
    <row r="4" spans="1:2" x14ac:dyDescent="0.2">
      <c r="A4" t="s">
        <v>5</v>
      </c>
      <c r="B4">
        <v>9000000</v>
      </c>
    </row>
    <row r="5" spans="1:2" x14ac:dyDescent="0.2">
      <c r="A5" t="s">
        <v>25</v>
      </c>
      <c r="B5">
        <v>200000000</v>
      </c>
    </row>
    <row r="6" spans="1:2" x14ac:dyDescent="0.2">
      <c r="A6" t="s">
        <v>6</v>
      </c>
      <c r="B6">
        <v>26000000</v>
      </c>
    </row>
    <row r="7" spans="1:2" x14ac:dyDescent="0.2">
      <c r="A7" t="s">
        <v>51</v>
      </c>
      <c r="B7">
        <v>19000000</v>
      </c>
    </row>
    <row r="8" spans="1:2" x14ac:dyDescent="0.2">
      <c r="A8" t="s">
        <v>7</v>
      </c>
      <c r="B8">
        <v>2000000</v>
      </c>
    </row>
    <row r="9" spans="1:2" x14ac:dyDescent="0.2">
      <c r="A9" s="1" t="s">
        <v>138</v>
      </c>
      <c r="B9">
        <v>20000000</v>
      </c>
    </row>
    <row r="10" spans="1:2" x14ac:dyDescent="0.2">
      <c r="A10" t="s">
        <v>21</v>
      </c>
      <c r="B10">
        <v>53000000</v>
      </c>
    </row>
    <row r="11" spans="1:2" x14ac:dyDescent="0.2">
      <c r="A11" t="s">
        <v>26</v>
      </c>
      <c r="B11">
        <v>92000000</v>
      </c>
    </row>
    <row r="12" spans="1:2" x14ac:dyDescent="0.2">
      <c r="A12" t="s">
        <v>29</v>
      </c>
      <c r="B12">
        <v>32000000</v>
      </c>
    </row>
    <row r="13" spans="1:2" x14ac:dyDescent="0.2">
      <c r="A13" t="s">
        <v>14</v>
      </c>
      <c r="B13">
        <v>61000000</v>
      </c>
    </row>
    <row r="14" spans="1:2" x14ac:dyDescent="0.2">
      <c r="A14" t="s">
        <v>63</v>
      </c>
      <c r="B14">
        <v>21000000</v>
      </c>
    </row>
    <row r="15" spans="1:2" x14ac:dyDescent="0.2">
      <c r="A15" t="s">
        <v>19</v>
      </c>
      <c r="B15">
        <v>200000000</v>
      </c>
    </row>
    <row r="16" spans="1:2" x14ac:dyDescent="0.2">
      <c r="A16" t="s">
        <v>149</v>
      </c>
      <c r="B16">
        <v>870000000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7"/>
  <sheetViews>
    <sheetView zoomScaleNormal="100" workbookViewId="0"/>
  </sheetViews>
  <sheetFormatPr baseColWidth="10" defaultColWidth="8.83203125" defaultRowHeight="15" x14ac:dyDescent="0.2"/>
  <cols>
    <col min="1" max="1" width="18.164062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s="4">
        <v>12000000</v>
      </c>
    </row>
    <row r="3" spans="1:2" x14ac:dyDescent="0.2">
      <c r="A3" t="s">
        <v>84</v>
      </c>
      <c r="B3" s="4">
        <v>20000000</v>
      </c>
    </row>
    <row r="4" spans="1:2" x14ac:dyDescent="0.2">
      <c r="A4" t="s">
        <v>49</v>
      </c>
      <c r="B4" s="4">
        <v>1660000000</v>
      </c>
    </row>
    <row r="5" spans="1:2" x14ac:dyDescent="0.2">
      <c r="A5" t="s">
        <v>94</v>
      </c>
      <c r="B5" s="4">
        <v>1141000000</v>
      </c>
    </row>
    <row r="6" spans="1:2" x14ac:dyDescent="0.2">
      <c r="A6" t="s">
        <v>80</v>
      </c>
      <c r="B6" s="4">
        <v>274000000</v>
      </c>
    </row>
    <row r="7" spans="1:2" x14ac:dyDescent="0.2">
      <c r="A7" t="s">
        <v>3</v>
      </c>
      <c r="B7" s="4">
        <v>337000000</v>
      </c>
    </row>
    <row r="8" spans="1:2" x14ac:dyDescent="0.2">
      <c r="A8" t="s">
        <v>85</v>
      </c>
      <c r="B8" s="4">
        <v>6000000</v>
      </c>
    </row>
    <row r="9" spans="1:2" x14ac:dyDescent="0.2">
      <c r="A9" t="s">
        <v>92</v>
      </c>
      <c r="B9" s="4">
        <v>952000000</v>
      </c>
    </row>
    <row r="10" spans="1:2" x14ac:dyDescent="0.2">
      <c r="A10" t="s">
        <v>113</v>
      </c>
      <c r="B10" s="4">
        <v>15000000</v>
      </c>
    </row>
    <row r="11" spans="1:2" x14ac:dyDescent="0.2">
      <c r="A11" t="s">
        <v>67</v>
      </c>
      <c r="B11" s="4">
        <v>4000000</v>
      </c>
    </row>
    <row r="12" spans="1:2" x14ac:dyDescent="0.2">
      <c r="A12" t="s">
        <v>125</v>
      </c>
      <c r="B12" s="4">
        <v>500000</v>
      </c>
    </row>
    <row r="13" spans="1:2" x14ac:dyDescent="0.2">
      <c r="A13" t="s">
        <v>93</v>
      </c>
      <c r="B13" s="4">
        <v>27000000</v>
      </c>
    </row>
    <row r="14" spans="1:2" x14ac:dyDescent="0.2">
      <c r="A14" t="s">
        <v>126</v>
      </c>
      <c r="B14" s="4">
        <v>1000000</v>
      </c>
    </row>
    <row r="15" spans="1:2" x14ac:dyDescent="0.2">
      <c r="A15" t="s">
        <v>95</v>
      </c>
      <c r="B15" s="4">
        <v>1000000</v>
      </c>
    </row>
    <row r="16" spans="1:2" x14ac:dyDescent="0.2">
      <c r="A16" t="s">
        <v>20</v>
      </c>
      <c r="B16" s="4">
        <v>29000000</v>
      </c>
    </row>
    <row r="17" spans="1:2" x14ac:dyDescent="0.2">
      <c r="A17" t="s">
        <v>4</v>
      </c>
      <c r="B17" s="4">
        <v>1853000000</v>
      </c>
    </row>
    <row r="18" spans="1:2" x14ac:dyDescent="0.2">
      <c r="A18" t="s">
        <v>152</v>
      </c>
      <c r="B18" s="4">
        <v>150000000</v>
      </c>
    </row>
    <row r="19" spans="1:2" x14ac:dyDescent="0.2">
      <c r="A19" t="s">
        <v>30</v>
      </c>
      <c r="B19" s="4">
        <v>2000000</v>
      </c>
    </row>
    <row r="20" spans="1:2" x14ac:dyDescent="0.2">
      <c r="A20" t="s">
        <v>96</v>
      </c>
      <c r="B20" s="4">
        <v>27000000</v>
      </c>
    </row>
    <row r="21" spans="1:2" x14ac:dyDescent="0.2">
      <c r="A21" t="s">
        <v>5</v>
      </c>
      <c r="B21" s="4">
        <v>26366000000</v>
      </c>
    </row>
    <row r="22" spans="1:2" x14ac:dyDescent="0.2">
      <c r="A22" t="s">
        <v>97</v>
      </c>
      <c r="B22" s="4">
        <v>216000000</v>
      </c>
    </row>
    <row r="23" spans="1:2" x14ac:dyDescent="0.2">
      <c r="A23" t="s">
        <v>25</v>
      </c>
      <c r="B23" s="4">
        <v>20000000</v>
      </c>
    </row>
    <row r="24" spans="1:2" x14ac:dyDescent="0.2">
      <c r="A24" t="s">
        <v>6</v>
      </c>
      <c r="B24" s="4">
        <v>3540000000</v>
      </c>
    </row>
    <row r="25" spans="1:2" x14ac:dyDescent="0.2">
      <c r="A25" t="s">
        <v>81</v>
      </c>
      <c r="B25" s="4">
        <v>242000000</v>
      </c>
    </row>
    <row r="26" spans="1:2" x14ac:dyDescent="0.2">
      <c r="A26" t="s">
        <v>87</v>
      </c>
      <c r="B26" s="4">
        <v>10000000</v>
      </c>
    </row>
    <row r="27" spans="1:2" x14ac:dyDescent="0.2">
      <c r="A27" t="s">
        <v>83</v>
      </c>
      <c r="B27" s="4">
        <v>17000000</v>
      </c>
    </row>
    <row r="28" spans="1:2" x14ac:dyDescent="0.2">
      <c r="A28" t="s">
        <v>31</v>
      </c>
      <c r="B28" s="4">
        <v>1000000</v>
      </c>
    </row>
    <row r="29" spans="1:2" x14ac:dyDescent="0.2">
      <c r="A29" t="s">
        <v>51</v>
      </c>
      <c r="B29" s="4">
        <v>24000000</v>
      </c>
    </row>
    <row r="30" spans="1:2" x14ac:dyDescent="0.2">
      <c r="A30" t="s">
        <v>88</v>
      </c>
      <c r="B30" s="4">
        <v>58000000</v>
      </c>
    </row>
    <row r="31" spans="1:2" x14ac:dyDescent="0.2">
      <c r="A31" t="s">
        <v>127</v>
      </c>
      <c r="B31" s="4">
        <v>1126000000</v>
      </c>
    </row>
    <row r="32" spans="1:2" x14ac:dyDescent="0.2">
      <c r="A32" t="s">
        <v>52</v>
      </c>
      <c r="B32" s="4">
        <v>418000000</v>
      </c>
    </row>
    <row r="33" spans="1:2" x14ac:dyDescent="0.2">
      <c r="A33" t="s">
        <v>98</v>
      </c>
      <c r="B33" s="4">
        <v>150000000</v>
      </c>
    </row>
    <row r="34" spans="1:2" x14ac:dyDescent="0.2">
      <c r="A34" t="s">
        <v>89</v>
      </c>
      <c r="B34" s="4">
        <v>172000000</v>
      </c>
    </row>
    <row r="35" spans="1:2" x14ac:dyDescent="0.2">
      <c r="A35" t="s">
        <v>32</v>
      </c>
      <c r="B35" s="4">
        <v>8000000</v>
      </c>
    </row>
    <row r="36" spans="1:2" x14ac:dyDescent="0.2">
      <c r="A36" t="s">
        <v>100</v>
      </c>
      <c r="B36" s="4">
        <v>272000000</v>
      </c>
    </row>
    <row r="37" spans="1:2" x14ac:dyDescent="0.2">
      <c r="A37" t="s">
        <v>45</v>
      </c>
      <c r="B37" s="4">
        <v>5000000</v>
      </c>
    </row>
    <row r="38" spans="1:2" x14ac:dyDescent="0.2">
      <c r="A38" t="s">
        <v>7</v>
      </c>
      <c r="B38" s="4">
        <v>29000000</v>
      </c>
    </row>
    <row r="39" spans="1:2" x14ac:dyDescent="0.2">
      <c r="A39" t="s">
        <v>101</v>
      </c>
      <c r="B39" s="4">
        <v>90000000</v>
      </c>
    </row>
    <row r="40" spans="1:2" x14ac:dyDescent="0.2">
      <c r="A40" t="s">
        <v>8</v>
      </c>
      <c r="B40" s="4">
        <v>1000000</v>
      </c>
    </row>
    <row r="41" spans="1:2" x14ac:dyDescent="0.2">
      <c r="A41" t="s">
        <v>128</v>
      </c>
      <c r="B41" s="4">
        <v>20000000</v>
      </c>
    </row>
    <row r="42" spans="1:2" x14ac:dyDescent="0.2">
      <c r="A42" t="s">
        <v>33</v>
      </c>
      <c r="B42" s="4">
        <v>3000000</v>
      </c>
    </row>
    <row r="43" spans="1:2" x14ac:dyDescent="0.2">
      <c r="A43" t="s">
        <v>9</v>
      </c>
      <c r="B43" s="4">
        <v>594000000</v>
      </c>
    </row>
    <row r="44" spans="1:2" x14ac:dyDescent="0.2">
      <c r="A44" t="s">
        <v>10</v>
      </c>
      <c r="B44" s="4">
        <v>428000000</v>
      </c>
    </row>
    <row r="45" spans="1:2" x14ac:dyDescent="0.2">
      <c r="A45" t="s">
        <v>65</v>
      </c>
      <c r="B45" s="4">
        <v>21170000000</v>
      </c>
    </row>
    <row r="46" spans="1:2" x14ac:dyDescent="0.2">
      <c r="A46" t="s">
        <v>114</v>
      </c>
      <c r="B46" s="4">
        <v>19730000000</v>
      </c>
    </row>
    <row r="47" spans="1:2" x14ac:dyDescent="0.2">
      <c r="A47" t="s">
        <v>115</v>
      </c>
      <c r="B47" s="4">
        <v>2000000</v>
      </c>
    </row>
    <row r="48" spans="1:2" x14ac:dyDescent="0.2">
      <c r="A48" t="s">
        <v>34</v>
      </c>
      <c r="B48" s="4">
        <v>76000000</v>
      </c>
    </row>
    <row r="49" spans="1:2" x14ac:dyDescent="0.2">
      <c r="A49" t="s">
        <v>141</v>
      </c>
      <c r="B49" s="4">
        <v>14000000</v>
      </c>
    </row>
    <row r="50" spans="1:2" x14ac:dyDescent="0.2">
      <c r="A50" t="s">
        <v>27</v>
      </c>
      <c r="B50" s="4">
        <v>6000000</v>
      </c>
    </row>
    <row r="51" spans="1:2" x14ac:dyDescent="0.2">
      <c r="A51" t="s">
        <v>116</v>
      </c>
      <c r="B51" s="4">
        <v>500000</v>
      </c>
    </row>
    <row r="52" spans="1:2" x14ac:dyDescent="0.2">
      <c r="A52" t="s">
        <v>12</v>
      </c>
      <c r="B52" s="4">
        <v>4082000000</v>
      </c>
    </row>
    <row r="53" spans="1:2" x14ac:dyDescent="0.2">
      <c r="A53" t="s">
        <v>117</v>
      </c>
      <c r="B53" s="4">
        <v>13810000000</v>
      </c>
    </row>
    <row r="54" spans="1:2" x14ac:dyDescent="0.2">
      <c r="A54" t="s">
        <v>46</v>
      </c>
      <c r="B54" s="4">
        <v>5000000</v>
      </c>
    </row>
    <row r="55" spans="1:2" x14ac:dyDescent="0.2">
      <c r="A55" t="s">
        <v>103</v>
      </c>
      <c r="B55" s="4">
        <v>6580000000</v>
      </c>
    </row>
    <row r="56" spans="1:2" x14ac:dyDescent="0.2">
      <c r="A56" t="s">
        <v>91</v>
      </c>
      <c r="B56" s="4">
        <v>2000000</v>
      </c>
    </row>
    <row r="57" spans="1:2" x14ac:dyDescent="0.2">
      <c r="A57" t="s">
        <v>13</v>
      </c>
      <c r="B57" s="4">
        <v>490000000</v>
      </c>
    </row>
    <row r="58" spans="1:2" x14ac:dyDescent="0.2">
      <c r="A58" t="s">
        <v>105</v>
      </c>
      <c r="B58" s="4">
        <v>3000000</v>
      </c>
    </row>
    <row r="59" spans="1:2" x14ac:dyDescent="0.2">
      <c r="A59" t="s">
        <v>21</v>
      </c>
      <c r="B59" s="4">
        <v>1102000000</v>
      </c>
    </row>
    <row r="60" spans="1:2" x14ac:dyDescent="0.2">
      <c r="A60" t="s">
        <v>70</v>
      </c>
      <c r="B60" s="4">
        <v>35000000</v>
      </c>
    </row>
    <row r="61" spans="1:2" x14ac:dyDescent="0.2">
      <c r="A61" t="s">
        <v>56</v>
      </c>
      <c r="B61" s="4">
        <v>500000</v>
      </c>
    </row>
    <row r="62" spans="1:2" x14ac:dyDescent="0.2">
      <c r="A62" t="s">
        <v>57</v>
      </c>
      <c r="B62" s="4">
        <v>2000000</v>
      </c>
    </row>
    <row r="63" spans="1:2" x14ac:dyDescent="0.2">
      <c r="A63" t="s">
        <v>71</v>
      </c>
      <c r="B63" s="4">
        <v>19000000</v>
      </c>
    </row>
    <row r="64" spans="1:2" x14ac:dyDescent="0.2">
      <c r="A64" t="s">
        <v>28</v>
      </c>
      <c r="B64" s="4">
        <v>10000000</v>
      </c>
    </row>
    <row r="65" spans="1:2" x14ac:dyDescent="0.2">
      <c r="A65" t="s">
        <v>74</v>
      </c>
      <c r="B65" s="4">
        <v>9000000</v>
      </c>
    </row>
    <row r="66" spans="1:2" x14ac:dyDescent="0.2">
      <c r="A66" t="s">
        <v>59</v>
      </c>
      <c r="B66" s="4">
        <v>20000000</v>
      </c>
    </row>
    <row r="67" spans="1:2" x14ac:dyDescent="0.2">
      <c r="A67" t="s">
        <v>60</v>
      </c>
      <c r="B67" s="4">
        <v>5030000000</v>
      </c>
    </row>
    <row r="68" spans="1:2" x14ac:dyDescent="0.2">
      <c r="A68" t="s">
        <v>36</v>
      </c>
      <c r="B68" s="4">
        <v>1179000000</v>
      </c>
    </row>
    <row r="69" spans="1:2" x14ac:dyDescent="0.2">
      <c r="A69" t="s">
        <v>118</v>
      </c>
      <c r="B69" s="4">
        <v>731000000</v>
      </c>
    </row>
    <row r="70" spans="1:2" x14ac:dyDescent="0.2">
      <c r="A70" t="s">
        <v>75</v>
      </c>
      <c r="B70" s="4">
        <v>47000000</v>
      </c>
    </row>
    <row r="71" spans="1:2" x14ac:dyDescent="0.2">
      <c r="A71" t="s">
        <v>76</v>
      </c>
      <c r="B71" s="4">
        <v>23000000</v>
      </c>
    </row>
    <row r="72" spans="1:2" x14ac:dyDescent="0.2">
      <c r="A72" t="s">
        <v>26</v>
      </c>
      <c r="B72" s="4">
        <v>134000000</v>
      </c>
    </row>
    <row r="73" spans="1:2" x14ac:dyDescent="0.2">
      <c r="A73" t="s">
        <v>77</v>
      </c>
      <c r="B73" s="4">
        <v>14000000</v>
      </c>
    </row>
    <row r="74" spans="1:2" x14ac:dyDescent="0.2">
      <c r="A74" t="s">
        <v>29</v>
      </c>
      <c r="B74" s="4">
        <v>14000000</v>
      </c>
    </row>
    <row r="75" spans="1:2" x14ac:dyDescent="0.2">
      <c r="A75" t="s">
        <v>119</v>
      </c>
      <c r="B75" s="4">
        <v>3435000000</v>
      </c>
    </row>
    <row r="76" spans="1:2" x14ac:dyDescent="0.2">
      <c r="A76" t="s">
        <v>145</v>
      </c>
      <c r="B76" s="4">
        <v>218000000</v>
      </c>
    </row>
    <row r="77" spans="1:2" x14ac:dyDescent="0.2">
      <c r="A77" t="s">
        <v>38</v>
      </c>
      <c r="B77" s="4">
        <v>82000000</v>
      </c>
    </row>
    <row r="78" spans="1:2" x14ac:dyDescent="0.2">
      <c r="A78" t="s">
        <v>14</v>
      </c>
      <c r="B78" s="4">
        <v>14452000000</v>
      </c>
    </row>
    <row r="79" spans="1:2" x14ac:dyDescent="0.2">
      <c r="A79" t="s">
        <v>15</v>
      </c>
      <c r="B79" s="4">
        <v>38886000000</v>
      </c>
    </row>
    <row r="80" spans="1:2" x14ac:dyDescent="0.2">
      <c r="A80" t="s">
        <v>39</v>
      </c>
      <c r="B80" s="4">
        <v>11000000</v>
      </c>
    </row>
    <row r="81" spans="1:2" x14ac:dyDescent="0.2">
      <c r="A81" t="s">
        <v>107</v>
      </c>
      <c r="B81" s="4">
        <v>60000000</v>
      </c>
    </row>
    <row r="82" spans="1:2" x14ac:dyDescent="0.2">
      <c r="A82" t="s">
        <v>40</v>
      </c>
      <c r="B82" s="4">
        <v>1000000</v>
      </c>
    </row>
    <row r="83" spans="1:2" x14ac:dyDescent="0.2">
      <c r="A83" t="s">
        <v>22</v>
      </c>
      <c r="B83" s="4">
        <v>2000000</v>
      </c>
    </row>
    <row r="84" spans="1:2" x14ac:dyDescent="0.2">
      <c r="A84" t="s">
        <v>139</v>
      </c>
      <c r="B84" s="4">
        <v>500000</v>
      </c>
    </row>
    <row r="85" spans="1:2" x14ac:dyDescent="0.2">
      <c r="A85" t="s">
        <v>109</v>
      </c>
      <c r="B85" s="4">
        <v>476000000</v>
      </c>
    </row>
    <row r="86" spans="1:2" x14ac:dyDescent="0.2">
      <c r="A86" t="s">
        <v>16</v>
      </c>
      <c r="B86" s="4">
        <v>20000000</v>
      </c>
    </row>
    <row r="87" spans="1:2" x14ac:dyDescent="0.2">
      <c r="A87" t="s">
        <v>110</v>
      </c>
      <c r="B87" s="4">
        <v>204000000</v>
      </c>
    </row>
    <row r="88" spans="1:2" x14ac:dyDescent="0.2">
      <c r="A88" t="s">
        <v>129</v>
      </c>
      <c r="B88" s="4">
        <v>12000000</v>
      </c>
    </row>
    <row r="89" spans="1:2" x14ac:dyDescent="0.2">
      <c r="A89" t="s">
        <v>120</v>
      </c>
      <c r="B89" s="4">
        <v>363000000</v>
      </c>
    </row>
    <row r="90" spans="1:2" x14ac:dyDescent="0.2">
      <c r="A90" t="s">
        <v>78</v>
      </c>
      <c r="B90" s="4">
        <v>500000</v>
      </c>
    </row>
    <row r="91" spans="1:2" x14ac:dyDescent="0.2">
      <c r="A91" t="s">
        <v>23</v>
      </c>
      <c r="B91" s="4">
        <v>2000000</v>
      </c>
    </row>
    <row r="92" spans="1:2" x14ac:dyDescent="0.2">
      <c r="A92" t="s">
        <v>123</v>
      </c>
      <c r="B92" s="4">
        <v>44000000</v>
      </c>
    </row>
    <row r="93" spans="1:2" x14ac:dyDescent="0.2">
      <c r="A93" t="s">
        <v>124</v>
      </c>
      <c r="B93" s="4">
        <v>51000000</v>
      </c>
    </row>
    <row r="94" spans="1:2" x14ac:dyDescent="0.2">
      <c r="A94" t="s">
        <v>144</v>
      </c>
      <c r="B94" s="4">
        <v>33000000</v>
      </c>
    </row>
    <row r="95" spans="1:2" x14ac:dyDescent="0.2">
      <c r="A95" t="s">
        <v>112</v>
      </c>
      <c r="B95" s="4">
        <v>55000000</v>
      </c>
    </row>
    <row r="96" spans="1:2" x14ac:dyDescent="0.2">
      <c r="A96" t="s">
        <v>24</v>
      </c>
      <c r="B96" s="4">
        <v>44000000</v>
      </c>
    </row>
    <row r="97" spans="1:2" x14ac:dyDescent="0.2">
      <c r="A97" t="s">
        <v>47</v>
      </c>
      <c r="B97" s="4">
        <v>82000000</v>
      </c>
    </row>
    <row r="98" spans="1:2" x14ac:dyDescent="0.2">
      <c r="A98" t="s">
        <v>62</v>
      </c>
      <c r="B98" s="4">
        <v>340000000</v>
      </c>
    </row>
    <row r="99" spans="1:2" x14ac:dyDescent="0.2">
      <c r="A99" t="s">
        <v>17</v>
      </c>
      <c r="B99" s="4">
        <v>54000000</v>
      </c>
    </row>
    <row r="100" spans="1:2" x14ac:dyDescent="0.2">
      <c r="A100" t="s">
        <v>151</v>
      </c>
      <c r="B100" s="4">
        <v>13306000000</v>
      </c>
    </row>
    <row r="101" spans="1:2" x14ac:dyDescent="0.2">
      <c r="A101" t="s">
        <v>43</v>
      </c>
      <c r="B101" s="4">
        <v>507000000</v>
      </c>
    </row>
    <row r="102" spans="1:2" x14ac:dyDescent="0.2">
      <c r="A102" t="s">
        <v>2</v>
      </c>
      <c r="B102" s="4">
        <v>8193000000</v>
      </c>
    </row>
    <row r="103" spans="1:2" x14ac:dyDescent="0.2">
      <c r="A103" t="s">
        <v>48</v>
      </c>
      <c r="B103" s="4">
        <v>81000000</v>
      </c>
    </row>
    <row r="104" spans="1:2" x14ac:dyDescent="0.2">
      <c r="A104" t="s">
        <v>82</v>
      </c>
      <c r="B104" s="4">
        <v>47385000000</v>
      </c>
    </row>
    <row r="105" spans="1:2" x14ac:dyDescent="0.2">
      <c r="A105" t="s">
        <v>18</v>
      </c>
      <c r="B105" s="4">
        <v>599000000</v>
      </c>
    </row>
    <row r="106" spans="1:2" x14ac:dyDescent="0.2">
      <c r="A106" t="s">
        <v>121</v>
      </c>
      <c r="B106" s="4">
        <v>393000000</v>
      </c>
    </row>
    <row r="107" spans="1:2" x14ac:dyDescent="0.2">
      <c r="A107" t="s">
        <v>149</v>
      </c>
      <c r="B107" s="4">
        <v>244053500000</v>
      </c>
    </row>
  </sheetData>
  <sortState xmlns:xlrd2="http://schemas.microsoft.com/office/spreadsheetml/2017/richdata2" ref="A2:B106">
    <sortCondition ref="A1:A106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"/>
  <sheetViews>
    <sheetView workbookViewId="0"/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3000</v>
      </c>
    </row>
    <row r="3" spans="1:2" x14ac:dyDescent="0.2">
      <c r="A3" s="1" t="s">
        <v>140</v>
      </c>
      <c r="B3">
        <v>1600</v>
      </c>
    </row>
    <row r="4" spans="1:2" x14ac:dyDescent="0.2">
      <c r="A4" t="s">
        <v>3</v>
      </c>
      <c r="B4">
        <v>10000</v>
      </c>
    </row>
    <row r="5" spans="1:2" x14ac:dyDescent="0.2">
      <c r="A5" t="s">
        <v>4</v>
      </c>
      <c r="B5">
        <v>2400</v>
      </c>
    </row>
    <row r="6" spans="1:2" x14ac:dyDescent="0.2">
      <c r="A6" t="s">
        <v>5</v>
      </c>
      <c r="B6">
        <v>2200</v>
      </c>
    </row>
    <row r="7" spans="1:2" x14ac:dyDescent="0.2">
      <c r="A7" t="s">
        <v>6</v>
      </c>
      <c r="B7">
        <v>2000</v>
      </c>
    </row>
    <row r="8" spans="1:2" x14ac:dyDescent="0.2">
      <c r="A8" t="s">
        <v>101</v>
      </c>
      <c r="B8">
        <v>1000</v>
      </c>
    </row>
    <row r="9" spans="1:2" x14ac:dyDescent="0.2">
      <c r="A9" t="s">
        <v>10</v>
      </c>
      <c r="B9">
        <v>2600</v>
      </c>
    </row>
    <row r="10" spans="1:2" x14ac:dyDescent="0.2">
      <c r="A10" t="s">
        <v>12</v>
      </c>
      <c r="B10">
        <v>1000</v>
      </c>
    </row>
    <row r="11" spans="1:2" x14ac:dyDescent="0.2">
      <c r="A11" t="s">
        <v>104</v>
      </c>
      <c r="B11">
        <v>800</v>
      </c>
    </row>
    <row r="12" spans="1:2" x14ac:dyDescent="0.2">
      <c r="A12" t="s">
        <v>21</v>
      </c>
      <c r="B12">
        <v>1400</v>
      </c>
    </row>
    <row r="13" spans="1:2" x14ac:dyDescent="0.2">
      <c r="A13" t="s">
        <v>76</v>
      </c>
      <c r="B13">
        <v>1200</v>
      </c>
    </row>
    <row r="14" spans="1:2" x14ac:dyDescent="0.2">
      <c r="A14" t="s">
        <v>26</v>
      </c>
      <c r="B14">
        <v>2700</v>
      </c>
    </row>
    <row r="15" spans="1:2" x14ac:dyDescent="0.2">
      <c r="A15" t="s">
        <v>14</v>
      </c>
      <c r="B15">
        <v>7500</v>
      </c>
    </row>
    <row r="16" spans="1:2" x14ac:dyDescent="0.2">
      <c r="A16" t="s">
        <v>22</v>
      </c>
      <c r="B16">
        <v>2700</v>
      </c>
    </row>
    <row r="17" spans="1:2" x14ac:dyDescent="0.2">
      <c r="A17" t="s">
        <v>48</v>
      </c>
      <c r="B17">
        <v>1800</v>
      </c>
    </row>
    <row r="18" spans="1:2" x14ac:dyDescent="0.2">
      <c r="A18" t="s">
        <v>19</v>
      </c>
      <c r="B18">
        <v>9200</v>
      </c>
    </row>
    <row r="19" spans="1:2" x14ac:dyDescent="0.2">
      <c r="A19" t="s">
        <v>149</v>
      </c>
      <c r="B19">
        <v>53000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70000000</v>
      </c>
    </row>
    <row r="3" spans="1:2" x14ac:dyDescent="0.2">
      <c r="A3" t="s">
        <v>6</v>
      </c>
      <c r="B3">
        <v>73000000</v>
      </c>
    </row>
    <row r="4" spans="1:2" x14ac:dyDescent="0.2">
      <c r="A4" t="s">
        <v>9</v>
      </c>
      <c r="B4">
        <v>8000000</v>
      </c>
    </row>
    <row r="5" spans="1:2" x14ac:dyDescent="0.2">
      <c r="A5" t="s">
        <v>68</v>
      </c>
      <c r="B5">
        <v>2000000</v>
      </c>
    </row>
    <row r="6" spans="1:2" x14ac:dyDescent="0.2">
      <c r="A6" t="s">
        <v>54</v>
      </c>
      <c r="B6">
        <v>26000000</v>
      </c>
    </row>
    <row r="7" spans="1:2" x14ac:dyDescent="0.2">
      <c r="A7" t="s">
        <v>21</v>
      </c>
      <c r="B7">
        <v>3100000</v>
      </c>
    </row>
    <row r="8" spans="1:2" x14ac:dyDescent="0.2">
      <c r="A8" t="s">
        <v>57</v>
      </c>
      <c r="B8">
        <v>25000000</v>
      </c>
    </row>
    <row r="9" spans="1:2" x14ac:dyDescent="0.2">
      <c r="A9" t="s">
        <v>36</v>
      </c>
      <c r="B9">
        <v>600000</v>
      </c>
    </row>
    <row r="10" spans="1:2" x14ac:dyDescent="0.2">
      <c r="A10" t="s">
        <v>122</v>
      </c>
      <c r="B10">
        <v>1500000</v>
      </c>
    </row>
    <row r="11" spans="1:2" x14ac:dyDescent="0.2">
      <c r="A11" t="s">
        <v>61</v>
      </c>
      <c r="B11">
        <v>17000000</v>
      </c>
    </row>
    <row r="12" spans="1:2" x14ac:dyDescent="0.2">
      <c r="A12" t="s">
        <v>24</v>
      </c>
      <c r="B12">
        <v>90000000</v>
      </c>
    </row>
    <row r="13" spans="1:2" x14ac:dyDescent="0.2">
      <c r="A13" t="s">
        <v>48</v>
      </c>
      <c r="B13">
        <v>7600000</v>
      </c>
    </row>
    <row r="14" spans="1:2" x14ac:dyDescent="0.2">
      <c r="A14" t="s">
        <v>149</v>
      </c>
      <c r="B14">
        <v>320000000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72E1-8B1C-B942-A588-3BD13F45589E}">
  <dimension ref="A1:B7"/>
  <sheetViews>
    <sheetView zoomScale="110" zoomScaleNormal="110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450</v>
      </c>
    </row>
    <row r="3" spans="1:2" x14ac:dyDescent="0.2">
      <c r="A3" t="s">
        <v>5</v>
      </c>
      <c r="B3">
        <v>560</v>
      </c>
    </row>
    <row r="4" spans="1:2" x14ac:dyDescent="0.2">
      <c r="A4" t="s">
        <v>6</v>
      </c>
      <c r="B4">
        <v>10000</v>
      </c>
    </row>
    <row r="5" spans="1:2" x14ac:dyDescent="0.2">
      <c r="A5" t="s">
        <v>26</v>
      </c>
      <c r="B5">
        <v>580</v>
      </c>
    </row>
    <row r="6" spans="1:2" x14ac:dyDescent="0.2">
      <c r="A6" t="s">
        <v>14</v>
      </c>
      <c r="B6">
        <v>250</v>
      </c>
    </row>
    <row r="7" spans="1:2" x14ac:dyDescent="0.2">
      <c r="A7" t="s">
        <v>149</v>
      </c>
      <c r="B7">
        <f>SUM(B2:B6)</f>
        <v>11840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"/>
  <sheetViews>
    <sheetView workbookViewId="0">
      <selection sqref="A1:B15"/>
    </sheetView>
  </sheetViews>
  <sheetFormatPr baseColWidth="10" defaultColWidth="8.83203125" defaultRowHeight="15" x14ac:dyDescent="0.2"/>
  <cols>
    <col min="1" max="1" width="15.83203125" customWidth="1"/>
    <col min="2" max="2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3000000</v>
      </c>
    </row>
    <row r="3" spans="1:2" x14ac:dyDescent="0.2">
      <c r="A3" t="s">
        <v>3</v>
      </c>
      <c r="B3">
        <v>50000000</v>
      </c>
    </row>
    <row r="4" spans="1:2" x14ac:dyDescent="0.2">
      <c r="A4" t="s">
        <v>4</v>
      </c>
      <c r="B4">
        <v>34000000</v>
      </c>
    </row>
    <row r="5" spans="1:2" x14ac:dyDescent="0.2">
      <c r="A5" t="s">
        <v>5</v>
      </c>
      <c r="B5">
        <v>6000000</v>
      </c>
    </row>
    <row r="6" spans="1:2" x14ac:dyDescent="0.2">
      <c r="A6" t="s">
        <v>6</v>
      </c>
      <c r="B6">
        <v>20000000</v>
      </c>
    </row>
    <row r="7" spans="1:2" x14ac:dyDescent="0.2">
      <c r="A7" t="s">
        <v>9</v>
      </c>
      <c r="B7">
        <v>5500000</v>
      </c>
    </row>
    <row r="8" spans="1:2" x14ac:dyDescent="0.2">
      <c r="A8" t="s">
        <v>65</v>
      </c>
      <c r="B8">
        <v>2700000</v>
      </c>
    </row>
    <row r="9" spans="1:2" x14ac:dyDescent="0.2">
      <c r="A9" t="s">
        <v>12</v>
      </c>
      <c r="B9">
        <v>2500000</v>
      </c>
    </row>
    <row r="10" spans="1:2" x14ac:dyDescent="0.2">
      <c r="A10" t="s">
        <v>14</v>
      </c>
      <c r="B10">
        <v>25000000</v>
      </c>
    </row>
    <row r="11" spans="1:2" x14ac:dyDescent="0.2">
      <c r="A11" t="s">
        <v>22</v>
      </c>
      <c r="B11">
        <v>1000000</v>
      </c>
    </row>
    <row r="12" spans="1:2" x14ac:dyDescent="0.2">
      <c r="A12" t="s">
        <v>42</v>
      </c>
      <c r="B12">
        <v>1300000</v>
      </c>
    </row>
    <row r="13" spans="1:2" x14ac:dyDescent="0.2">
      <c r="A13" t="s">
        <v>17</v>
      </c>
      <c r="B13">
        <v>6500000</v>
      </c>
    </row>
    <row r="14" spans="1:2" x14ac:dyDescent="0.2">
      <c r="A14" t="s">
        <v>19</v>
      </c>
      <c r="B14">
        <v>18000000</v>
      </c>
    </row>
    <row r="15" spans="1:2" x14ac:dyDescent="0.2">
      <c r="A15" t="s">
        <v>149</v>
      </c>
      <c r="B15">
        <v>180000000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baseColWidth="10" defaultColWidth="8.83203125" defaultRowHeight="15" x14ac:dyDescent="0.2"/>
  <cols>
    <col min="1" max="1" width="13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5000000</v>
      </c>
    </row>
    <row r="3" spans="1:2" x14ac:dyDescent="0.2">
      <c r="A3" t="s">
        <v>3</v>
      </c>
      <c r="B3">
        <v>36000000</v>
      </c>
    </row>
    <row r="4" spans="1:2" x14ac:dyDescent="0.2">
      <c r="A4" t="s">
        <v>20</v>
      </c>
      <c r="B4">
        <v>1600000</v>
      </c>
    </row>
    <row r="5" spans="1:2" x14ac:dyDescent="0.2">
      <c r="A5" t="s">
        <v>6</v>
      </c>
      <c r="B5">
        <v>18000000</v>
      </c>
    </row>
    <row r="6" spans="1:2" x14ac:dyDescent="0.2">
      <c r="A6" t="s">
        <v>9</v>
      </c>
      <c r="B6">
        <v>2500000</v>
      </c>
    </row>
    <row r="7" spans="1:2" x14ac:dyDescent="0.2">
      <c r="A7" s="1" t="s">
        <v>138</v>
      </c>
      <c r="B7">
        <v>2000000</v>
      </c>
    </row>
    <row r="8" spans="1:2" x14ac:dyDescent="0.2">
      <c r="A8" t="s">
        <v>21</v>
      </c>
      <c r="B8">
        <v>5600000</v>
      </c>
    </row>
    <row r="9" spans="1:2" x14ac:dyDescent="0.2">
      <c r="A9" t="s">
        <v>26</v>
      </c>
      <c r="B9">
        <v>6000000</v>
      </c>
    </row>
    <row r="10" spans="1:2" x14ac:dyDescent="0.2">
      <c r="A10" t="s">
        <v>14</v>
      </c>
      <c r="B10">
        <v>4000000</v>
      </c>
    </row>
    <row r="11" spans="1:2" x14ac:dyDescent="0.2">
      <c r="A11" t="s">
        <v>42</v>
      </c>
      <c r="B11">
        <v>1100000</v>
      </c>
    </row>
    <row r="12" spans="1:2" x14ac:dyDescent="0.2">
      <c r="A12" t="s">
        <v>24</v>
      </c>
      <c r="B12">
        <v>860000</v>
      </c>
    </row>
    <row r="13" spans="1:2" x14ac:dyDescent="0.2">
      <c r="A13" t="s">
        <v>19</v>
      </c>
      <c r="B13">
        <v>5000000</v>
      </c>
    </row>
    <row r="14" spans="1:2" x14ac:dyDescent="0.2">
      <c r="A14" t="s">
        <v>149</v>
      </c>
      <c r="B14">
        <v>88000000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4"/>
  <sheetViews>
    <sheetView workbookViewId="0"/>
  </sheetViews>
  <sheetFormatPr baseColWidth="10" defaultColWidth="8.83203125" defaultRowHeight="15" x14ac:dyDescent="0.2"/>
  <cols>
    <col min="1" max="1" width="17.1640625" customWidth="1"/>
    <col min="2" max="2" width="14" customWidth="1"/>
  </cols>
  <sheetData>
    <row r="1" spans="1:2" x14ac:dyDescent="0.2">
      <c r="A1" t="s">
        <v>0</v>
      </c>
      <c r="B1" s="7" t="s">
        <v>1</v>
      </c>
    </row>
    <row r="2" spans="1:2" x14ac:dyDescent="0.2">
      <c r="A2" t="s">
        <v>84</v>
      </c>
      <c r="B2" s="4">
        <v>522000000</v>
      </c>
    </row>
    <row r="3" spans="1:2" x14ac:dyDescent="0.2">
      <c r="A3" t="s">
        <v>3</v>
      </c>
      <c r="B3" s="4">
        <v>76508000000</v>
      </c>
    </row>
    <row r="4" spans="1:2" x14ac:dyDescent="0.2">
      <c r="A4" t="s">
        <v>86</v>
      </c>
      <c r="B4" s="4">
        <v>2264000000</v>
      </c>
    </row>
    <row r="5" spans="1:2" x14ac:dyDescent="0.2">
      <c r="A5" t="s">
        <v>4</v>
      </c>
      <c r="B5" s="4">
        <v>5049000000</v>
      </c>
    </row>
    <row r="6" spans="1:2" x14ac:dyDescent="0.2">
      <c r="A6" t="s">
        <v>30</v>
      </c>
      <c r="B6" s="4">
        <v>2174000000</v>
      </c>
    </row>
    <row r="7" spans="1:2" x14ac:dyDescent="0.2">
      <c r="A7" t="s">
        <v>5</v>
      </c>
      <c r="B7" s="4">
        <v>2236000000</v>
      </c>
    </row>
    <row r="8" spans="1:2" x14ac:dyDescent="0.2">
      <c r="A8" t="s">
        <v>148</v>
      </c>
      <c r="B8" s="4">
        <v>3000000</v>
      </c>
    </row>
    <row r="9" spans="1:2" x14ac:dyDescent="0.2">
      <c r="A9" t="s">
        <v>6</v>
      </c>
      <c r="B9" s="4">
        <v>8128000000</v>
      </c>
    </row>
    <row r="10" spans="1:2" x14ac:dyDescent="0.2">
      <c r="A10" t="s">
        <v>31</v>
      </c>
      <c r="B10" s="4">
        <v>2514000000</v>
      </c>
    </row>
    <row r="11" spans="1:2" x14ac:dyDescent="0.2">
      <c r="A11" t="s">
        <v>127</v>
      </c>
      <c r="B11" s="4">
        <v>24000000</v>
      </c>
    </row>
    <row r="12" spans="1:2" x14ac:dyDescent="0.2">
      <c r="A12" t="s">
        <v>7</v>
      </c>
      <c r="B12" s="4">
        <v>35900000000</v>
      </c>
    </row>
    <row r="13" spans="1:2" x14ac:dyDescent="0.2">
      <c r="A13" t="s">
        <v>8</v>
      </c>
      <c r="B13" s="4">
        <v>2876000000</v>
      </c>
    </row>
    <row r="14" spans="1:2" x14ac:dyDescent="0.2">
      <c r="A14" t="s">
        <v>33</v>
      </c>
      <c r="B14" s="4">
        <v>2633000000</v>
      </c>
    </row>
    <row r="15" spans="1:2" x14ac:dyDescent="0.2">
      <c r="A15" t="s">
        <v>9</v>
      </c>
      <c r="B15" s="4">
        <v>5073000000</v>
      </c>
    </row>
    <row r="16" spans="1:2" x14ac:dyDescent="0.2">
      <c r="A16" t="s">
        <v>10</v>
      </c>
      <c r="B16" s="4">
        <v>11728000000</v>
      </c>
    </row>
    <row r="17" spans="1:2" x14ac:dyDescent="0.2">
      <c r="A17" t="s">
        <v>34</v>
      </c>
      <c r="B17" s="4">
        <v>7000000</v>
      </c>
    </row>
    <row r="18" spans="1:2" x14ac:dyDescent="0.2">
      <c r="A18" t="s">
        <v>27</v>
      </c>
      <c r="B18" s="4">
        <v>10000000</v>
      </c>
    </row>
    <row r="19" spans="1:2" x14ac:dyDescent="0.2">
      <c r="A19" t="s">
        <v>130</v>
      </c>
      <c r="B19" s="4">
        <v>1564000000</v>
      </c>
    </row>
    <row r="20" spans="1:2" x14ac:dyDescent="0.2">
      <c r="A20" t="s">
        <v>69</v>
      </c>
      <c r="B20" s="4">
        <v>499000000</v>
      </c>
    </row>
    <row r="21" spans="1:2" x14ac:dyDescent="0.2">
      <c r="A21" t="s">
        <v>147</v>
      </c>
      <c r="B21" s="4">
        <v>332000000</v>
      </c>
    </row>
    <row r="22" spans="1:2" x14ac:dyDescent="0.2">
      <c r="A22" t="s">
        <v>13</v>
      </c>
      <c r="B22" s="4">
        <v>78000000</v>
      </c>
    </row>
    <row r="23" spans="1:2" x14ac:dyDescent="0.2">
      <c r="A23" t="s">
        <v>21</v>
      </c>
      <c r="B23" s="4">
        <v>51000000</v>
      </c>
    </row>
    <row r="24" spans="1:2" x14ac:dyDescent="0.2">
      <c r="A24" t="s">
        <v>70</v>
      </c>
      <c r="B24" s="4">
        <v>1350000000</v>
      </c>
    </row>
    <row r="25" spans="1:2" x14ac:dyDescent="0.2">
      <c r="A25" t="s">
        <v>71</v>
      </c>
      <c r="B25" s="4">
        <v>3000000</v>
      </c>
    </row>
    <row r="26" spans="1:2" x14ac:dyDescent="0.2">
      <c r="A26" t="s">
        <v>74</v>
      </c>
      <c r="B26" s="4">
        <v>6750000000</v>
      </c>
    </row>
    <row r="27" spans="1:2" x14ac:dyDescent="0.2">
      <c r="A27" t="s">
        <v>59</v>
      </c>
      <c r="B27" s="4">
        <v>6000000</v>
      </c>
    </row>
    <row r="28" spans="1:2" x14ac:dyDescent="0.2">
      <c r="A28" t="s">
        <v>60</v>
      </c>
      <c r="B28" s="4">
        <v>57000000</v>
      </c>
    </row>
    <row r="29" spans="1:2" x14ac:dyDescent="0.2">
      <c r="A29" t="s">
        <v>75</v>
      </c>
      <c r="B29" s="4">
        <v>2857000000</v>
      </c>
    </row>
    <row r="30" spans="1:2" x14ac:dyDescent="0.2">
      <c r="A30" t="s">
        <v>77</v>
      </c>
      <c r="B30" s="4">
        <v>146000000</v>
      </c>
    </row>
    <row r="31" spans="1:2" x14ac:dyDescent="0.2">
      <c r="A31" t="s">
        <v>29</v>
      </c>
      <c r="B31" s="4">
        <v>5865000000</v>
      </c>
    </row>
    <row r="32" spans="1:2" x14ac:dyDescent="0.2">
      <c r="A32" t="s">
        <v>37</v>
      </c>
      <c r="B32" s="4">
        <v>33000000</v>
      </c>
    </row>
    <row r="33" spans="1:2" x14ac:dyDescent="0.2">
      <c r="A33" t="s">
        <v>38</v>
      </c>
      <c r="B33" s="4">
        <v>280000000</v>
      </c>
    </row>
    <row r="34" spans="1:2" x14ac:dyDescent="0.2">
      <c r="A34" t="s">
        <v>14</v>
      </c>
      <c r="B34" s="4">
        <v>90447000000</v>
      </c>
    </row>
    <row r="35" spans="1:2" x14ac:dyDescent="0.2">
      <c r="A35" t="s">
        <v>39</v>
      </c>
      <c r="B35" s="4">
        <v>7112000000</v>
      </c>
    </row>
    <row r="36" spans="1:2" x14ac:dyDescent="0.2">
      <c r="A36" t="s">
        <v>40</v>
      </c>
      <c r="B36" s="4">
        <v>135000000</v>
      </c>
    </row>
    <row r="37" spans="1:2" x14ac:dyDescent="0.2">
      <c r="A37" t="s">
        <v>41</v>
      </c>
      <c r="B37" s="4">
        <v>315000000</v>
      </c>
    </row>
    <row r="38" spans="1:2" x14ac:dyDescent="0.2">
      <c r="A38" t="s">
        <v>16</v>
      </c>
      <c r="B38" s="4">
        <v>319000000</v>
      </c>
    </row>
    <row r="39" spans="1:2" x14ac:dyDescent="0.2">
      <c r="A39" t="s">
        <v>123</v>
      </c>
      <c r="B39" s="4">
        <v>1063000000</v>
      </c>
    </row>
    <row r="40" spans="1:2" x14ac:dyDescent="0.2">
      <c r="A40" t="s">
        <v>24</v>
      </c>
      <c r="B40" s="4">
        <v>10975000000</v>
      </c>
    </row>
    <row r="41" spans="1:2" x14ac:dyDescent="0.2">
      <c r="A41" t="s">
        <v>2</v>
      </c>
      <c r="B41" s="4">
        <v>30003000000</v>
      </c>
    </row>
    <row r="42" spans="1:2" x14ac:dyDescent="0.2">
      <c r="A42" t="s">
        <v>17</v>
      </c>
      <c r="B42" s="4">
        <v>2336000000</v>
      </c>
    </row>
    <row r="43" spans="1:2" x14ac:dyDescent="0.2">
      <c r="A43" t="s">
        <v>18</v>
      </c>
      <c r="B43" s="4">
        <v>244000000</v>
      </c>
    </row>
    <row r="44" spans="1:2" x14ac:dyDescent="0.2">
      <c r="A44" t="s">
        <v>149</v>
      </c>
      <c r="B44" s="4">
        <v>320468000000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/>
  </sheetViews>
  <sheetFormatPr baseColWidth="10" defaultColWidth="8.83203125" defaultRowHeight="15" x14ac:dyDescent="0.2"/>
  <cols>
    <col min="1" max="1" width="13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750000</v>
      </c>
    </row>
    <row r="3" spans="1:2" x14ac:dyDescent="0.2">
      <c r="A3" t="s">
        <v>80</v>
      </c>
      <c r="B3" s="2">
        <v>1900000</v>
      </c>
    </row>
    <row r="4" spans="1:2" x14ac:dyDescent="0.2">
      <c r="A4" t="s">
        <v>3</v>
      </c>
      <c r="B4" s="2">
        <v>4700000</v>
      </c>
    </row>
    <row r="5" spans="1:2" x14ac:dyDescent="0.2">
      <c r="A5" t="s">
        <v>4</v>
      </c>
      <c r="B5" s="2">
        <v>95000</v>
      </c>
    </row>
    <row r="6" spans="1:2" x14ac:dyDescent="0.2">
      <c r="A6" s="1" t="s">
        <v>134</v>
      </c>
      <c r="B6" s="3">
        <v>530000</v>
      </c>
    </row>
    <row r="7" spans="1:2" x14ac:dyDescent="0.2">
      <c r="A7" t="s">
        <v>25</v>
      </c>
      <c r="B7" s="3">
        <v>9200000</v>
      </c>
    </row>
    <row r="8" spans="1:2" x14ac:dyDescent="0.2">
      <c r="A8" t="s">
        <v>6</v>
      </c>
      <c r="B8" s="3">
        <v>1500000</v>
      </c>
    </row>
    <row r="9" spans="1:2" x14ac:dyDescent="0.2">
      <c r="A9" t="s">
        <v>37</v>
      </c>
      <c r="B9" s="3">
        <v>60000</v>
      </c>
    </row>
    <row r="10" spans="1:2" x14ac:dyDescent="0.2">
      <c r="A10" t="s">
        <v>64</v>
      </c>
      <c r="B10" s="3">
        <v>220000</v>
      </c>
    </row>
    <row r="11" spans="1:2" x14ac:dyDescent="0.2">
      <c r="A11" s="1" t="s">
        <v>19</v>
      </c>
      <c r="B11" s="3">
        <v>2100000</v>
      </c>
    </row>
    <row r="12" spans="1:2" x14ac:dyDescent="0.2">
      <c r="A12" t="s">
        <v>149</v>
      </c>
      <c r="B12">
        <v>21000000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4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35000000</v>
      </c>
    </row>
    <row r="3" spans="1:2" x14ac:dyDescent="0.2">
      <c r="A3" t="s">
        <v>3</v>
      </c>
      <c r="B3">
        <v>320000000</v>
      </c>
    </row>
    <row r="4" spans="1:2" x14ac:dyDescent="0.2">
      <c r="A4" t="s">
        <v>85</v>
      </c>
      <c r="B4">
        <v>49000000</v>
      </c>
    </row>
    <row r="5" spans="1:2" x14ac:dyDescent="0.2">
      <c r="A5" t="s">
        <v>4</v>
      </c>
      <c r="B5">
        <v>200000000</v>
      </c>
    </row>
    <row r="6" spans="1:2" x14ac:dyDescent="0.2">
      <c r="A6" t="s">
        <v>6</v>
      </c>
      <c r="B6">
        <v>1000000000</v>
      </c>
    </row>
    <row r="7" spans="1:2" x14ac:dyDescent="0.2">
      <c r="A7" t="s">
        <v>8</v>
      </c>
      <c r="B7">
        <v>280000000</v>
      </c>
    </row>
    <row r="8" spans="1:2" x14ac:dyDescent="0.2">
      <c r="A8" t="s">
        <v>9</v>
      </c>
      <c r="B8">
        <v>82000000</v>
      </c>
    </row>
    <row r="9" spans="1:2" x14ac:dyDescent="0.2">
      <c r="A9" t="s">
        <v>14</v>
      </c>
      <c r="B9">
        <v>2300000000</v>
      </c>
    </row>
    <row r="10" spans="1:2" x14ac:dyDescent="0.2">
      <c r="A10" t="s">
        <v>40</v>
      </c>
      <c r="B10">
        <v>370000000</v>
      </c>
    </row>
    <row r="11" spans="1:2" x14ac:dyDescent="0.2">
      <c r="A11" t="s">
        <v>16</v>
      </c>
      <c r="B11">
        <v>35000000</v>
      </c>
    </row>
    <row r="12" spans="1:2" x14ac:dyDescent="0.2">
      <c r="A12" t="s">
        <v>24</v>
      </c>
      <c r="B12">
        <v>205000000</v>
      </c>
    </row>
    <row r="13" spans="1:2" x14ac:dyDescent="0.2">
      <c r="A13" t="s">
        <v>19</v>
      </c>
      <c r="B13">
        <v>2700000000</v>
      </c>
    </row>
    <row r="14" spans="1:2" x14ac:dyDescent="0.2">
      <c r="A14" t="s">
        <v>149</v>
      </c>
      <c r="B14">
        <v>7600000000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06E3-7331-3647-9AE9-2070C37C3895}">
  <dimension ref="A1:B12"/>
  <sheetViews>
    <sheetView workbookViewId="0"/>
  </sheetViews>
  <sheetFormatPr baseColWidth="10" defaultRowHeight="15" x14ac:dyDescent="0.2"/>
  <cols>
    <col min="1" max="1" width="12.6640625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230000000</v>
      </c>
    </row>
    <row r="3" spans="1:2" x14ac:dyDescent="0.2">
      <c r="A3" t="s">
        <v>4</v>
      </c>
      <c r="B3">
        <v>270000000</v>
      </c>
    </row>
    <row r="4" spans="1:2" x14ac:dyDescent="0.2">
      <c r="A4" t="s">
        <v>6</v>
      </c>
      <c r="B4">
        <v>54000000</v>
      </c>
    </row>
    <row r="5" spans="1:2" x14ac:dyDescent="0.2">
      <c r="A5" t="s">
        <v>100</v>
      </c>
      <c r="B5">
        <v>61000000</v>
      </c>
    </row>
    <row r="6" spans="1:2" x14ac:dyDescent="0.2">
      <c r="A6" t="s">
        <v>101</v>
      </c>
      <c r="B6">
        <v>13000000</v>
      </c>
    </row>
    <row r="7" spans="1:2" x14ac:dyDescent="0.2">
      <c r="A7" t="s">
        <v>9</v>
      </c>
      <c r="B7">
        <v>34000000</v>
      </c>
    </row>
    <row r="8" spans="1:2" x14ac:dyDescent="0.2">
      <c r="A8" t="s">
        <v>12</v>
      </c>
      <c r="B8">
        <v>5000000</v>
      </c>
    </row>
    <row r="9" spans="1:2" x14ac:dyDescent="0.2">
      <c r="A9" t="s">
        <v>21</v>
      </c>
      <c r="B9">
        <v>5000000</v>
      </c>
    </row>
    <row r="10" spans="1:2" x14ac:dyDescent="0.2">
      <c r="A10" t="s">
        <v>22</v>
      </c>
      <c r="B10">
        <v>520000000</v>
      </c>
    </row>
    <row r="11" spans="1:2" x14ac:dyDescent="0.2">
      <c r="A11" t="s">
        <v>17</v>
      </c>
      <c r="B11">
        <v>140000000</v>
      </c>
    </row>
    <row r="12" spans="1:2" x14ac:dyDescent="0.2">
      <c r="A12" t="s">
        <v>149</v>
      </c>
      <c r="B12">
        <v>1300000000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5"/>
  <sheetViews>
    <sheetView workbookViewId="0"/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2700000</v>
      </c>
    </row>
    <row r="3" spans="1:2" x14ac:dyDescent="0.2">
      <c r="A3" t="s">
        <v>80</v>
      </c>
      <c r="B3">
        <v>100000</v>
      </c>
    </row>
    <row r="4" spans="1:2" x14ac:dyDescent="0.2">
      <c r="A4" t="s">
        <v>44</v>
      </c>
      <c r="B4">
        <v>150000</v>
      </c>
    </row>
    <row r="5" spans="1:2" x14ac:dyDescent="0.2">
      <c r="A5" t="s">
        <v>5</v>
      </c>
      <c r="B5">
        <v>96000</v>
      </c>
    </row>
    <row r="6" spans="1:2" x14ac:dyDescent="0.2">
      <c r="A6" t="s">
        <v>25</v>
      </c>
      <c r="B6">
        <v>1400000</v>
      </c>
    </row>
    <row r="7" spans="1:2" x14ac:dyDescent="0.2">
      <c r="A7" t="s">
        <v>6</v>
      </c>
      <c r="B7">
        <v>8300000</v>
      </c>
    </row>
    <row r="8" spans="1:2" x14ac:dyDescent="0.2">
      <c r="A8" t="s">
        <v>65</v>
      </c>
      <c r="B8">
        <v>43000</v>
      </c>
    </row>
    <row r="9" spans="1:2" x14ac:dyDescent="0.2">
      <c r="A9" t="s">
        <v>21</v>
      </c>
      <c r="B9">
        <v>130000</v>
      </c>
    </row>
    <row r="10" spans="1:2" x14ac:dyDescent="0.2">
      <c r="A10" t="s">
        <v>70</v>
      </c>
      <c r="B10">
        <v>370000</v>
      </c>
    </row>
    <row r="11" spans="1:2" x14ac:dyDescent="0.2">
      <c r="A11" t="s">
        <v>26</v>
      </c>
      <c r="B11">
        <v>2800000</v>
      </c>
    </row>
    <row r="12" spans="1:2" x14ac:dyDescent="0.2">
      <c r="A12" t="s">
        <v>14</v>
      </c>
      <c r="B12">
        <v>1000000</v>
      </c>
    </row>
    <row r="13" spans="1:2" x14ac:dyDescent="0.2">
      <c r="A13" t="s">
        <v>24</v>
      </c>
      <c r="B13">
        <v>800000</v>
      </c>
    </row>
    <row r="14" spans="1:2" x14ac:dyDescent="0.2">
      <c r="A14" t="s">
        <v>131</v>
      </c>
      <c r="B14">
        <v>60000</v>
      </c>
    </row>
    <row r="15" spans="1:2" x14ac:dyDescent="0.2">
      <c r="A15" t="s">
        <v>149</v>
      </c>
      <c r="B15">
        <v>18000000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4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1640625" customWidth="1"/>
    <col min="2" max="2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s="4">
        <f>50*730000000</f>
        <v>36500000000</v>
      </c>
    </row>
    <row r="3" spans="1:2" x14ac:dyDescent="0.2">
      <c r="A3" t="s">
        <v>84</v>
      </c>
      <c r="B3" s="4">
        <f>1*730000000</f>
        <v>730000000</v>
      </c>
    </row>
    <row r="4" spans="1:2" x14ac:dyDescent="0.2">
      <c r="A4" t="s">
        <v>49</v>
      </c>
      <c r="B4" s="4">
        <f>4504*730000000</f>
        <v>3287920000000</v>
      </c>
    </row>
    <row r="5" spans="1:2" x14ac:dyDescent="0.2">
      <c r="A5" t="s">
        <v>94</v>
      </c>
      <c r="B5" s="4">
        <f>383*730000000</f>
        <v>279590000000</v>
      </c>
    </row>
    <row r="6" spans="1:2" x14ac:dyDescent="0.2">
      <c r="A6" t="s">
        <v>80</v>
      </c>
      <c r="B6" s="4">
        <f>346*730000000</f>
        <v>252580000000</v>
      </c>
    </row>
    <row r="7" spans="1:2" x14ac:dyDescent="0.2">
      <c r="A7" t="s">
        <v>44</v>
      </c>
      <c r="B7" s="4">
        <f>0.5*730000000</f>
        <v>365000000</v>
      </c>
    </row>
    <row r="8" spans="1:2" x14ac:dyDescent="0.2">
      <c r="A8" t="s">
        <v>3</v>
      </c>
      <c r="B8" s="4">
        <f>3230*730000000</f>
        <v>2357900000000</v>
      </c>
    </row>
    <row r="9" spans="1:2" x14ac:dyDescent="0.2">
      <c r="A9" t="s">
        <v>85</v>
      </c>
      <c r="B9" s="4">
        <f>8*730000000</f>
        <v>5840000000</v>
      </c>
    </row>
    <row r="10" spans="1:2" x14ac:dyDescent="0.2">
      <c r="A10" t="s">
        <v>92</v>
      </c>
      <c r="B10" s="4">
        <f>1269*730000000</f>
        <v>926370000000</v>
      </c>
    </row>
    <row r="11" spans="1:2" x14ac:dyDescent="0.2">
      <c r="A11" t="s">
        <v>113</v>
      </c>
      <c r="B11" s="4">
        <f>182*730000000</f>
        <v>132860000000</v>
      </c>
    </row>
    <row r="12" spans="1:2" x14ac:dyDescent="0.2">
      <c r="A12" t="s">
        <v>67</v>
      </c>
      <c r="B12" s="4">
        <f>169*730000000</f>
        <v>123370000000</v>
      </c>
    </row>
    <row r="13" spans="1:2" x14ac:dyDescent="0.2">
      <c r="A13" t="s">
        <v>125</v>
      </c>
      <c r="B13" s="4">
        <f>0.5*730000000</f>
        <v>365000000</v>
      </c>
    </row>
    <row r="14" spans="1:2" x14ac:dyDescent="0.2">
      <c r="A14" t="s">
        <v>93</v>
      </c>
      <c r="B14" s="4">
        <f>3*730000000</f>
        <v>2190000000</v>
      </c>
    </row>
    <row r="15" spans="1:2" x14ac:dyDescent="0.2">
      <c r="A15" t="s">
        <v>95</v>
      </c>
      <c r="B15" s="4">
        <f>0.5*730000000</f>
        <v>365000000</v>
      </c>
    </row>
    <row r="16" spans="1:2" x14ac:dyDescent="0.2">
      <c r="A16" t="s">
        <v>20</v>
      </c>
      <c r="B16" s="4">
        <f>292*730000000</f>
        <v>213160000000</v>
      </c>
    </row>
    <row r="17" spans="1:2" x14ac:dyDescent="0.2">
      <c r="A17" t="s">
        <v>4</v>
      </c>
      <c r="B17" s="4">
        <f>370*730000000</f>
        <v>270100000000</v>
      </c>
    </row>
    <row r="18" spans="1:2" x14ac:dyDescent="0.2">
      <c r="A18" t="s">
        <v>152</v>
      </c>
      <c r="B18" s="4">
        <f>240*730000000</f>
        <v>175200000000</v>
      </c>
    </row>
    <row r="19" spans="1:2" x14ac:dyDescent="0.2">
      <c r="A19" t="s">
        <v>30</v>
      </c>
      <c r="B19" s="4">
        <f>6*730000000</f>
        <v>4380000000</v>
      </c>
    </row>
    <row r="20" spans="1:2" x14ac:dyDescent="0.2">
      <c r="A20" t="s">
        <v>96</v>
      </c>
      <c r="B20" s="4">
        <f>135*730000000</f>
        <v>98550000000</v>
      </c>
    </row>
    <row r="21" spans="1:2" x14ac:dyDescent="0.2">
      <c r="A21" t="s">
        <v>5</v>
      </c>
      <c r="B21" s="4">
        <f>2040*730000000</f>
        <v>1489200000000</v>
      </c>
    </row>
    <row r="22" spans="1:2" x14ac:dyDescent="0.2">
      <c r="A22" t="s">
        <v>6</v>
      </c>
      <c r="B22" s="4">
        <f>6021*730000000</f>
        <v>4395330000000</v>
      </c>
    </row>
    <row r="23" spans="1:2" x14ac:dyDescent="0.2">
      <c r="A23" t="s">
        <v>81</v>
      </c>
      <c r="B23" s="4">
        <f>106*730000000</f>
        <v>77380000000</v>
      </c>
    </row>
    <row r="24" spans="1:2" x14ac:dyDescent="0.2">
      <c r="A24" t="s">
        <v>51</v>
      </c>
      <c r="B24" s="4">
        <f>1*730000000</f>
        <v>730000000</v>
      </c>
    </row>
    <row r="25" spans="1:2" x14ac:dyDescent="0.2">
      <c r="A25" t="s">
        <v>145</v>
      </c>
      <c r="B25" s="4">
        <f>109*730000000</f>
        <v>79570000000</v>
      </c>
    </row>
    <row r="26" spans="1:2" x14ac:dyDescent="0.2">
      <c r="A26" t="s">
        <v>87</v>
      </c>
      <c r="B26" s="4">
        <f>25*730000000</f>
        <v>18250000000</v>
      </c>
    </row>
    <row r="27" spans="1:2" x14ac:dyDescent="0.2">
      <c r="A27" t="s">
        <v>83</v>
      </c>
      <c r="B27" s="4">
        <f>71*730000000</f>
        <v>51830000000</v>
      </c>
    </row>
    <row r="28" spans="1:2" x14ac:dyDescent="0.2">
      <c r="A28" t="s">
        <v>31</v>
      </c>
      <c r="B28" s="4">
        <f>4*730000000</f>
        <v>2920000000</v>
      </c>
    </row>
    <row r="29" spans="1:2" x14ac:dyDescent="0.2">
      <c r="A29" t="s">
        <v>141</v>
      </c>
      <c r="B29" s="4">
        <f>28*730000000</f>
        <v>20440000000</v>
      </c>
    </row>
    <row r="30" spans="1:2" x14ac:dyDescent="0.2">
      <c r="A30" t="s">
        <v>88</v>
      </c>
      <c r="B30" s="4">
        <f>27*730000000</f>
        <v>19710000000</v>
      </c>
    </row>
    <row r="31" spans="1:2" x14ac:dyDescent="0.2">
      <c r="A31" t="s">
        <v>127</v>
      </c>
      <c r="B31" s="4">
        <f>11*730000000</f>
        <v>8030000000</v>
      </c>
    </row>
    <row r="32" spans="1:2" x14ac:dyDescent="0.2">
      <c r="A32" t="s">
        <v>52</v>
      </c>
      <c r="B32" s="4">
        <f>2138*730000000</f>
        <v>1560740000000</v>
      </c>
    </row>
    <row r="33" spans="1:2" x14ac:dyDescent="0.2">
      <c r="A33" t="s">
        <v>98</v>
      </c>
      <c r="B33" s="4">
        <f>42*730000000</f>
        <v>30660000000</v>
      </c>
    </row>
    <row r="34" spans="1:2" x14ac:dyDescent="0.2">
      <c r="A34" t="s">
        <v>99</v>
      </c>
      <c r="B34" s="4">
        <f>35*730000000</f>
        <v>25550000000</v>
      </c>
    </row>
    <row r="35" spans="1:2" x14ac:dyDescent="0.2">
      <c r="A35" t="s">
        <v>32</v>
      </c>
      <c r="B35" s="4">
        <f>8*730000000</f>
        <v>5840000000</v>
      </c>
    </row>
    <row r="36" spans="1:2" x14ac:dyDescent="0.2">
      <c r="A36" t="s">
        <v>100</v>
      </c>
      <c r="B36" s="4">
        <f>26*730000000</f>
        <v>18980000000</v>
      </c>
    </row>
    <row r="37" spans="1:2" x14ac:dyDescent="0.2">
      <c r="A37" t="s">
        <v>45</v>
      </c>
      <c r="B37" s="4">
        <f>8*730000000</f>
        <v>5840000000</v>
      </c>
    </row>
    <row r="38" spans="1:2" x14ac:dyDescent="0.2">
      <c r="A38" t="s">
        <v>7</v>
      </c>
      <c r="B38" s="4">
        <f>30*730000000</f>
        <v>21900000000</v>
      </c>
    </row>
    <row r="39" spans="1:2" x14ac:dyDescent="0.2">
      <c r="A39" t="s">
        <v>101</v>
      </c>
      <c r="B39" s="4">
        <f>23*730000000</f>
        <v>16790000000</v>
      </c>
    </row>
    <row r="40" spans="1:2" x14ac:dyDescent="0.2">
      <c r="A40" t="s">
        <v>8</v>
      </c>
      <c r="B40" s="4">
        <f>1*730000000</f>
        <v>730000000</v>
      </c>
    </row>
    <row r="41" spans="1:2" x14ac:dyDescent="0.2">
      <c r="A41" t="s">
        <v>33</v>
      </c>
      <c r="B41" s="4">
        <f>6*730000000</f>
        <v>4380000000</v>
      </c>
    </row>
    <row r="42" spans="1:2" x14ac:dyDescent="0.2">
      <c r="A42" t="s">
        <v>9</v>
      </c>
      <c r="B42" s="4">
        <f>1289*730000000</f>
        <v>940970000000</v>
      </c>
    </row>
    <row r="43" spans="1:2" x14ac:dyDescent="0.2">
      <c r="A43" t="s">
        <v>10</v>
      </c>
      <c r="B43" s="4">
        <f>2761*730000000</f>
        <v>2015530000000</v>
      </c>
    </row>
    <row r="44" spans="1:2" x14ac:dyDescent="0.2">
      <c r="A44" t="s">
        <v>65</v>
      </c>
      <c r="B44" s="4">
        <f>33813*730000000</f>
        <v>24683490000000</v>
      </c>
    </row>
    <row r="45" spans="1:2" x14ac:dyDescent="0.2">
      <c r="A45" t="s">
        <v>114</v>
      </c>
      <c r="B45" s="4">
        <f>3557*730000000</f>
        <v>2596610000000</v>
      </c>
    </row>
    <row r="46" spans="1:2" x14ac:dyDescent="0.2">
      <c r="A46" t="s">
        <v>11</v>
      </c>
      <c r="B46" s="4">
        <f>10*730000000</f>
        <v>7300000000</v>
      </c>
    </row>
    <row r="47" spans="1:2" x14ac:dyDescent="0.2">
      <c r="A47" t="s">
        <v>115</v>
      </c>
      <c r="B47" s="4">
        <f>412*730000000</f>
        <v>300760000000</v>
      </c>
    </row>
    <row r="48" spans="1:2" x14ac:dyDescent="0.2">
      <c r="A48" t="s">
        <v>34</v>
      </c>
      <c r="B48" s="4">
        <f>45*730000000</f>
        <v>32850000000</v>
      </c>
    </row>
    <row r="49" spans="1:2" x14ac:dyDescent="0.2">
      <c r="A49" t="s">
        <v>27</v>
      </c>
      <c r="B49" s="4">
        <f>21*730000000</f>
        <v>15330000000</v>
      </c>
    </row>
    <row r="50" spans="1:2" x14ac:dyDescent="0.2">
      <c r="A50" t="s">
        <v>116</v>
      </c>
      <c r="B50" s="4">
        <f>6*730000000</f>
        <v>4380000000</v>
      </c>
    </row>
    <row r="51" spans="1:2" x14ac:dyDescent="0.2">
      <c r="A51" t="s">
        <v>12</v>
      </c>
      <c r="B51" s="4">
        <f>1885*730000000</f>
        <v>1376050000000</v>
      </c>
    </row>
    <row r="52" spans="1:2" x14ac:dyDescent="0.2">
      <c r="A52" t="s">
        <v>139</v>
      </c>
      <c r="B52" s="4">
        <f>7*730000000</f>
        <v>5110000000</v>
      </c>
    </row>
    <row r="53" spans="1:2" x14ac:dyDescent="0.2">
      <c r="A53" t="s">
        <v>117</v>
      </c>
      <c r="B53" s="4">
        <f>1784*730000000</f>
        <v>1302320000000</v>
      </c>
    </row>
    <row r="54" spans="1:2" x14ac:dyDescent="0.2">
      <c r="A54" t="s">
        <v>46</v>
      </c>
      <c r="B54" s="4">
        <f>6*730000000</f>
        <v>4380000000</v>
      </c>
    </row>
    <row r="55" spans="1:2" x14ac:dyDescent="0.2">
      <c r="A55" t="s">
        <v>103</v>
      </c>
      <c r="B55" s="4">
        <f>1505*730000000</f>
        <v>1098650000000</v>
      </c>
    </row>
    <row r="56" spans="1:2" x14ac:dyDescent="0.2">
      <c r="A56" t="s">
        <v>13</v>
      </c>
      <c r="B56" s="4">
        <f>2348*730000000</f>
        <v>1714040000000</v>
      </c>
    </row>
    <row r="57" spans="1:2" x14ac:dyDescent="0.2">
      <c r="A57" t="s">
        <v>105</v>
      </c>
      <c r="B57" s="4">
        <f>28*730000000</f>
        <v>20440000000</v>
      </c>
    </row>
    <row r="58" spans="1:2" x14ac:dyDescent="0.2">
      <c r="A58" t="s">
        <v>21</v>
      </c>
      <c r="B58" s="4">
        <f>185*730000000</f>
        <v>135050000000</v>
      </c>
    </row>
    <row r="59" spans="1:2" x14ac:dyDescent="0.2">
      <c r="A59" t="s">
        <v>56</v>
      </c>
      <c r="B59" s="4">
        <f>5*730000000</f>
        <v>3650000000</v>
      </c>
    </row>
    <row r="60" spans="1:2" x14ac:dyDescent="0.2">
      <c r="A60" t="s">
        <v>57</v>
      </c>
      <c r="B60" s="4">
        <f>2832*730000000</f>
        <v>2067360000000</v>
      </c>
    </row>
    <row r="61" spans="1:2" x14ac:dyDescent="0.2">
      <c r="A61" t="s">
        <v>71</v>
      </c>
      <c r="B61" s="4">
        <f>637*730000000</f>
        <v>465010000000</v>
      </c>
    </row>
    <row r="62" spans="1:2" x14ac:dyDescent="0.2">
      <c r="A62" t="s">
        <v>58</v>
      </c>
      <c r="B62" s="4">
        <f>62*730000000</f>
        <v>45260000000</v>
      </c>
    </row>
    <row r="63" spans="1:2" x14ac:dyDescent="0.2">
      <c r="A63" t="s">
        <v>28</v>
      </c>
      <c r="B63" s="4">
        <f>209*730000000</f>
        <v>152570000000</v>
      </c>
    </row>
    <row r="64" spans="1:2" x14ac:dyDescent="0.2">
      <c r="A64" t="s">
        <v>74</v>
      </c>
      <c r="B64" s="4">
        <f>28*730000000</f>
        <v>20440000000</v>
      </c>
    </row>
    <row r="65" spans="1:2" x14ac:dyDescent="0.2">
      <c r="A65" t="s">
        <v>60</v>
      </c>
      <c r="B65" s="4">
        <f>5346*730000000</f>
        <v>3902580000000</v>
      </c>
    </row>
    <row r="66" spans="1:2" x14ac:dyDescent="0.2">
      <c r="A66" t="s">
        <v>36</v>
      </c>
      <c r="B66" s="4">
        <f>1611*730000000</f>
        <v>1176030000000</v>
      </c>
    </row>
    <row r="67" spans="1:2" x14ac:dyDescent="0.2">
      <c r="A67" t="s">
        <v>118</v>
      </c>
      <c r="B67" s="4">
        <f>664*730000000</f>
        <v>484720000000</v>
      </c>
    </row>
    <row r="68" spans="1:2" x14ac:dyDescent="0.2">
      <c r="A68" t="s">
        <v>75</v>
      </c>
      <c r="B68" s="4">
        <f>402*730000000</f>
        <v>293460000000</v>
      </c>
    </row>
    <row r="69" spans="1:2" x14ac:dyDescent="0.2">
      <c r="A69" t="s">
        <v>76</v>
      </c>
      <c r="B69" s="4">
        <f>182*730000000</f>
        <v>132860000000</v>
      </c>
    </row>
    <row r="70" spans="1:2" x14ac:dyDescent="0.2">
      <c r="A70" t="s">
        <v>26</v>
      </c>
      <c r="B70" s="4">
        <f>351*730000000</f>
        <v>256230000000</v>
      </c>
    </row>
    <row r="71" spans="1:2" x14ac:dyDescent="0.2">
      <c r="A71" t="s">
        <v>77</v>
      </c>
      <c r="B71" s="4">
        <f>99*730000000</f>
        <v>72270000000</v>
      </c>
    </row>
    <row r="72" spans="1:2" x14ac:dyDescent="0.2">
      <c r="A72" t="s">
        <v>29</v>
      </c>
      <c r="B72" s="4">
        <f>88*730000000</f>
        <v>64240000000</v>
      </c>
    </row>
    <row r="73" spans="1:2" x14ac:dyDescent="0.2">
      <c r="A73" t="s">
        <v>119</v>
      </c>
      <c r="B73" s="4">
        <f>23846*730000000</f>
        <v>17407580000000</v>
      </c>
    </row>
    <row r="74" spans="1:2" x14ac:dyDescent="0.2">
      <c r="A74" t="s">
        <v>38</v>
      </c>
      <c r="B74" s="4">
        <f>105*730000000</f>
        <v>76650000000</v>
      </c>
    </row>
    <row r="75" spans="1:2" x14ac:dyDescent="0.2">
      <c r="A75" t="s">
        <v>14</v>
      </c>
      <c r="B75" s="4">
        <f>47811*730000000</f>
        <v>34902030000000</v>
      </c>
    </row>
    <row r="76" spans="1:2" x14ac:dyDescent="0.2">
      <c r="A76" t="s">
        <v>132</v>
      </c>
      <c r="B76" s="4">
        <v>730000000</v>
      </c>
    </row>
    <row r="77" spans="1:2" x14ac:dyDescent="0.2">
      <c r="A77" t="s">
        <v>15</v>
      </c>
      <c r="B77" s="4">
        <f>8035*730000000</f>
        <v>5865550000000</v>
      </c>
    </row>
    <row r="78" spans="1:2" x14ac:dyDescent="0.2">
      <c r="A78" t="s">
        <v>39</v>
      </c>
      <c r="B78" s="4">
        <f>48*730000000</f>
        <v>35040000000</v>
      </c>
    </row>
    <row r="79" spans="1:2" x14ac:dyDescent="0.2">
      <c r="A79" t="s">
        <v>40</v>
      </c>
      <c r="B79" s="4">
        <f>14*730000000</f>
        <v>10220000000</v>
      </c>
    </row>
    <row r="80" spans="1:2" x14ac:dyDescent="0.2">
      <c r="A80" t="s">
        <v>41</v>
      </c>
      <c r="B80" s="4">
        <v>730000000</v>
      </c>
    </row>
    <row r="81" spans="1:2" x14ac:dyDescent="0.2">
      <c r="A81" t="s">
        <v>108</v>
      </c>
      <c r="B81" s="4">
        <f>6*730000000</f>
        <v>4380000000</v>
      </c>
    </row>
    <row r="82" spans="1:2" x14ac:dyDescent="0.2">
      <c r="A82" t="s">
        <v>22</v>
      </c>
      <c r="B82" s="4">
        <f>10*730000000</f>
        <v>7300000000</v>
      </c>
    </row>
    <row r="83" spans="1:2" x14ac:dyDescent="0.2">
      <c r="A83" t="s">
        <v>16</v>
      </c>
      <c r="B83" s="4">
        <f>3*730000000</f>
        <v>2190000000</v>
      </c>
    </row>
    <row r="84" spans="1:2" x14ac:dyDescent="0.2">
      <c r="A84" t="s">
        <v>110</v>
      </c>
      <c r="B84" s="4">
        <f>85*730000000</f>
        <v>62050000000</v>
      </c>
    </row>
    <row r="85" spans="1:2" x14ac:dyDescent="0.2">
      <c r="A85" t="s">
        <v>143</v>
      </c>
      <c r="B85" s="4">
        <f>269*730000000</f>
        <v>196370000000</v>
      </c>
    </row>
    <row r="86" spans="1:2" x14ac:dyDescent="0.2">
      <c r="A86" t="s">
        <v>78</v>
      </c>
      <c r="B86" s="4">
        <f>6*730000000</f>
        <v>4380000000</v>
      </c>
    </row>
    <row r="87" spans="1:2" x14ac:dyDescent="0.2">
      <c r="A87" t="s">
        <v>23</v>
      </c>
      <c r="B87" s="4">
        <f>6*730000000</f>
        <v>4380000000</v>
      </c>
    </row>
    <row r="88" spans="1:2" x14ac:dyDescent="0.2">
      <c r="A88" t="s">
        <v>61</v>
      </c>
      <c r="B88" s="4">
        <f>37*730000000</f>
        <v>27010000000</v>
      </c>
    </row>
    <row r="89" spans="1:2" x14ac:dyDescent="0.2">
      <c r="A89" t="s">
        <v>123</v>
      </c>
      <c r="B89" s="4">
        <f>188*730000000</f>
        <v>137240000000</v>
      </c>
    </row>
    <row r="90" spans="1:2" x14ac:dyDescent="0.2">
      <c r="A90" t="s">
        <v>124</v>
      </c>
      <c r="B90" s="4">
        <f>88*730000000</f>
        <v>64240000000</v>
      </c>
    </row>
    <row r="91" spans="1:2" x14ac:dyDescent="0.2">
      <c r="A91" t="s">
        <v>144</v>
      </c>
      <c r="B91" s="4">
        <f>310*730000000</f>
        <v>226300000000</v>
      </c>
    </row>
    <row r="92" spans="1:2" x14ac:dyDescent="0.2">
      <c r="A92" t="s">
        <v>112</v>
      </c>
      <c r="B92" s="4">
        <f>65*730000000</f>
        <v>47450000000</v>
      </c>
    </row>
    <row r="93" spans="1:2" x14ac:dyDescent="0.2">
      <c r="A93" t="s">
        <v>24</v>
      </c>
      <c r="B93" s="4">
        <f>5*730000000</f>
        <v>3650000000</v>
      </c>
    </row>
    <row r="94" spans="1:2" x14ac:dyDescent="0.2">
      <c r="A94" t="s">
        <v>47</v>
      </c>
      <c r="B94" s="4">
        <f>9805*730000000</f>
        <v>7157650000000</v>
      </c>
    </row>
    <row r="95" spans="1:2" x14ac:dyDescent="0.2">
      <c r="A95" t="s">
        <v>146</v>
      </c>
      <c r="B95" s="4">
        <f>6091*730000000</f>
        <v>4446430000000</v>
      </c>
    </row>
    <row r="96" spans="1:2" x14ac:dyDescent="0.2">
      <c r="A96" t="s">
        <v>2</v>
      </c>
      <c r="B96" s="4">
        <f>11888*730000000</f>
        <v>8678240000000</v>
      </c>
    </row>
    <row r="97" spans="1:2" x14ac:dyDescent="0.2">
      <c r="A97" t="s">
        <v>62</v>
      </c>
      <c r="B97" s="4">
        <f>14*730000000</f>
        <v>10220000000</v>
      </c>
    </row>
    <row r="98" spans="1:2" x14ac:dyDescent="0.2">
      <c r="A98" t="s">
        <v>17</v>
      </c>
      <c r="B98" s="4">
        <f>950*730000000</f>
        <v>693500000000</v>
      </c>
    </row>
    <row r="99" spans="1:2" x14ac:dyDescent="0.2">
      <c r="A99" t="s">
        <v>43</v>
      </c>
      <c r="B99" s="4">
        <f>264*730000000</f>
        <v>192720000000</v>
      </c>
    </row>
    <row r="100" spans="1:2" x14ac:dyDescent="0.2">
      <c r="A100" t="s">
        <v>48</v>
      </c>
      <c r="B100" s="4">
        <f>1542*730000000</f>
        <v>1125660000000</v>
      </c>
    </row>
    <row r="101" spans="1:2" x14ac:dyDescent="0.2">
      <c r="A101" t="s">
        <v>82</v>
      </c>
      <c r="B101" s="4">
        <f>5708*730000000</f>
        <v>4166840000000</v>
      </c>
    </row>
    <row r="102" spans="1:2" x14ac:dyDescent="0.2">
      <c r="A102" t="s">
        <v>18</v>
      </c>
      <c r="B102" s="4">
        <f>646*730000000</f>
        <v>471580000000</v>
      </c>
    </row>
    <row r="103" spans="1:2" x14ac:dyDescent="0.2">
      <c r="A103" t="s">
        <v>121</v>
      </c>
      <c r="B103" s="4">
        <f>267*730000000</f>
        <v>194910000000</v>
      </c>
    </row>
    <row r="104" spans="1:2" x14ac:dyDescent="0.2">
      <c r="A104" t="s">
        <v>150</v>
      </c>
      <c r="B104" s="4">
        <f>202239*730000000</f>
        <v>147634470000000</v>
      </c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</sheetData>
  <pageMargins left="0.75" right="0.75" top="1" bottom="1" header="0.5" footer="0.5"/>
  <ignoredErrors>
    <ignoredError sqref="B14 B36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7.6640625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100000</v>
      </c>
    </row>
    <row r="3" spans="1:2" x14ac:dyDescent="0.2">
      <c r="A3" t="s">
        <v>3</v>
      </c>
      <c r="B3">
        <v>20000000</v>
      </c>
    </row>
    <row r="4" spans="1:2" x14ac:dyDescent="0.2">
      <c r="A4" t="s">
        <v>4</v>
      </c>
      <c r="B4">
        <v>16000000</v>
      </c>
    </row>
    <row r="5" spans="1:2" x14ac:dyDescent="0.2">
      <c r="A5" t="s">
        <v>5</v>
      </c>
      <c r="B5">
        <v>2800000</v>
      </c>
    </row>
    <row r="6" spans="1:2" x14ac:dyDescent="0.2">
      <c r="A6" t="s">
        <v>6</v>
      </c>
      <c r="B6">
        <v>2800000</v>
      </c>
    </row>
    <row r="7" spans="1:2" x14ac:dyDescent="0.2">
      <c r="A7" t="s">
        <v>83</v>
      </c>
      <c r="B7">
        <v>5500000</v>
      </c>
    </row>
    <row r="8" spans="1:2" x14ac:dyDescent="0.2">
      <c r="A8" t="s">
        <v>10</v>
      </c>
      <c r="B8">
        <v>21000000</v>
      </c>
    </row>
    <row r="9" spans="1:2" x14ac:dyDescent="0.2">
      <c r="A9" t="s">
        <v>77</v>
      </c>
      <c r="B9">
        <v>4800000</v>
      </c>
    </row>
    <row r="10" spans="1:2" x14ac:dyDescent="0.2">
      <c r="A10" t="s">
        <v>14</v>
      </c>
      <c r="B10">
        <v>6900000</v>
      </c>
    </row>
    <row r="11" spans="1:2" x14ac:dyDescent="0.2">
      <c r="A11" t="s">
        <v>19</v>
      </c>
      <c r="B11">
        <v>14000000</v>
      </c>
    </row>
    <row r="12" spans="1:2" x14ac:dyDescent="0.2">
      <c r="A12" t="s">
        <v>149</v>
      </c>
      <c r="B12">
        <v>94000000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5.1640625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170000</v>
      </c>
    </row>
    <row r="3" spans="1:2" x14ac:dyDescent="0.2">
      <c r="A3" t="s">
        <v>4</v>
      </c>
      <c r="B3">
        <v>16000000</v>
      </c>
    </row>
    <row r="4" spans="1:2" x14ac:dyDescent="0.2">
      <c r="A4" t="s">
        <v>5</v>
      </c>
      <c r="B4">
        <v>1600000</v>
      </c>
    </row>
    <row r="5" spans="1:2" x14ac:dyDescent="0.2">
      <c r="A5" t="s">
        <v>149</v>
      </c>
      <c r="B5">
        <v>17000000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1000000000</v>
      </c>
    </row>
    <row r="3" spans="1:2" x14ac:dyDescent="0.2">
      <c r="A3" t="s">
        <v>49</v>
      </c>
      <c r="B3">
        <v>2200000000</v>
      </c>
    </row>
    <row r="4" spans="1:2" x14ac:dyDescent="0.2">
      <c r="A4" t="s">
        <v>3</v>
      </c>
      <c r="B4">
        <v>1100000000</v>
      </c>
    </row>
    <row r="5" spans="1:2" x14ac:dyDescent="0.2">
      <c r="A5" t="s">
        <v>4</v>
      </c>
      <c r="B5">
        <v>1600000000</v>
      </c>
    </row>
    <row r="6" spans="1:2" x14ac:dyDescent="0.2">
      <c r="A6" t="s">
        <v>6</v>
      </c>
      <c r="B6">
        <v>3200000000</v>
      </c>
    </row>
    <row r="7" spans="1:2" x14ac:dyDescent="0.2">
      <c r="A7" t="s">
        <v>52</v>
      </c>
      <c r="B7">
        <v>2800000000</v>
      </c>
    </row>
    <row r="8" spans="1:2" x14ac:dyDescent="0.2">
      <c r="A8" t="s">
        <v>90</v>
      </c>
      <c r="B8">
        <v>1000000000</v>
      </c>
    </row>
    <row r="9" spans="1:2" x14ac:dyDescent="0.2">
      <c r="A9" t="s">
        <v>9</v>
      </c>
      <c r="B9">
        <v>46000000</v>
      </c>
    </row>
    <row r="10" spans="1:2" x14ac:dyDescent="0.2">
      <c r="A10" t="s">
        <v>115</v>
      </c>
      <c r="B10">
        <v>57000000</v>
      </c>
    </row>
    <row r="11" spans="1:2" x14ac:dyDescent="0.2">
      <c r="A11" t="s">
        <v>116</v>
      </c>
      <c r="B11">
        <v>800000000</v>
      </c>
    </row>
    <row r="12" spans="1:2" x14ac:dyDescent="0.2">
      <c r="A12" t="s">
        <v>12</v>
      </c>
      <c r="B12">
        <v>260000000</v>
      </c>
    </row>
    <row r="13" spans="1:2" x14ac:dyDescent="0.2">
      <c r="A13" t="s">
        <v>21</v>
      </c>
      <c r="B13">
        <v>30000000</v>
      </c>
    </row>
    <row r="14" spans="1:2" x14ac:dyDescent="0.2">
      <c r="A14" t="s">
        <v>56</v>
      </c>
      <c r="B14">
        <v>50000000000</v>
      </c>
    </row>
    <row r="15" spans="1:2" x14ac:dyDescent="0.2">
      <c r="A15" t="s">
        <v>26</v>
      </c>
      <c r="B15">
        <v>210000000</v>
      </c>
    </row>
    <row r="16" spans="1:2" x14ac:dyDescent="0.2">
      <c r="A16" t="s">
        <v>14</v>
      </c>
      <c r="B16">
        <v>600000000</v>
      </c>
    </row>
    <row r="17" spans="1:2" x14ac:dyDescent="0.2">
      <c r="A17" t="s">
        <v>15</v>
      </c>
      <c r="B17">
        <v>1400000000</v>
      </c>
    </row>
    <row r="18" spans="1:2" x14ac:dyDescent="0.2">
      <c r="A18" t="s">
        <v>106</v>
      </c>
      <c r="B18">
        <v>50000000</v>
      </c>
    </row>
    <row r="19" spans="1:2" x14ac:dyDescent="0.2">
      <c r="A19" t="s">
        <v>22</v>
      </c>
      <c r="B19">
        <v>1400000000</v>
      </c>
    </row>
    <row r="20" spans="1:2" x14ac:dyDescent="0.2">
      <c r="A20" t="s">
        <v>120</v>
      </c>
      <c r="B20">
        <v>1800000000</v>
      </c>
    </row>
    <row r="21" spans="1:2" x14ac:dyDescent="0.2">
      <c r="A21" t="s">
        <v>111</v>
      </c>
      <c r="B21">
        <v>30000000</v>
      </c>
    </row>
    <row r="22" spans="1:2" x14ac:dyDescent="0.2">
      <c r="A22" t="s">
        <v>112</v>
      </c>
      <c r="B22">
        <v>100000000</v>
      </c>
    </row>
    <row r="23" spans="1:2" x14ac:dyDescent="0.2">
      <c r="A23" s="1" t="s">
        <v>142</v>
      </c>
      <c r="B23">
        <v>100000000</v>
      </c>
    </row>
    <row r="24" spans="1:2" x14ac:dyDescent="0.2">
      <c r="A24" t="s">
        <v>18</v>
      </c>
      <c r="B24">
        <v>30000000</v>
      </c>
    </row>
    <row r="25" spans="1:2" x14ac:dyDescent="0.2">
      <c r="A25" t="s">
        <v>19</v>
      </c>
      <c r="B25">
        <v>840000000</v>
      </c>
    </row>
    <row r="26" spans="1:2" x14ac:dyDescent="0.2">
      <c r="A26" t="s">
        <v>149</v>
      </c>
      <c r="B26">
        <v>71000000000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"/>
  <sheetViews>
    <sheetView workbookViewId="0"/>
  </sheetViews>
  <sheetFormatPr baseColWidth="10" defaultColWidth="8.83203125" defaultRowHeight="15" x14ac:dyDescent="0.2"/>
  <cols>
    <col min="1" max="1" width="18.33203125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900000/1000</f>
        <v>900</v>
      </c>
    </row>
    <row r="3" spans="1:2" x14ac:dyDescent="0.2">
      <c r="A3" t="s">
        <v>5</v>
      </c>
      <c r="B3">
        <f>310000/1000</f>
        <v>310</v>
      </c>
    </row>
    <row r="4" spans="1:2" x14ac:dyDescent="0.2">
      <c r="A4" t="s">
        <v>14</v>
      </c>
      <c r="B4">
        <f>3900000/1000</f>
        <v>3900</v>
      </c>
    </row>
    <row r="5" spans="1:2" x14ac:dyDescent="0.2">
      <c r="A5" t="s">
        <v>22</v>
      </c>
      <c r="B5">
        <f>63000000/1000</f>
        <v>63000</v>
      </c>
    </row>
    <row r="6" spans="1:2" x14ac:dyDescent="0.2">
      <c r="A6" t="s">
        <v>64</v>
      </c>
      <c r="B6">
        <f>1200000/1000</f>
        <v>1200</v>
      </c>
    </row>
    <row r="7" spans="1:2" x14ac:dyDescent="0.2">
      <c r="A7" t="s">
        <v>149</v>
      </c>
      <c r="B7">
        <f>69000000/1000</f>
        <v>69000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4"/>
  <sheetViews>
    <sheetView workbookViewId="0"/>
  </sheetViews>
  <sheetFormatPr baseColWidth="10" defaultColWidth="8.83203125" defaultRowHeight="15" x14ac:dyDescent="0.2"/>
  <cols>
    <col min="1" max="1" width="12.83203125" customWidth="1"/>
    <col min="2" max="2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1500000</v>
      </c>
    </row>
    <row r="3" spans="1:2" x14ac:dyDescent="0.2">
      <c r="A3" t="s">
        <v>3</v>
      </c>
      <c r="B3">
        <v>4100000</v>
      </c>
    </row>
    <row r="4" spans="1:2" x14ac:dyDescent="0.2">
      <c r="A4" t="s">
        <v>4</v>
      </c>
      <c r="B4">
        <v>21000000</v>
      </c>
    </row>
    <row r="5" spans="1:2" x14ac:dyDescent="0.2">
      <c r="A5" t="s">
        <v>5</v>
      </c>
      <c r="B5">
        <v>830000</v>
      </c>
    </row>
    <row r="6" spans="1:2" x14ac:dyDescent="0.2">
      <c r="A6" t="s">
        <v>6</v>
      </c>
      <c r="B6">
        <v>44000000</v>
      </c>
    </row>
    <row r="7" spans="1:2" x14ac:dyDescent="0.2">
      <c r="A7" t="s">
        <v>79</v>
      </c>
      <c r="B7">
        <v>1500000</v>
      </c>
    </row>
    <row r="8" spans="1:2" x14ac:dyDescent="0.2">
      <c r="A8" t="s">
        <v>9</v>
      </c>
      <c r="B8">
        <v>6900000</v>
      </c>
    </row>
    <row r="9" spans="1:2" x14ac:dyDescent="0.2">
      <c r="A9" t="s">
        <v>14</v>
      </c>
      <c r="B9">
        <v>12000000</v>
      </c>
    </row>
    <row r="10" spans="1:2" x14ac:dyDescent="0.2">
      <c r="A10" t="s">
        <v>22</v>
      </c>
      <c r="B10">
        <v>790000</v>
      </c>
    </row>
    <row r="11" spans="1:2" x14ac:dyDescent="0.2">
      <c r="A11" t="s">
        <v>61</v>
      </c>
      <c r="B11">
        <v>890000</v>
      </c>
    </row>
    <row r="12" spans="1:2" x14ac:dyDescent="0.2">
      <c r="A12" t="s">
        <v>18</v>
      </c>
      <c r="B12">
        <v>22000000</v>
      </c>
    </row>
    <row r="13" spans="1:2" x14ac:dyDescent="0.2">
      <c r="A13" t="s">
        <v>19</v>
      </c>
      <c r="B13">
        <v>310000</v>
      </c>
    </row>
    <row r="14" spans="1:2" x14ac:dyDescent="0.2">
      <c r="A14" t="s">
        <v>149</v>
      </c>
      <c r="B14">
        <v>120000000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"/>
  <sheetViews>
    <sheetView workbookViewId="0"/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10000</v>
      </c>
    </row>
    <row r="3" spans="1:2" x14ac:dyDescent="0.2">
      <c r="A3" t="s">
        <v>5</v>
      </c>
      <c r="B3">
        <v>6000</v>
      </c>
    </row>
    <row r="4" spans="1:2" x14ac:dyDescent="0.2">
      <c r="A4" t="s">
        <v>6</v>
      </c>
      <c r="B4">
        <v>26000</v>
      </c>
    </row>
    <row r="5" spans="1:2" x14ac:dyDescent="0.2">
      <c r="A5" t="s">
        <v>26</v>
      </c>
      <c r="B5">
        <v>13000</v>
      </c>
    </row>
    <row r="6" spans="1:2" x14ac:dyDescent="0.2">
      <c r="A6" t="s">
        <v>29</v>
      </c>
      <c r="B6">
        <v>3000</v>
      </c>
    </row>
    <row r="7" spans="1:2" x14ac:dyDescent="0.2">
      <c r="A7" t="s">
        <v>14</v>
      </c>
      <c r="B7">
        <v>20000</v>
      </c>
    </row>
    <row r="8" spans="1:2" x14ac:dyDescent="0.2">
      <c r="A8" t="s">
        <v>19</v>
      </c>
      <c r="B8">
        <v>22000</v>
      </c>
    </row>
    <row r="9" spans="1:2" x14ac:dyDescent="0.2">
      <c r="A9" t="s">
        <v>149</v>
      </c>
      <c r="B9">
        <v>100000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2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26000</v>
      </c>
    </row>
    <row r="3" spans="1:2" x14ac:dyDescent="0.2">
      <c r="A3" t="s">
        <v>3</v>
      </c>
      <c r="B3">
        <v>88000</v>
      </c>
    </row>
    <row r="4" spans="1:2" x14ac:dyDescent="0.2">
      <c r="A4" t="s">
        <v>20</v>
      </c>
      <c r="B4">
        <v>22000</v>
      </c>
    </row>
    <row r="5" spans="1:2" x14ac:dyDescent="0.2">
      <c r="A5" t="s">
        <v>25</v>
      </c>
      <c r="B5">
        <v>26000</v>
      </c>
    </row>
    <row r="6" spans="1:2" x14ac:dyDescent="0.2">
      <c r="A6" t="s">
        <v>6</v>
      </c>
      <c r="B6">
        <v>41000</v>
      </c>
    </row>
    <row r="7" spans="1:2" x14ac:dyDescent="0.2">
      <c r="A7" t="s">
        <v>21</v>
      </c>
      <c r="B7">
        <v>37000</v>
      </c>
    </row>
    <row r="8" spans="1:2" x14ac:dyDescent="0.2">
      <c r="A8" t="s">
        <v>26</v>
      </c>
      <c r="B8">
        <v>91000</v>
      </c>
    </row>
    <row r="9" spans="1:2" x14ac:dyDescent="0.2">
      <c r="A9" t="s">
        <v>29</v>
      </c>
      <c r="B9">
        <v>70000</v>
      </c>
    </row>
    <row r="10" spans="1:2" x14ac:dyDescent="0.2">
      <c r="A10" t="s">
        <v>14</v>
      </c>
      <c r="B10">
        <v>45000</v>
      </c>
    </row>
    <row r="11" spans="1:2" x14ac:dyDescent="0.2">
      <c r="A11" t="s">
        <v>19</v>
      </c>
      <c r="B11">
        <v>57000</v>
      </c>
    </row>
    <row r="12" spans="1:2" x14ac:dyDescent="0.2">
      <c r="A12" t="s">
        <v>149</v>
      </c>
      <c r="B12">
        <v>500000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6800000</v>
      </c>
    </row>
    <row r="3" spans="1:2" x14ac:dyDescent="0.2">
      <c r="A3" t="s">
        <v>149</v>
      </c>
      <c r="B3">
        <v>6800000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workbookViewId="0"/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99000</v>
      </c>
    </row>
    <row r="3" spans="1:2" x14ac:dyDescent="0.2">
      <c r="A3" t="s">
        <v>4</v>
      </c>
      <c r="B3">
        <v>40000</v>
      </c>
    </row>
    <row r="4" spans="1:2" x14ac:dyDescent="0.2">
      <c r="A4" t="s">
        <v>149</v>
      </c>
      <c r="B4">
        <v>140000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7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2000000</v>
      </c>
    </row>
    <row r="3" spans="1:2" x14ac:dyDescent="0.2">
      <c r="A3" t="s">
        <v>3</v>
      </c>
      <c r="B3">
        <v>177000000</v>
      </c>
    </row>
    <row r="4" spans="1:2" x14ac:dyDescent="0.2">
      <c r="A4" s="1" t="s">
        <v>4</v>
      </c>
      <c r="B4">
        <v>43000000</v>
      </c>
    </row>
    <row r="5" spans="1:2" x14ac:dyDescent="0.2">
      <c r="A5" s="1" t="s">
        <v>5</v>
      </c>
      <c r="B5">
        <v>31000000</v>
      </c>
    </row>
    <row r="6" spans="1:2" x14ac:dyDescent="0.2">
      <c r="A6" s="1" t="s">
        <v>6</v>
      </c>
      <c r="B6">
        <v>230000000</v>
      </c>
    </row>
    <row r="7" spans="1:2" x14ac:dyDescent="0.2">
      <c r="A7" t="s">
        <v>9</v>
      </c>
      <c r="B7">
        <v>92400000</v>
      </c>
    </row>
    <row r="8" spans="1:2" x14ac:dyDescent="0.2">
      <c r="A8" t="s">
        <v>102</v>
      </c>
      <c r="B8">
        <v>610000</v>
      </c>
    </row>
    <row r="9" spans="1:2" x14ac:dyDescent="0.2">
      <c r="A9" s="1" t="s">
        <v>54</v>
      </c>
      <c r="B9">
        <v>23000000</v>
      </c>
    </row>
    <row r="10" spans="1:2" x14ac:dyDescent="0.2">
      <c r="A10" t="s">
        <v>57</v>
      </c>
      <c r="B10">
        <v>26890000</v>
      </c>
    </row>
    <row r="11" spans="1:2" x14ac:dyDescent="0.2">
      <c r="A11" s="1" t="s">
        <v>36</v>
      </c>
      <c r="B11">
        <v>37000000</v>
      </c>
    </row>
    <row r="12" spans="1:2" x14ac:dyDescent="0.2">
      <c r="A12" t="s">
        <v>107</v>
      </c>
      <c r="B12">
        <v>490000</v>
      </c>
    </row>
    <row r="13" spans="1:2" x14ac:dyDescent="0.2">
      <c r="A13" t="s">
        <v>22</v>
      </c>
      <c r="B13">
        <v>41800000</v>
      </c>
    </row>
    <row r="14" spans="1:2" x14ac:dyDescent="0.2">
      <c r="A14" t="s">
        <v>17</v>
      </c>
      <c r="B14">
        <v>8400000</v>
      </c>
    </row>
    <row r="15" spans="1:2" x14ac:dyDescent="0.2">
      <c r="A15" t="s">
        <v>18</v>
      </c>
      <c r="B15">
        <v>1600000</v>
      </c>
    </row>
    <row r="16" spans="1:2" x14ac:dyDescent="0.2">
      <c r="A16" t="s">
        <v>19</v>
      </c>
      <c r="B16">
        <v>26400000</v>
      </c>
    </row>
    <row r="17" spans="1:2" x14ac:dyDescent="0.2">
      <c r="A17" t="s">
        <v>149</v>
      </c>
      <c r="B17">
        <v>1440000000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workbookViewId="0"/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85</v>
      </c>
      <c r="B2">
        <v>10000</v>
      </c>
    </row>
    <row r="3" spans="1:2" x14ac:dyDescent="0.2">
      <c r="A3" t="s">
        <v>6</v>
      </c>
      <c r="B3">
        <v>1900000</v>
      </c>
    </row>
    <row r="4" spans="1:2" x14ac:dyDescent="0.2">
      <c r="A4" t="s">
        <v>68</v>
      </c>
      <c r="B4">
        <v>29000</v>
      </c>
    </row>
    <row r="5" spans="1:2" x14ac:dyDescent="0.2">
      <c r="A5" t="s">
        <v>70</v>
      </c>
      <c r="B5">
        <v>4300</v>
      </c>
    </row>
    <row r="6" spans="1:2" x14ac:dyDescent="0.2">
      <c r="A6" t="s">
        <v>37</v>
      </c>
      <c r="B6">
        <v>3100</v>
      </c>
    </row>
    <row r="7" spans="1:2" x14ac:dyDescent="0.2">
      <c r="A7" t="s">
        <v>14</v>
      </c>
      <c r="B7">
        <v>400000</v>
      </c>
    </row>
    <row r="8" spans="1:2" x14ac:dyDescent="0.2">
      <c r="A8" t="s">
        <v>16</v>
      </c>
      <c r="B8">
        <v>54000</v>
      </c>
    </row>
    <row r="9" spans="1:2" x14ac:dyDescent="0.2">
      <c r="A9" t="s">
        <v>18</v>
      </c>
      <c r="B9">
        <v>95000</v>
      </c>
    </row>
    <row r="10" spans="1:2" x14ac:dyDescent="0.2">
      <c r="A10" t="s">
        <v>19</v>
      </c>
      <c r="B10">
        <v>880000</v>
      </c>
    </row>
    <row r="11" spans="1:2" x14ac:dyDescent="0.2">
      <c r="A11" t="s">
        <v>149</v>
      </c>
      <c r="B11">
        <v>3400000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1"/>
  <sheetViews>
    <sheetView workbookViewId="0"/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80</v>
      </c>
      <c r="B2" s="4">
        <v>5000</v>
      </c>
    </row>
    <row r="3" spans="1:2" x14ac:dyDescent="0.2">
      <c r="A3" t="s">
        <v>4</v>
      </c>
      <c r="B3" s="4">
        <v>156000</v>
      </c>
    </row>
    <row r="4" spans="1:2" x14ac:dyDescent="0.2">
      <c r="A4" t="s">
        <v>5</v>
      </c>
      <c r="B4" s="4">
        <v>275000</v>
      </c>
    </row>
    <row r="5" spans="1:2" x14ac:dyDescent="0.2">
      <c r="A5" t="s">
        <v>6</v>
      </c>
      <c r="B5" s="4">
        <v>102000</v>
      </c>
    </row>
    <row r="6" spans="1:2" x14ac:dyDescent="0.2">
      <c r="A6" t="s">
        <v>10</v>
      </c>
      <c r="B6" s="4">
        <v>2000</v>
      </c>
    </row>
    <row r="7" spans="1:2" x14ac:dyDescent="0.2">
      <c r="A7" t="s">
        <v>34</v>
      </c>
      <c r="B7" s="4">
        <v>5000</v>
      </c>
    </row>
    <row r="8" spans="1:2" x14ac:dyDescent="0.2">
      <c r="A8" t="s">
        <v>12</v>
      </c>
      <c r="B8" s="4">
        <v>304000</v>
      </c>
    </row>
    <row r="9" spans="1:2" x14ac:dyDescent="0.2">
      <c r="A9" t="s">
        <v>70</v>
      </c>
      <c r="B9" s="4">
        <v>50000</v>
      </c>
    </row>
    <row r="10" spans="1:2" x14ac:dyDescent="0.2">
      <c r="A10" t="s">
        <v>26</v>
      </c>
      <c r="B10" s="4">
        <v>14000</v>
      </c>
    </row>
    <row r="11" spans="1:2" x14ac:dyDescent="0.2">
      <c r="A11" t="s">
        <v>37</v>
      </c>
      <c r="B11" s="4">
        <v>5000</v>
      </c>
    </row>
    <row r="12" spans="1:2" x14ac:dyDescent="0.2">
      <c r="A12" t="s">
        <v>14</v>
      </c>
      <c r="B12" s="4">
        <v>25000</v>
      </c>
    </row>
    <row r="13" spans="1:2" x14ac:dyDescent="0.2">
      <c r="A13" t="s">
        <v>40</v>
      </c>
      <c r="B13" s="4">
        <v>9000</v>
      </c>
    </row>
    <row r="14" spans="1:2" x14ac:dyDescent="0.2">
      <c r="A14" t="s">
        <v>41</v>
      </c>
      <c r="B14" s="4">
        <v>2000</v>
      </c>
    </row>
    <row r="15" spans="1:2" x14ac:dyDescent="0.2">
      <c r="A15" t="s">
        <v>22</v>
      </c>
      <c r="B15" s="4">
        <v>168000</v>
      </c>
    </row>
    <row r="16" spans="1:2" x14ac:dyDescent="0.2">
      <c r="A16" t="s">
        <v>16</v>
      </c>
      <c r="B16" s="4">
        <v>23000</v>
      </c>
    </row>
    <row r="17" spans="1:2" x14ac:dyDescent="0.2">
      <c r="A17" t="s">
        <v>61</v>
      </c>
      <c r="B17" s="4">
        <v>38000</v>
      </c>
    </row>
    <row r="18" spans="1:2" x14ac:dyDescent="0.2">
      <c r="A18" t="s">
        <v>24</v>
      </c>
      <c r="B18" s="4">
        <v>7000</v>
      </c>
    </row>
    <row r="19" spans="1:2" x14ac:dyDescent="0.2">
      <c r="A19" t="s">
        <v>2</v>
      </c>
      <c r="B19" s="4">
        <v>13000</v>
      </c>
    </row>
    <row r="20" spans="1:2" x14ac:dyDescent="0.2">
      <c r="A20" t="s">
        <v>17</v>
      </c>
      <c r="B20" s="4">
        <v>41000</v>
      </c>
    </row>
    <row r="21" spans="1:2" x14ac:dyDescent="0.2">
      <c r="A21" t="s">
        <v>48</v>
      </c>
      <c r="B21" s="4">
        <v>37000</v>
      </c>
    </row>
    <row r="22" spans="1:2" x14ac:dyDescent="0.2">
      <c r="A22" t="s">
        <v>149</v>
      </c>
      <c r="B22" s="4">
        <v>1280000</v>
      </c>
    </row>
    <row r="23" spans="1:2" x14ac:dyDescent="0.2">
      <c r="B23" s="4"/>
    </row>
    <row r="24" spans="1:2" x14ac:dyDescent="0.2">
      <c r="B24" s="4"/>
    </row>
    <row r="25" spans="1:2" x14ac:dyDescent="0.2">
      <c r="B25" s="4"/>
    </row>
    <row r="26" spans="1:2" x14ac:dyDescent="0.2">
      <c r="B26" s="4"/>
    </row>
    <row r="27" spans="1:2" x14ac:dyDescent="0.2">
      <c r="B27" s="4"/>
    </row>
    <row r="28" spans="1:2" x14ac:dyDescent="0.2">
      <c r="B28" s="4"/>
    </row>
    <row r="29" spans="1:2" x14ac:dyDescent="0.2">
      <c r="B29" s="4"/>
    </row>
    <row r="30" spans="1:2" x14ac:dyDescent="0.2">
      <c r="B30" s="4"/>
    </row>
    <row r="31" spans="1:2" x14ac:dyDescent="0.2">
      <c r="B31" s="4"/>
    </row>
  </sheetData>
  <pageMargins left="0.75" right="0.75" top="1" bottom="1" header="0.5" footer="0.5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8"/>
  <sheetViews>
    <sheetView workbookViewId="0"/>
  </sheetViews>
  <sheetFormatPr baseColWidth="10" defaultColWidth="8.83203125" defaultRowHeight="15" x14ac:dyDescent="0.2"/>
  <cols>
    <col min="1" max="1" width="11.33203125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45*1000</f>
        <v>45000</v>
      </c>
    </row>
    <row r="3" spans="1:2" x14ac:dyDescent="0.2">
      <c r="A3" t="s">
        <v>3</v>
      </c>
      <c r="B3">
        <f>4000*1000</f>
        <v>4000000</v>
      </c>
    </row>
    <row r="4" spans="1:2" x14ac:dyDescent="0.2">
      <c r="A4" t="s">
        <v>4</v>
      </c>
      <c r="B4">
        <f>120*1000</f>
        <v>120000</v>
      </c>
    </row>
    <row r="5" spans="1:2" x14ac:dyDescent="0.2">
      <c r="A5" t="s">
        <v>6</v>
      </c>
      <c r="B5">
        <f>9500*1000</f>
        <v>9500000</v>
      </c>
    </row>
    <row r="6" spans="1:2" x14ac:dyDescent="0.2">
      <c r="A6" t="s">
        <v>14</v>
      </c>
      <c r="B6">
        <f>5000*1000</f>
        <v>5000000</v>
      </c>
    </row>
    <row r="7" spans="1:2" x14ac:dyDescent="0.2">
      <c r="A7" t="s">
        <v>22</v>
      </c>
      <c r="B7">
        <f>3500*1000</f>
        <v>3500000</v>
      </c>
    </row>
    <row r="8" spans="1:2" x14ac:dyDescent="0.2">
      <c r="A8" t="s">
        <v>149</v>
      </c>
      <c r="B8">
        <f>22000*1000</f>
        <v>22000000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3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11000000</v>
      </c>
    </row>
    <row r="3" spans="1:2" x14ac:dyDescent="0.2">
      <c r="A3" t="s">
        <v>3</v>
      </c>
      <c r="B3">
        <v>68000000</v>
      </c>
    </row>
    <row r="4" spans="1:2" x14ac:dyDescent="0.2">
      <c r="A4" t="s">
        <v>20</v>
      </c>
      <c r="B4">
        <v>4800000</v>
      </c>
    </row>
    <row r="5" spans="1:2" x14ac:dyDescent="0.2">
      <c r="A5" t="s">
        <v>5</v>
      </c>
      <c r="B5">
        <v>2300000</v>
      </c>
    </row>
    <row r="6" spans="1:2" x14ac:dyDescent="0.2">
      <c r="A6" t="s">
        <v>6</v>
      </c>
      <c r="B6">
        <v>44000000</v>
      </c>
    </row>
    <row r="7" spans="1:2" x14ac:dyDescent="0.2">
      <c r="A7" t="s">
        <v>9</v>
      </c>
      <c r="B7">
        <v>10000000</v>
      </c>
    </row>
    <row r="8" spans="1:2" x14ac:dyDescent="0.2">
      <c r="A8" t="s">
        <v>12</v>
      </c>
      <c r="B8">
        <v>12000000</v>
      </c>
    </row>
    <row r="9" spans="1:2" x14ac:dyDescent="0.2">
      <c r="A9" t="s">
        <v>21</v>
      </c>
      <c r="B9">
        <v>22000000</v>
      </c>
    </row>
    <row r="10" spans="1:2" x14ac:dyDescent="0.2">
      <c r="A10" t="s">
        <v>26</v>
      </c>
      <c r="B10">
        <v>20000000</v>
      </c>
    </row>
    <row r="11" spans="1:2" x14ac:dyDescent="0.2">
      <c r="A11" t="s">
        <v>42</v>
      </c>
      <c r="B11">
        <v>3600000</v>
      </c>
    </row>
    <row r="12" spans="1:2" x14ac:dyDescent="0.2">
      <c r="A12" t="s">
        <v>19</v>
      </c>
      <c r="B12">
        <v>34000000</v>
      </c>
    </row>
    <row r="13" spans="1:2" x14ac:dyDescent="0.2">
      <c r="A13" t="s">
        <v>149</v>
      </c>
      <c r="B13">
        <v>250000000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9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500000</v>
      </c>
    </row>
    <row r="3" spans="1:2" x14ac:dyDescent="0.2">
      <c r="A3" t="s">
        <v>3</v>
      </c>
      <c r="B3">
        <v>43000000</v>
      </c>
    </row>
    <row r="4" spans="1:2" x14ac:dyDescent="0.2">
      <c r="A4" t="s">
        <v>6</v>
      </c>
      <c r="B4">
        <v>500000</v>
      </c>
    </row>
    <row r="5" spans="1:2" x14ac:dyDescent="0.2">
      <c r="A5" s="1" t="s">
        <v>102</v>
      </c>
      <c r="B5">
        <v>55000</v>
      </c>
    </row>
    <row r="6" spans="1:2" x14ac:dyDescent="0.2">
      <c r="A6" s="1" t="s">
        <v>57</v>
      </c>
      <c r="B6">
        <v>1800000</v>
      </c>
    </row>
    <row r="7" spans="1:2" x14ac:dyDescent="0.2">
      <c r="A7" s="1" t="s">
        <v>22</v>
      </c>
      <c r="B7">
        <v>6700000</v>
      </c>
    </row>
    <row r="8" spans="1:2" x14ac:dyDescent="0.2">
      <c r="A8" s="1" t="s">
        <v>19</v>
      </c>
      <c r="B8">
        <v>11000000</v>
      </c>
    </row>
    <row r="9" spans="1:2" x14ac:dyDescent="0.2">
      <c r="A9" s="1" t="s">
        <v>149</v>
      </c>
      <c r="B9">
        <v>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Aluminium</vt:lpstr>
      <vt:lpstr>Antimony</vt:lpstr>
      <vt:lpstr>Bismuth</vt:lpstr>
      <vt:lpstr>Cadmium</vt:lpstr>
      <vt:lpstr>Chromium</vt:lpstr>
      <vt:lpstr>Coal</vt:lpstr>
      <vt:lpstr>Cobalt</vt:lpstr>
      <vt:lpstr>Copper</vt:lpstr>
      <vt:lpstr>Crude oils</vt:lpstr>
      <vt:lpstr>Gold</vt:lpstr>
      <vt:lpstr>Graphite</vt:lpstr>
      <vt:lpstr>Indium</vt:lpstr>
      <vt:lpstr>Iron</vt:lpstr>
      <vt:lpstr>Lead</vt:lpstr>
      <vt:lpstr>Lignite</vt:lpstr>
      <vt:lpstr>Lithium</vt:lpstr>
      <vt:lpstr>Magnesium</vt:lpstr>
      <vt:lpstr>Manganese</vt:lpstr>
      <vt:lpstr>Molybdenum</vt:lpstr>
      <vt:lpstr>Natural gas</vt:lpstr>
      <vt:lpstr>Nickel</vt:lpstr>
      <vt:lpstr>Niobium</vt:lpstr>
      <vt:lpstr>Phosphorus</vt:lpstr>
      <vt:lpstr>Platinum</vt:lpstr>
      <vt:lpstr>Rare earths</vt:lpstr>
      <vt:lpstr>Selenium</vt:lpstr>
      <vt:lpstr>Silver</vt:lpstr>
      <vt:lpstr>Strontium</vt:lpstr>
      <vt:lpstr>Tantalum</vt:lpstr>
      <vt:lpstr>Titanium</vt:lpstr>
      <vt:lpstr>Tungsten</vt:lpstr>
      <vt:lpstr>Uranium</vt:lpstr>
      <vt:lpstr>Vanadium</vt:lpstr>
      <vt:lpstr>Zinc</vt:lpstr>
      <vt:lpstr>Zirconium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2021-11-15T16:15:17Z</dcterms:created>
  <dcterms:modified xsi:type="dcterms:W3CDTF">2022-02-16T16:12:23Z</dcterms:modified>
</cp:coreProperties>
</file>