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75" windowWidth="10815" windowHeight="8040" tabRatio="637" activeTab="8"/>
  </bookViews>
  <sheets>
    <sheet name="Dane" sheetId="4" r:id="rId1"/>
    <sheet name="Dochód-ryzyko" sheetId="2" r:id="rId2"/>
    <sheet name="MVP" sheetId="25" r:id="rId3"/>
    <sheet name="Granica efektywna" sheetId="26" r:id="rId4"/>
    <sheet name="Wykres granica efektywna" sheetId="38" r:id="rId5"/>
    <sheet name="M" sheetId="27" r:id="rId6"/>
    <sheet name="CML" sheetId="28" r:id="rId7"/>
    <sheet name="Wykres CML" sheetId="39" r:id="rId8"/>
    <sheet name="Arkusz bety" sheetId="41" r:id="rId9"/>
    <sheet name="inwestycja" sheetId="34" r:id="rId10"/>
    <sheet name="Arkusz3" sheetId="42" r:id="rId11"/>
  </sheets>
  <definedNames>
    <definedName name="_xlnm._FilterDatabase" localSheetId="0" hidden="1">Dane!$A$1:$N$222</definedName>
    <definedName name="solver_adj" localSheetId="5" hidden="1">M!$A$3,M!$B$3,M!$C$3,M!$D$3</definedName>
    <definedName name="solver_adj" localSheetId="2" hidden="1">MVP!$B$3:$D$3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itr" localSheetId="3" hidden="1">100</definedName>
    <definedName name="solver_itr" localSheetId="5" hidden="1">100</definedName>
    <definedName name="solver_itr" localSheetId="2" hidden="1">100</definedName>
    <definedName name="solver_lhs1" localSheetId="3" hidden="1">'Granica efektywna'!$H$5:$J$22</definedName>
    <definedName name="solver_lhs1" localSheetId="5" hidden="1">M!$A$3</definedName>
    <definedName name="solver_lhs1" localSheetId="2" hidden="1">MVP!$B$3:$D$3</definedName>
    <definedName name="solver_lhs2" localSheetId="3" hidden="1">'Granica efektywna'!$K$5:$K$22</definedName>
    <definedName name="solver_lhs2" localSheetId="5" hidden="1">M!$B$3</definedName>
    <definedName name="solver_lhs2" localSheetId="2" hidden="1">MVP!$B$3:$D$3</definedName>
    <definedName name="solver_lhs3" localSheetId="3" hidden="1">'Granica efektywna'!$K$5:$K$22</definedName>
    <definedName name="solver_lhs3" localSheetId="5" hidden="1">M!$C$3</definedName>
    <definedName name="solver_lhs3" localSheetId="2" hidden="1">MVP!$E$3</definedName>
    <definedName name="solver_lhs4" localSheetId="3" hidden="1">'Granica efektywna'!$M$5:$M$22</definedName>
    <definedName name="solver_lhs4" localSheetId="5" hidden="1">M!$D$3</definedName>
    <definedName name="solver_lhs5" localSheetId="5" hidden="1">M!$E$3</definedName>
    <definedName name="solver_lin" localSheetId="3" hidden="1">2</definedName>
    <definedName name="solver_lin" localSheetId="5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3" hidden="1">2</definedName>
    <definedName name="solver_neg" localSheetId="5" hidden="1">2</definedName>
    <definedName name="solver_neg" localSheetId="2" hidden="1">2</definedName>
    <definedName name="solver_nod" localSheetId="2" hidden="1">2147483647</definedName>
    <definedName name="solver_num" localSheetId="3" hidden="1">0</definedName>
    <definedName name="solver_num" localSheetId="5" hidden="1">5</definedName>
    <definedName name="solver_num" localSheetId="2" hidden="1">3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opt" localSheetId="5" hidden="1">M!$I$4</definedName>
    <definedName name="solver_opt" localSheetId="2" hidden="1">MVP!$H$3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rbv" localSheetId="2" hidden="1">1</definedName>
    <definedName name="solver_rel1" localSheetId="3" hidden="1">3</definedName>
    <definedName name="solver_rel1" localSheetId="5" hidden="1">2</definedName>
    <definedName name="solver_rel1" localSheetId="2" hidden="1">1</definedName>
    <definedName name="solver_rel2" localSheetId="3" hidden="1">2</definedName>
    <definedName name="solver_rel2" localSheetId="5" hidden="1">3</definedName>
    <definedName name="solver_rel2" localSheetId="2" hidden="1">3</definedName>
    <definedName name="solver_rel3" localSheetId="3" hidden="1">2</definedName>
    <definedName name="solver_rel3" localSheetId="5" hidden="1">3</definedName>
    <definedName name="solver_rel3" localSheetId="2" hidden="1">2</definedName>
    <definedName name="solver_rel4" localSheetId="3" hidden="1">2</definedName>
    <definedName name="solver_rel4" localSheetId="5" hidden="1">3</definedName>
    <definedName name="solver_rel5" localSheetId="5" hidden="1">2</definedName>
    <definedName name="solver_rhs1" localSheetId="3" hidden="1">0</definedName>
    <definedName name="solver_rhs1" localSheetId="5" hidden="1">0</definedName>
    <definedName name="solver_rhs1" localSheetId="2" hidden="1">1</definedName>
    <definedName name="solver_rhs2" localSheetId="3" hidden="1">1</definedName>
    <definedName name="solver_rhs2" localSheetId="5" hidden="1">0</definedName>
    <definedName name="solver_rhs2" localSheetId="2" hidden="1">0</definedName>
    <definedName name="solver_rhs3" localSheetId="3" hidden="1">1</definedName>
    <definedName name="solver_rhs3" localSheetId="5" hidden="1">0</definedName>
    <definedName name="solver_rhs3" localSheetId="2" hidden="1">1</definedName>
    <definedName name="solver_rhs4" localSheetId="3" hidden="1">'Granica efektywna'!$N$5:$N$22</definedName>
    <definedName name="solver_rhs4" localSheetId="5" hidden="1">0</definedName>
    <definedName name="solver_rhs5" localSheetId="5" hidden="1">1</definedName>
    <definedName name="solver_rlx" localSheetId="2" hidden="1">1</definedName>
    <definedName name="solver_rsd" localSheetId="2" hidden="1">0</definedName>
    <definedName name="solver_scl" localSheetId="3" hidden="1">2</definedName>
    <definedName name="solver_scl" localSheetId="5" hidden="1">2</definedName>
    <definedName name="solver_scl" localSheetId="2" hidden="1">2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3" hidden="1">100</definedName>
    <definedName name="solver_tim" localSheetId="5" hidden="1">100</definedName>
    <definedName name="solver_tim" localSheetId="2" hidden="1">100</definedName>
    <definedName name="solver_tol" localSheetId="3" hidden="1">0.05</definedName>
    <definedName name="solver_tol" localSheetId="5" hidden="1">0.05</definedName>
    <definedName name="solver_tol" localSheetId="2" hidden="1">0.05</definedName>
    <definedName name="solver_typ" localSheetId="3" hidden="1">2</definedName>
    <definedName name="solver_typ" localSheetId="5" hidden="1">1</definedName>
    <definedName name="solver_typ" localSheetId="2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25725"/>
</workbook>
</file>

<file path=xl/calcChain.xml><?xml version="1.0" encoding="utf-8"?>
<calcChain xmlns="http://schemas.openxmlformats.org/spreadsheetml/2006/main">
  <c r="D4" i="34"/>
  <c r="D9"/>
  <c r="E9"/>
  <c r="F9"/>
  <c r="F15" s="1"/>
  <c r="D15"/>
  <c r="E15"/>
  <c r="C9"/>
  <c r="C15" s="1"/>
  <c r="E4"/>
  <c r="F4"/>
  <c r="C4"/>
  <c r="G20" i="28"/>
  <c r="G19"/>
  <c r="G18"/>
  <c r="G17"/>
  <c r="G16"/>
  <c r="G15"/>
  <c r="G14"/>
  <c r="G13"/>
  <c r="G12"/>
  <c r="G11"/>
  <c r="G10"/>
  <c r="G9"/>
  <c r="G8"/>
  <c r="G7"/>
  <c r="G6"/>
  <c r="G5"/>
  <c r="G4"/>
  <c r="H20"/>
  <c r="H19"/>
  <c r="H18"/>
  <c r="H17"/>
  <c r="H16"/>
  <c r="H15"/>
  <c r="H14"/>
  <c r="H13"/>
  <c r="H12"/>
  <c r="H11"/>
  <c r="H10"/>
  <c r="H9"/>
  <c r="H8"/>
  <c r="H7"/>
  <c r="H6"/>
  <c r="H5"/>
  <c r="H4"/>
  <c r="F5"/>
  <c r="F6"/>
  <c r="F7"/>
  <c r="F8"/>
  <c r="F9"/>
  <c r="F10"/>
  <c r="F11"/>
  <c r="F12"/>
  <c r="F13"/>
  <c r="F14"/>
  <c r="F15"/>
  <c r="F16"/>
  <c r="F17"/>
  <c r="F18"/>
  <c r="F19"/>
  <c r="F20"/>
  <c r="F4"/>
  <c r="F3"/>
  <c r="I2" i="27"/>
  <c r="E3"/>
  <c r="K22" i="26" l="1"/>
  <c r="K21"/>
  <c r="K20"/>
  <c r="K19"/>
  <c r="K18"/>
  <c r="K17"/>
  <c r="K16"/>
  <c r="K15"/>
  <c r="K14"/>
  <c r="K13"/>
  <c r="K12"/>
  <c r="K11"/>
  <c r="K10"/>
  <c r="K9"/>
  <c r="K8"/>
  <c r="K7"/>
  <c r="K6"/>
  <c r="K5"/>
  <c r="E3" i="25"/>
  <c r="H2"/>
  <c r="Q226" i="4" l="1"/>
  <c r="S226"/>
  <c r="T226"/>
  <c r="U226"/>
  <c r="V226"/>
  <c r="W226"/>
  <c r="X226"/>
  <c r="Y226"/>
  <c r="Z226"/>
  <c r="AA226"/>
  <c r="P226"/>
  <c r="Q225"/>
  <c r="R225"/>
  <c r="S225"/>
  <c r="T225"/>
  <c r="U225"/>
  <c r="V225"/>
  <c r="W225"/>
  <c r="X225"/>
  <c r="Y225"/>
  <c r="Z225"/>
  <c r="AA225"/>
  <c r="P225"/>
  <c r="Q224"/>
  <c r="R224"/>
  <c r="S224"/>
  <c r="T224"/>
  <c r="U224"/>
  <c r="V224"/>
  <c r="W224"/>
  <c r="X224"/>
  <c r="Y224"/>
  <c r="Z224"/>
  <c r="AA224"/>
  <c r="P224"/>
  <c r="AA222"/>
  <c r="Z222"/>
  <c r="Y222"/>
  <c r="X222"/>
  <c r="W222"/>
  <c r="V222"/>
  <c r="U222"/>
  <c r="T222"/>
  <c r="S222"/>
  <c r="R222"/>
  <c r="Q222"/>
  <c r="AA217"/>
  <c r="Z217"/>
  <c r="Y217"/>
  <c r="X217"/>
  <c r="W217"/>
  <c r="V217"/>
  <c r="U217"/>
  <c r="T217"/>
  <c r="S217"/>
  <c r="R217"/>
  <c r="Q217"/>
  <c r="AA212"/>
  <c r="Z212"/>
  <c r="Y212"/>
  <c r="X212"/>
  <c r="W212"/>
  <c r="V212"/>
  <c r="U212"/>
  <c r="T212"/>
  <c r="S212"/>
  <c r="R212"/>
  <c r="Q212"/>
  <c r="AA207"/>
  <c r="Z207"/>
  <c r="Y207"/>
  <c r="X207"/>
  <c r="W207"/>
  <c r="V207"/>
  <c r="U207"/>
  <c r="T207"/>
  <c r="S207"/>
  <c r="R207"/>
  <c r="Q207"/>
  <c r="AA202"/>
  <c r="Z202"/>
  <c r="Y202"/>
  <c r="X202"/>
  <c r="W202"/>
  <c r="V202"/>
  <c r="U202"/>
  <c r="T202"/>
  <c r="S202"/>
  <c r="R202"/>
  <c r="Q202"/>
  <c r="AA197"/>
  <c r="Z197"/>
  <c r="Y197"/>
  <c r="X197"/>
  <c r="W197"/>
  <c r="V197"/>
  <c r="U197"/>
  <c r="T197"/>
  <c r="S197"/>
  <c r="R197"/>
  <c r="Q197"/>
  <c r="AA192"/>
  <c r="Z192"/>
  <c r="Y192"/>
  <c r="X192"/>
  <c r="W192"/>
  <c r="V192"/>
  <c r="U192"/>
  <c r="T192"/>
  <c r="S192"/>
  <c r="R192"/>
  <c r="Q192"/>
  <c r="AA187"/>
  <c r="Z187"/>
  <c r="Y187"/>
  <c r="X187"/>
  <c r="W187"/>
  <c r="V187"/>
  <c r="U187"/>
  <c r="T187"/>
  <c r="S187"/>
  <c r="R187"/>
  <c r="Q187"/>
  <c r="AA182"/>
  <c r="Z182"/>
  <c r="Y182"/>
  <c r="X182"/>
  <c r="W182"/>
  <c r="V182"/>
  <c r="U182"/>
  <c r="T182"/>
  <c r="S182"/>
  <c r="R182"/>
  <c r="Q182"/>
  <c r="AA177"/>
  <c r="Z177"/>
  <c r="Y177"/>
  <c r="X177"/>
  <c r="W177"/>
  <c r="V177"/>
  <c r="U177"/>
  <c r="T177"/>
  <c r="S177"/>
  <c r="R177"/>
  <c r="Q177"/>
  <c r="AA172"/>
  <c r="Z172"/>
  <c r="Y172"/>
  <c r="X172"/>
  <c r="W172"/>
  <c r="V172"/>
  <c r="U172"/>
  <c r="T172"/>
  <c r="S172"/>
  <c r="R172"/>
  <c r="Q172"/>
  <c r="AA167"/>
  <c r="Z167"/>
  <c r="Y167"/>
  <c r="X167"/>
  <c r="W167"/>
  <c r="V167"/>
  <c r="U167"/>
  <c r="T167"/>
  <c r="S167"/>
  <c r="R167"/>
  <c r="Q167"/>
  <c r="AA162"/>
  <c r="Z162"/>
  <c r="Y162"/>
  <c r="X162"/>
  <c r="W162"/>
  <c r="V162"/>
  <c r="U162"/>
  <c r="T162"/>
  <c r="S162"/>
  <c r="R162"/>
  <c r="Q162"/>
  <c r="AA157"/>
  <c r="Z157"/>
  <c r="Y157"/>
  <c r="X157"/>
  <c r="W157"/>
  <c r="V157"/>
  <c r="U157"/>
  <c r="T157"/>
  <c r="S157"/>
  <c r="R157"/>
  <c r="Q157"/>
  <c r="AA152"/>
  <c r="Z152"/>
  <c r="Y152"/>
  <c r="X152"/>
  <c r="W152"/>
  <c r="V152"/>
  <c r="U152"/>
  <c r="T152"/>
  <c r="S152"/>
  <c r="R152"/>
  <c r="Q152"/>
  <c r="AA147"/>
  <c r="Z147"/>
  <c r="Y147"/>
  <c r="X147"/>
  <c r="W147"/>
  <c r="V147"/>
  <c r="U147"/>
  <c r="T147"/>
  <c r="S147"/>
  <c r="R147"/>
  <c r="Q147"/>
  <c r="AA142"/>
  <c r="Z142"/>
  <c r="Y142"/>
  <c r="X142"/>
  <c r="W142"/>
  <c r="V142"/>
  <c r="U142"/>
  <c r="T142"/>
  <c r="S142"/>
  <c r="R142"/>
  <c r="Q142"/>
  <c r="AA137"/>
  <c r="Z137"/>
  <c r="Y137"/>
  <c r="X137"/>
  <c r="W137"/>
  <c r="V137"/>
  <c r="U137"/>
  <c r="T137"/>
  <c r="S137"/>
  <c r="R137"/>
  <c r="Q137"/>
  <c r="AA132"/>
  <c r="Z132"/>
  <c r="Y132"/>
  <c r="X132"/>
  <c r="W132"/>
  <c r="V132"/>
  <c r="U132"/>
  <c r="T132"/>
  <c r="S132"/>
  <c r="R132"/>
  <c r="Q132"/>
  <c r="AA127"/>
  <c r="Z127"/>
  <c r="Y127"/>
  <c r="X127"/>
  <c r="W127"/>
  <c r="V127"/>
  <c r="U127"/>
  <c r="T127"/>
  <c r="S127"/>
  <c r="R127"/>
  <c r="Q127"/>
  <c r="AA122"/>
  <c r="Z122"/>
  <c r="Y122"/>
  <c r="X122"/>
  <c r="W122"/>
  <c r="V122"/>
  <c r="U122"/>
  <c r="T122"/>
  <c r="S122"/>
  <c r="R122"/>
  <c r="Q122"/>
  <c r="AA117"/>
  <c r="Z117"/>
  <c r="Y117"/>
  <c r="X117"/>
  <c r="W117"/>
  <c r="V117"/>
  <c r="U117"/>
  <c r="T117"/>
  <c r="S117"/>
  <c r="R117"/>
  <c r="Q117"/>
  <c r="AA112"/>
  <c r="Z112"/>
  <c r="Y112"/>
  <c r="X112"/>
  <c r="W112"/>
  <c r="V112"/>
  <c r="U112"/>
  <c r="T112"/>
  <c r="S112"/>
  <c r="R112"/>
  <c r="Q112"/>
  <c r="AA107"/>
  <c r="Z107"/>
  <c r="Y107"/>
  <c r="X107"/>
  <c r="W107"/>
  <c r="V107"/>
  <c r="U107"/>
  <c r="T107"/>
  <c r="S107"/>
  <c r="R107"/>
  <c r="Q107"/>
  <c r="AA102"/>
  <c r="Z102"/>
  <c r="Y102"/>
  <c r="X102"/>
  <c r="W102"/>
  <c r="V102"/>
  <c r="U102"/>
  <c r="T102"/>
  <c r="S102"/>
  <c r="R102"/>
  <c r="Q102"/>
  <c r="AA97"/>
  <c r="Z97"/>
  <c r="Y97"/>
  <c r="X97"/>
  <c r="W97"/>
  <c r="V97"/>
  <c r="U97"/>
  <c r="T97"/>
  <c r="S97"/>
  <c r="R97"/>
  <c r="Q97"/>
  <c r="AA92"/>
  <c r="Z92"/>
  <c r="Y92"/>
  <c r="X92"/>
  <c r="W92"/>
  <c r="V92"/>
  <c r="U92"/>
  <c r="T92"/>
  <c r="S92"/>
  <c r="R92"/>
  <c r="Q92"/>
  <c r="AA87"/>
  <c r="Z87"/>
  <c r="Y87"/>
  <c r="X87"/>
  <c r="W87"/>
  <c r="V87"/>
  <c r="U87"/>
  <c r="T87"/>
  <c r="S87"/>
  <c r="R87"/>
  <c r="Q87"/>
  <c r="AA82"/>
  <c r="Z82"/>
  <c r="Y82"/>
  <c r="X82"/>
  <c r="W82"/>
  <c r="V82"/>
  <c r="U82"/>
  <c r="T82"/>
  <c r="S82"/>
  <c r="R82"/>
  <c r="Q82"/>
  <c r="AA77"/>
  <c r="Z77"/>
  <c r="Y77"/>
  <c r="X77"/>
  <c r="W77"/>
  <c r="V77"/>
  <c r="U77"/>
  <c r="T77"/>
  <c r="S77"/>
  <c r="R77"/>
  <c r="Q77"/>
  <c r="AA72"/>
  <c r="Z72"/>
  <c r="Y72"/>
  <c r="X72"/>
  <c r="W72"/>
  <c r="V72"/>
  <c r="U72"/>
  <c r="T72"/>
  <c r="S72"/>
  <c r="R72"/>
  <c r="Q72"/>
  <c r="AA67"/>
  <c r="Z67"/>
  <c r="Y67"/>
  <c r="X67"/>
  <c r="W67"/>
  <c r="V67"/>
  <c r="U67"/>
  <c r="T67"/>
  <c r="S67"/>
  <c r="R67"/>
  <c r="Q67"/>
  <c r="AA62"/>
  <c r="Z62"/>
  <c r="Y62"/>
  <c r="X62"/>
  <c r="W62"/>
  <c r="V62"/>
  <c r="U62"/>
  <c r="T62"/>
  <c r="S62"/>
  <c r="R62"/>
  <c r="Q62"/>
  <c r="AA57"/>
  <c r="Z57"/>
  <c r="Y57"/>
  <c r="X57"/>
  <c r="W57"/>
  <c r="V57"/>
  <c r="U57"/>
  <c r="T57"/>
  <c r="S57"/>
  <c r="R57"/>
  <c r="Q57"/>
  <c r="AA52"/>
  <c r="Z52"/>
  <c r="Y52"/>
  <c r="X52"/>
  <c r="W52"/>
  <c r="V52"/>
  <c r="U52"/>
  <c r="T52"/>
  <c r="S52"/>
  <c r="R52"/>
  <c r="Q52"/>
  <c r="AA47"/>
  <c r="Z47"/>
  <c r="Y47"/>
  <c r="X47"/>
  <c r="W47"/>
  <c r="V47"/>
  <c r="U47"/>
  <c r="T47"/>
  <c r="S47"/>
  <c r="R47"/>
  <c r="Q47"/>
  <c r="AA42"/>
  <c r="Z42"/>
  <c r="Y42"/>
  <c r="X42"/>
  <c r="W42"/>
  <c r="V42"/>
  <c r="U42"/>
  <c r="T42"/>
  <c r="S42"/>
  <c r="R42"/>
  <c r="Q42"/>
  <c r="AA37"/>
  <c r="Z37"/>
  <c r="Y37"/>
  <c r="X37"/>
  <c r="W37"/>
  <c r="V37"/>
  <c r="U37"/>
  <c r="T37"/>
  <c r="S37"/>
  <c r="R37"/>
  <c r="Q37"/>
  <c r="AA32"/>
  <c r="Z32"/>
  <c r="Y32"/>
  <c r="X32"/>
  <c r="W32"/>
  <c r="V32"/>
  <c r="U32"/>
  <c r="T32"/>
  <c r="S32"/>
  <c r="R32"/>
  <c r="Q32"/>
  <c r="AA27"/>
  <c r="Z27"/>
  <c r="Y27"/>
  <c r="X27"/>
  <c r="W27"/>
  <c r="V27"/>
  <c r="U27"/>
  <c r="T27"/>
  <c r="S27"/>
  <c r="R27"/>
  <c r="Q27"/>
  <c r="AA22"/>
  <c r="Z22"/>
  <c r="Y22"/>
  <c r="X22"/>
  <c r="W22"/>
  <c r="V22"/>
  <c r="U22"/>
  <c r="T22"/>
  <c r="S22"/>
  <c r="R22"/>
  <c r="Q22"/>
  <c r="AA17"/>
  <c r="Z17"/>
  <c r="Y17"/>
  <c r="X17"/>
  <c r="W17"/>
  <c r="V17"/>
  <c r="U17"/>
  <c r="T17"/>
  <c r="S17"/>
  <c r="R17"/>
  <c r="Q17"/>
  <c r="AA12"/>
  <c r="Z12"/>
  <c r="Y12"/>
  <c r="X12"/>
  <c r="W12"/>
  <c r="V12"/>
  <c r="U12"/>
  <c r="T12"/>
  <c r="S12"/>
  <c r="R12"/>
  <c r="Q12"/>
  <c r="P222"/>
  <c r="P217"/>
  <c r="P212"/>
  <c r="P207"/>
  <c r="P202"/>
  <c r="P197"/>
  <c r="P192"/>
  <c r="P187"/>
  <c r="P182"/>
  <c r="P177"/>
  <c r="P172"/>
  <c r="P167"/>
  <c r="P162"/>
  <c r="P157"/>
  <c r="P152"/>
  <c r="P147"/>
  <c r="P142"/>
  <c r="P137"/>
  <c r="P132"/>
  <c r="P127"/>
  <c r="P122"/>
  <c r="P117"/>
  <c r="P112"/>
  <c r="P107"/>
  <c r="P102"/>
  <c r="P97"/>
  <c r="P92"/>
  <c r="P87"/>
  <c r="P82"/>
  <c r="P77"/>
  <c r="P72"/>
  <c r="P67"/>
  <c r="P62"/>
  <c r="P57"/>
  <c r="P52"/>
  <c r="P47"/>
  <c r="P42"/>
  <c r="P37"/>
  <c r="P32"/>
  <c r="P27"/>
  <c r="P22"/>
  <c r="P17"/>
  <c r="P12"/>
  <c r="B12"/>
  <c r="B17"/>
  <c r="B22"/>
  <c r="B27"/>
  <c r="B32"/>
  <c r="B37"/>
  <c r="B42"/>
  <c r="B47"/>
  <c r="B52"/>
  <c r="B57"/>
  <c r="B62"/>
  <c r="B67"/>
  <c r="B72"/>
  <c r="B77"/>
  <c r="B82"/>
  <c r="B87"/>
  <c r="B92"/>
  <c r="B97"/>
  <c r="B102"/>
  <c r="B107"/>
  <c r="B112"/>
  <c r="B117"/>
  <c r="B122"/>
  <c r="B127"/>
  <c r="B132"/>
  <c r="B137"/>
  <c r="B142"/>
  <c r="B147"/>
  <c r="B152"/>
  <c r="B157"/>
  <c r="B162"/>
  <c r="B167"/>
  <c r="B172"/>
  <c r="B177"/>
  <c r="B182"/>
  <c r="B187"/>
  <c r="B192"/>
  <c r="B197"/>
  <c r="B202"/>
  <c r="B207"/>
  <c r="B212"/>
  <c r="B217"/>
  <c r="B222"/>
  <c r="B9"/>
  <c r="B14" s="1"/>
  <c r="B19" s="1"/>
  <c r="B24" s="1"/>
  <c r="B29" s="1"/>
  <c r="B34" s="1"/>
  <c r="B39" s="1"/>
  <c r="B44" s="1"/>
  <c r="B49" s="1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B159" s="1"/>
  <c r="B164" s="1"/>
  <c r="B169" s="1"/>
  <c r="B174" s="1"/>
  <c r="B179" s="1"/>
  <c r="B184" s="1"/>
  <c r="B189" s="1"/>
  <c r="B194" s="1"/>
  <c r="B199" s="1"/>
  <c r="B204" s="1"/>
  <c r="B209" s="1"/>
  <c r="B214" s="1"/>
  <c r="B219" s="1"/>
  <c r="B10"/>
  <c r="B15" s="1"/>
  <c r="B20" s="1"/>
  <c r="B25" s="1"/>
  <c r="B30" s="1"/>
  <c r="B35" s="1"/>
  <c r="B40" s="1"/>
  <c r="B45" s="1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B155" s="1"/>
  <c r="B160" s="1"/>
  <c r="B165" s="1"/>
  <c r="B170" s="1"/>
  <c r="B175" s="1"/>
  <c r="B180" s="1"/>
  <c r="B185" s="1"/>
  <c r="B190" s="1"/>
  <c r="B195" s="1"/>
  <c r="B200" s="1"/>
  <c r="B205" s="1"/>
  <c r="B210" s="1"/>
  <c r="B215" s="1"/>
  <c r="B220" s="1"/>
  <c r="B11"/>
  <c r="B16" s="1"/>
  <c r="B21" s="1"/>
  <c r="B26" s="1"/>
  <c r="B31" s="1"/>
  <c r="B36" s="1"/>
  <c r="B41" s="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B156" s="1"/>
  <c r="B161" s="1"/>
  <c r="B166" s="1"/>
  <c r="B171" s="1"/>
  <c r="B176" s="1"/>
  <c r="B181" s="1"/>
  <c r="B186" s="1"/>
  <c r="B191" s="1"/>
  <c r="B196" s="1"/>
  <c r="B201" s="1"/>
  <c r="B206" s="1"/>
  <c r="B211" s="1"/>
  <c r="B216" s="1"/>
  <c r="B221" s="1"/>
  <c r="B8"/>
  <c r="B13" s="1"/>
  <c r="B18" s="1"/>
  <c r="B23" s="1"/>
  <c r="B28" s="1"/>
  <c r="B33" s="1"/>
  <c r="B38" s="1"/>
  <c r="B43" s="1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B158" s="1"/>
  <c r="B163" s="1"/>
  <c r="B168" s="1"/>
  <c r="B173" s="1"/>
  <c r="B178" s="1"/>
  <c r="B183" s="1"/>
  <c r="B188" s="1"/>
  <c r="B193" s="1"/>
  <c r="B198" s="1"/>
  <c r="B203" s="1"/>
  <c r="B208" s="1"/>
  <c r="B213" s="1"/>
  <c r="B218" s="1"/>
  <c r="I3" i="27" l="1"/>
  <c r="H3" i="25"/>
  <c r="G3" i="28" l="1"/>
  <c r="H3"/>
  <c r="D6" i="34"/>
  <c r="D7" s="1"/>
  <c r="E6"/>
  <c r="E7" s="1"/>
  <c r="F6"/>
  <c r="I4" i="27"/>
  <c r="C6" i="34" l="1"/>
  <c r="C7" s="1"/>
</calcChain>
</file>

<file path=xl/sharedStrings.xml><?xml version="1.0" encoding="utf-8"?>
<sst xmlns="http://schemas.openxmlformats.org/spreadsheetml/2006/main" count="247" uniqueCount="90">
  <si>
    <t>Date</t>
  </si>
  <si>
    <t>Close</t>
  </si>
  <si>
    <t>AGORA</t>
  </si>
  <si>
    <t>BIOTON</t>
  </si>
  <si>
    <t>CYFRPL</t>
  </si>
  <si>
    <t>CERSANIT</t>
  </si>
  <si>
    <t>GTC</t>
  </si>
  <si>
    <t>KGH</t>
  </si>
  <si>
    <t>PEO</t>
  </si>
  <si>
    <t>PKN</t>
  </si>
  <si>
    <t>PKO</t>
  </si>
  <si>
    <t>TVN</t>
  </si>
  <si>
    <t>CV</t>
  </si>
  <si>
    <t>Rf</t>
  </si>
  <si>
    <t>R</t>
  </si>
  <si>
    <t>s</t>
  </si>
  <si>
    <t>Suma wag</t>
  </si>
  <si>
    <t>Rp</t>
  </si>
  <si>
    <t>sp</t>
  </si>
  <si>
    <t>suma wag</t>
  </si>
  <si>
    <r>
      <t>s</t>
    </r>
    <r>
      <rPr>
        <vertAlign val="subscript"/>
        <sz val="10"/>
        <rFont val="Arial CE"/>
        <family val="2"/>
        <charset val="238"/>
      </rPr>
      <t>p</t>
    </r>
  </si>
  <si>
    <r>
      <t>R</t>
    </r>
    <r>
      <rPr>
        <vertAlign val="subscript"/>
        <sz val="10"/>
        <rFont val="Arial CE"/>
        <family val="2"/>
        <charset val="238"/>
      </rPr>
      <t>p</t>
    </r>
  </si>
  <si>
    <r>
      <t>w</t>
    </r>
    <r>
      <rPr>
        <vertAlign val="subscript"/>
        <sz val="10"/>
        <rFont val="Arial CE"/>
        <family val="2"/>
        <charset val="238"/>
      </rPr>
      <t>f</t>
    </r>
  </si>
  <si>
    <r>
      <t>(1-w</t>
    </r>
    <r>
      <rPr>
        <vertAlign val="subscript"/>
        <sz val="10"/>
        <rFont val="Arial CE"/>
        <family val="2"/>
        <charset val="238"/>
      </rPr>
      <t>f</t>
    </r>
    <r>
      <rPr>
        <sz val="10"/>
        <rFont val="Arial CE"/>
        <charset val="238"/>
      </rPr>
      <t>)</t>
    </r>
  </si>
  <si>
    <t>WIG20</t>
  </si>
  <si>
    <t>FW20</t>
  </si>
  <si>
    <r>
      <t>R</t>
    </r>
    <r>
      <rPr>
        <vertAlign val="subscript"/>
        <sz val="10"/>
        <rFont val="Arial CE"/>
        <family val="2"/>
        <charset val="238"/>
      </rPr>
      <t>f</t>
    </r>
  </si>
  <si>
    <t xml:space="preserve">    </t>
  </si>
  <si>
    <t>instrument finansowy</t>
  </si>
  <si>
    <r>
      <t>R</t>
    </r>
    <r>
      <rPr>
        <i/>
        <vertAlign val="subscript"/>
        <sz val="10"/>
        <rFont val="Arial"/>
        <family val="2"/>
      </rPr>
      <t>f</t>
    </r>
  </si>
  <si>
    <t>waga w portfelu</t>
  </si>
  <si>
    <t>Cena sprzedaży (jednostkowa)</t>
  </si>
  <si>
    <t>nie dotyczy</t>
  </si>
  <si>
    <t xml:space="preserve">Cena zakupu (jednostkowa) </t>
  </si>
  <si>
    <t>Wartość faktyczna w dniu sprzedaży</t>
  </si>
  <si>
    <t>Wartość (waga*kapitał)</t>
  </si>
  <si>
    <t>Stopa zwrotu z portfela na zakończenie inwestycji</t>
  </si>
  <si>
    <t>Ilość zakupiona</t>
  </si>
  <si>
    <t>Ilość po zaokrągleniu</t>
  </si>
  <si>
    <t>Suma</t>
  </si>
  <si>
    <t>Wartość faktyczna w dniu zakupu</t>
  </si>
  <si>
    <t>Wagi</t>
  </si>
  <si>
    <r>
      <t>w</t>
    </r>
    <r>
      <rPr>
        <vertAlign val="subscript"/>
        <sz val="10"/>
        <rFont val="Arial CE"/>
        <charset val="238"/>
      </rPr>
      <t>GTC</t>
    </r>
  </si>
  <si>
    <r>
      <t>w</t>
    </r>
    <r>
      <rPr>
        <vertAlign val="subscript"/>
        <sz val="10"/>
        <rFont val="Arial CE"/>
        <charset val="238"/>
      </rPr>
      <t>KGH</t>
    </r>
  </si>
  <si>
    <r>
      <t>w</t>
    </r>
    <r>
      <rPr>
        <vertAlign val="subscript"/>
        <sz val="10"/>
        <rFont val="Arial CE"/>
        <charset val="238"/>
      </rPr>
      <t>PKN</t>
    </r>
  </si>
  <si>
    <r>
      <t>R</t>
    </r>
    <r>
      <rPr>
        <vertAlign val="subscript"/>
        <sz val="10"/>
        <rFont val="Arial CE"/>
        <charset val="238"/>
      </rPr>
      <t>p</t>
    </r>
  </si>
  <si>
    <r>
      <t>s</t>
    </r>
    <r>
      <rPr>
        <vertAlign val="subscript"/>
        <sz val="10"/>
        <rFont val="Arial CE"/>
        <charset val="238"/>
      </rPr>
      <t>p</t>
    </r>
  </si>
  <si>
    <r>
      <t>R</t>
    </r>
    <r>
      <rPr>
        <vertAlign val="subscript"/>
        <sz val="10"/>
        <rFont val="Arial CE"/>
        <charset val="238"/>
      </rPr>
      <t xml:space="preserve">p </t>
    </r>
    <r>
      <rPr>
        <sz val="10"/>
        <rFont val="Arial CE"/>
        <charset val="238"/>
      </rPr>
      <t>dane</t>
    </r>
  </si>
  <si>
    <r>
      <t xml:space="preserve">tg </t>
    </r>
    <r>
      <rPr>
        <sz val="10"/>
        <rFont val="Czcionka tekstu podstawowego"/>
        <charset val="238"/>
      </rPr>
      <t>α</t>
    </r>
  </si>
  <si>
    <r>
      <t>w</t>
    </r>
    <r>
      <rPr>
        <vertAlign val="subscript"/>
        <sz val="10"/>
        <rFont val="Arial CE"/>
        <charset val="238"/>
      </rPr>
      <t>Rf</t>
    </r>
  </si>
  <si>
    <t>http://bossa.pl/index.jsp?layout=mstock&amp;page=0&amp;news_cat_id=708&amp;pkind=omega</t>
  </si>
  <si>
    <t>0.00%</t>
  </si>
  <si>
    <t>żeby solver nie dzielił przez zero wpisuję dowolne wagi</t>
  </si>
  <si>
    <t>odtąd nie będzie już solvera i będzie łatwije :)</t>
  </si>
  <si>
    <t>&lt;- formuły z tych komórek przeciągnąć na doł</t>
  </si>
  <si>
    <t>Powinno się równać Rp i sp ---&gt;</t>
  </si>
  <si>
    <t>gdy zle działa wykres można edytować wybraną oś i zedytować jej skalę.</t>
  </si>
  <si>
    <t>PODSUMOWANIE - WYJŚCIE</t>
  </si>
  <si>
    <t>Statystyki regresji</t>
  </si>
  <si>
    <t>R kwadrat</t>
  </si>
  <si>
    <t>Błąd standardowy</t>
  </si>
  <si>
    <t>Obserwacje</t>
  </si>
  <si>
    <t>Analiza danych - regresja Y- akcje X - stopa zwrotu</t>
  </si>
  <si>
    <t>Wielokrotność R</t>
  </si>
  <si>
    <t>Dopasowany R kwadrat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</si>
  <si>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</si>
  <si>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</si>
  <si>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</si>
  <si>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</si>
  <si>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</si>
  <si>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</si>
  <si>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</si>
  <si>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</si>
  <si>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</si>
  <si>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</si>
  <si>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</si>
  <si>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</si>
  <si>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</si>
  <si>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</si>
  <si>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</si>
  <si>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</si>
  <si>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</si>
  <si>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cała ta tabelka stąd się wzięła . Przyrównałam gtc do wig 20</t>
  </si>
  <si>
    <t>&lt;- muszę mieć więcej niż 30 tutaj.</t>
  </si>
  <si>
    <t>My używamy tutaj WIG -&gt;</t>
  </si>
  <si>
    <t xml:space="preserve">I tak dla każdej spółki </t>
  </si>
  <si>
    <t>Policzyć bety portfela - średnia ważona - portfel spółki * wartość bety tej spółki</t>
  </si>
  <si>
    <t>Wybieramy portfel poniżej porfela M</t>
  </si>
  <si>
    <t>wszystko wybieram sama i mnożę razy wagi</t>
  </si>
  <si>
    <t xml:space="preserve">Jeżeli chodzi o część opisową to należy wyjaśniać absolutnie wszystko. 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</si>
</sst>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4" formatCode="0.0000000000000000000000000000000000000000000000000000000000000000000000000000000000000000000000000000000000000000000000000000000"/>
  </numFmts>
  <fonts count="14">
    <font>
      <sz val="10"/>
      <name val="Arial CE"/>
      <charset val="238"/>
    </font>
    <font>
      <i/>
      <sz val="10"/>
      <name val="Arial CE"/>
      <family val="2"/>
      <charset val="238"/>
    </font>
    <font>
      <vertAlign val="subscript"/>
      <sz val="10"/>
      <name val="Arial CE"/>
      <family val="2"/>
      <charset val="238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vertAlign val="subscript"/>
      <sz val="10"/>
      <name val="Arial"/>
      <family val="2"/>
    </font>
    <font>
      <i/>
      <sz val="8"/>
      <name val="Arial"/>
      <family val="2"/>
    </font>
    <font>
      <vertAlign val="subscript"/>
      <sz val="10"/>
      <name val="Arial CE"/>
      <charset val="238"/>
    </font>
    <font>
      <sz val="10"/>
      <name val="Czcionka tekstu podstawowego"/>
      <charset val="238"/>
    </font>
    <font>
      <u/>
      <sz val="10"/>
      <color theme="10"/>
      <name val="Arial CE"/>
      <charset val="238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/>
    <xf numFmtId="10" fontId="0" fillId="0" borderId="0" xfId="0" applyNumberFormat="1" applyFill="1" applyBorder="1"/>
    <xf numFmtId="10" fontId="4" fillId="0" borderId="0" xfId="0" applyNumberFormat="1" applyFont="1" applyFill="1" applyBorder="1"/>
    <xf numFmtId="0" fontId="0" fillId="0" borderId="0" xfId="0" applyFill="1"/>
    <xf numFmtId="0" fontId="0" fillId="0" borderId="0" xfId="0" applyNumberForma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justify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10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6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4" fontId="6" fillId="0" borderId="14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0" applyNumberFormat="1" applyFont="1" applyBorder="1" applyAlignment="1">
      <alignment horizontal="center" vertical="center" wrapText="1"/>
    </xf>
    <xf numFmtId="44" fontId="10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4" fontId="8" fillId="0" borderId="17" xfId="0" applyNumberFormat="1" applyFont="1" applyBorder="1" applyAlignment="1">
      <alignment horizontal="center" vertical="center" wrapText="1"/>
    </xf>
    <xf numFmtId="44" fontId="6" fillId="0" borderId="0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4" fontId="6" fillId="0" borderId="18" xfId="0" applyNumberFormat="1" applyFont="1" applyBorder="1" applyAlignment="1">
      <alignment horizontal="center" vertical="center" wrapText="1"/>
    </xf>
    <xf numFmtId="44" fontId="10" fillId="0" borderId="19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0" fontId="10" fillId="0" borderId="2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0" fillId="0" borderId="23" xfId="0" applyFill="1" applyBorder="1" applyAlignment="1"/>
    <xf numFmtId="0" fontId="3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Continuous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strRef>
              <c:f>'Dochód-ryzyko'!$B$1</c:f>
              <c:strCache>
                <c:ptCount val="1"/>
                <c:pt idx="0">
                  <c:v>AGORA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'Dochód-ryzyko'!$B$2</c:f>
              <c:numCache>
                <c:formatCode>0.00%</c:formatCode>
                <c:ptCount val="1"/>
                <c:pt idx="0">
                  <c:v>3.1438953376232703E-3</c:v>
                </c:pt>
              </c:numCache>
            </c:numRef>
          </c:xVal>
          <c:yVal>
            <c:numRef>
              <c:f>'Dochód-ryzyko'!$B$3</c:f>
              <c:numCache>
                <c:formatCode>0.00%</c:formatCode>
                <c:ptCount val="1"/>
                <c:pt idx="0">
                  <c:v>8.0434491572519376E-2</c:v>
                </c:pt>
              </c:numCache>
            </c:numRef>
          </c:yVal>
        </c:ser>
        <c:ser>
          <c:idx val="1"/>
          <c:order val="1"/>
          <c:tx>
            <c:strRef>
              <c:f>'Dochód-ryzyko'!$C$1</c:f>
              <c:strCache>
                <c:ptCount val="1"/>
                <c:pt idx="0">
                  <c:v>GTC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'Dochód-ryzyko'!$C$2</c:f>
              <c:numCache>
                <c:formatCode>0.00%</c:formatCode>
                <c:ptCount val="1"/>
                <c:pt idx="0">
                  <c:v>1.0866709259478302E-2</c:v>
                </c:pt>
              </c:numCache>
            </c:numRef>
          </c:xVal>
          <c:yVal>
            <c:numRef>
              <c:f>'Dochód-ryzyko'!$C$3</c:f>
              <c:numCache>
                <c:formatCode>0.00%</c:formatCode>
                <c:ptCount val="1"/>
                <c:pt idx="0">
                  <c:v>6.00286684311944E-2</c:v>
                </c:pt>
              </c:numCache>
            </c:numRef>
          </c:yVal>
        </c:ser>
        <c:ser>
          <c:idx val="2"/>
          <c:order val="2"/>
          <c:tx>
            <c:strRef>
              <c:f>'Dochód-ryzyko'!$D$1</c:f>
              <c:strCache>
                <c:ptCount val="1"/>
                <c:pt idx="0">
                  <c:v>KGH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'Dochód-ryzyko'!$D$2</c:f>
              <c:numCache>
                <c:formatCode>0.00%</c:formatCode>
                <c:ptCount val="1"/>
                <c:pt idx="0">
                  <c:v>2.7840259415179203E-2</c:v>
                </c:pt>
              </c:numCache>
            </c:numRef>
          </c:xVal>
          <c:yVal>
            <c:numRef>
              <c:f>'Dochód-ryzyko'!$D$3</c:f>
              <c:numCache>
                <c:formatCode>0.00%</c:formatCode>
                <c:ptCount val="1"/>
                <c:pt idx="0">
                  <c:v>7.2617813982441506E-2</c:v>
                </c:pt>
              </c:numCache>
            </c:numRef>
          </c:yVal>
        </c:ser>
        <c:ser>
          <c:idx val="3"/>
          <c:order val="3"/>
          <c:tx>
            <c:strRef>
              <c:f>'Dochód-ryzyko'!$E$1</c:f>
              <c:strCache>
                <c:ptCount val="1"/>
                <c:pt idx="0">
                  <c:v>PEO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'Dochód-ryzyko'!$E$2</c:f>
              <c:numCache>
                <c:formatCode>0.00%</c:formatCode>
                <c:ptCount val="1"/>
                <c:pt idx="0">
                  <c:v>8.4471738334743751E-3</c:v>
                </c:pt>
              </c:numCache>
            </c:numRef>
          </c:xVal>
          <c:yVal>
            <c:numRef>
              <c:f>'Dochód-ryzyko'!$E$3</c:f>
              <c:numCache>
                <c:formatCode>0.00%</c:formatCode>
                <c:ptCount val="1"/>
                <c:pt idx="0">
                  <c:v>7.1839200500087491E-2</c:v>
                </c:pt>
              </c:numCache>
            </c:numRef>
          </c:yVal>
        </c:ser>
        <c:axId val="154189824"/>
        <c:axId val="154191360"/>
      </c:scatterChart>
      <c:valAx>
        <c:axId val="154189824"/>
        <c:scaling>
          <c:orientation val="minMax"/>
        </c:scaling>
        <c:axPos val="b"/>
        <c:numFmt formatCode="0.00%" sourceLinked="1"/>
        <c:tickLblPos val="nextTo"/>
        <c:crossAx val="154191360"/>
        <c:crosses val="autoZero"/>
        <c:crossBetween val="midCat"/>
      </c:valAx>
      <c:valAx>
        <c:axId val="154191360"/>
        <c:scaling>
          <c:orientation val="minMax"/>
        </c:scaling>
        <c:axPos val="l"/>
        <c:majorGridlines/>
        <c:numFmt formatCode="0.00%" sourceLinked="1"/>
        <c:tickLblPos val="nextTo"/>
        <c:crossAx val="1541898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l-PL"/>
  <c:chart>
    <c:plotArea>
      <c:layout/>
      <c:scatterChart>
        <c:scatterStyle val="lineMarker"/>
        <c:axId val="155218304"/>
        <c:axId val="155219840"/>
      </c:scatterChart>
      <c:valAx>
        <c:axId val="155218304"/>
        <c:scaling>
          <c:orientation val="minMax"/>
        </c:scaling>
        <c:axPos val="b"/>
        <c:numFmt formatCode="0.00%" sourceLinked="1"/>
        <c:tickLblPos val="nextTo"/>
        <c:crossAx val="155219840"/>
        <c:crosses val="autoZero"/>
        <c:crossBetween val="midCat"/>
      </c:valAx>
      <c:valAx>
        <c:axId val="155219840"/>
        <c:scaling>
          <c:orientation val="minMax"/>
        </c:scaling>
        <c:axPos val="l"/>
        <c:majorGridlines/>
        <c:numFmt formatCode="0.00%" sourceLinked="1"/>
        <c:tickLblPos val="nextTo"/>
        <c:crossAx val="1552183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8"/>
  <c:chart>
    <c:title>
      <c:tx>
        <c:rich>
          <a:bodyPr/>
          <a:lstStyle/>
          <a:p>
            <a:pPr>
              <a:defRPr/>
            </a:pPr>
            <a:r>
              <a:rPr lang="pl-PL" sz="3600"/>
              <a:t>Granica efektywna</a:t>
            </a:r>
          </a:p>
        </c:rich>
      </c:tx>
      <c:layout>
        <c:manualLayout>
          <c:xMode val="edge"/>
          <c:yMode val="edge"/>
          <c:x val="0.26843673026565756"/>
          <c:y val="3.7577042157996343E-2"/>
        </c:manualLayout>
      </c:layout>
    </c:title>
    <c:plotArea>
      <c:layout>
        <c:manualLayout>
          <c:layoutTarget val="inner"/>
          <c:xMode val="edge"/>
          <c:yMode val="edge"/>
          <c:x val="0.12994368205950144"/>
          <c:y val="0.21935518421620537"/>
          <c:w val="0.69765558893264956"/>
          <c:h val="0.59138429893387412"/>
        </c:manualLayout>
      </c:layout>
      <c:scatterChart>
        <c:scatterStyle val="lineMarker"/>
        <c:ser>
          <c:idx val="0"/>
          <c:order val="0"/>
          <c:tx>
            <c:v>portfele</c:v>
          </c:tx>
          <c:marker>
            <c:symbol val="none"/>
          </c:marker>
          <c:xVal>
            <c:numRef>
              <c:f>'Granica efektywna'!$L$5:$L$22</c:f>
              <c:numCache>
                <c:formatCode>0.00%</c:formatCode>
                <c:ptCount val="18"/>
              </c:numCache>
            </c:numRef>
          </c:xVal>
          <c:yVal>
            <c:numRef>
              <c:f>'Granica efektywna'!$M$5:$M$22</c:f>
              <c:numCache>
                <c:formatCode>0.00%</c:formatCode>
                <c:ptCount val="18"/>
              </c:numCache>
            </c:numRef>
          </c:yVal>
        </c:ser>
        <c:ser>
          <c:idx val="1"/>
          <c:order val="1"/>
          <c:tx>
            <c:v>instrumenty</c:v>
          </c:tx>
          <c:spPr>
            <a:ln w="47625">
              <a:noFill/>
            </a:ln>
          </c:spPr>
          <c:xVal>
            <c:strRef>
              <c:f>'Granica efektywna'!$B$7:$E$7</c:f>
              <c:strCache>
                <c:ptCount val="4"/>
                <c:pt idx="0">
                  <c:v>6,00%</c:v>
                </c:pt>
                <c:pt idx="1">
                  <c:v>7,26%</c:v>
                </c:pt>
                <c:pt idx="2">
                  <c:v>5,57%</c:v>
                </c:pt>
                <c:pt idx="3">
                  <c:v>0.00%</c:v>
                </c:pt>
              </c:strCache>
            </c:strRef>
          </c:xVal>
          <c:yVal>
            <c:numRef>
              <c:f>'Granica efektywna'!$B$6:$E$6</c:f>
              <c:numCache>
                <c:formatCode>0.00%</c:formatCode>
                <c:ptCount val="4"/>
                <c:pt idx="0">
                  <c:v>1.0866709259478302E-2</c:v>
                </c:pt>
                <c:pt idx="1">
                  <c:v>2.7840259415179203E-2</c:v>
                </c:pt>
                <c:pt idx="2">
                  <c:v>3.4651820321616178E-3</c:v>
                </c:pt>
                <c:pt idx="3">
                  <c:v>8.0000000000000004E-4</c:v>
                </c:pt>
              </c:numCache>
            </c:numRef>
          </c:yVal>
        </c:ser>
        <c:ser>
          <c:idx val="2"/>
          <c:order val="2"/>
          <c:tx>
            <c:v>MVP</c:v>
          </c:tx>
          <c:spPr>
            <a:ln w="47625">
              <a:noFill/>
            </a:ln>
          </c:spPr>
          <c:xVal>
            <c:numRef>
              <c:f>'Granica efektywna'!$L$5</c:f>
              <c:numCache>
                <c:formatCode>0.00%</c:formatCode>
                <c:ptCount val="1"/>
              </c:numCache>
            </c:numRef>
          </c:xVal>
          <c:yVal>
            <c:numRef>
              <c:f>'Granica efektywna'!$M$5</c:f>
              <c:numCache>
                <c:formatCode>0.00%</c:formatCode>
                <c:ptCount val="1"/>
              </c:numCache>
            </c:numRef>
          </c:yVal>
        </c:ser>
        <c:axId val="155275648"/>
        <c:axId val="155277568"/>
      </c:scatterChart>
      <c:valAx>
        <c:axId val="1552756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2400"/>
                  <a:t>ryzyko (s)</a:t>
                </a:r>
              </a:p>
            </c:rich>
          </c:tx>
          <c:layout>
            <c:manualLayout>
              <c:xMode val="edge"/>
              <c:yMode val="edge"/>
              <c:x val="0.40678025416314484"/>
              <c:y val="0.87419490305647474"/>
            </c:manualLayout>
          </c:layout>
        </c:title>
        <c:numFmt formatCode="0.00%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5277568"/>
        <c:crosses val="autoZero"/>
        <c:crossBetween val="midCat"/>
      </c:valAx>
      <c:valAx>
        <c:axId val="155277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2400"/>
                  <a:t>dochód (R)</a:t>
                </a:r>
              </a:p>
            </c:rich>
          </c:tx>
          <c:layout>
            <c:manualLayout>
              <c:xMode val="edge"/>
              <c:yMode val="edge"/>
              <c:x val="2.2598870056497182E-2"/>
              <c:y val="0.36451680636694739"/>
            </c:manualLayout>
          </c:layout>
        </c:title>
        <c:numFmt formatCode="0.00%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527564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pl-PL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pl-PL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pl-PL"/>
          </a:p>
        </c:txPr>
      </c:legendEntry>
      <c:layout>
        <c:manualLayout>
          <c:xMode val="edge"/>
          <c:yMode val="edge"/>
          <c:x val="0.82909723149013315"/>
          <c:y val="0.38709745152823627"/>
          <c:w val="0.15960466806055987"/>
          <c:h val="0.21612937092540871"/>
        </c:manualLayout>
      </c:layout>
      <c:spPr>
        <a:noFill/>
      </c:spPr>
    </c:legend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2"/>
  <c:chart>
    <c:title>
      <c:tx>
        <c:rich>
          <a:bodyPr/>
          <a:lstStyle/>
          <a:p>
            <a:pPr>
              <a:defRPr/>
            </a:pPr>
            <a:r>
              <a:rPr lang="pl-PL" sz="2800"/>
              <a:t>Granica efektywna i CML</a:t>
            </a:r>
          </a:p>
        </c:rich>
      </c:tx>
      <c:layout>
        <c:manualLayout>
          <c:xMode val="edge"/>
          <c:yMode val="edge"/>
          <c:x val="0.2545732102766623"/>
          <c:y val="3.0120506749713009E-2"/>
        </c:manualLayout>
      </c:layout>
    </c:title>
    <c:plotArea>
      <c:layout>
        <c:manualLayout>
          <c:layoutTarget val="inner"/>
          <c:xMode val="edge"/>
          <c:yMode val="edge"/>
          <c:x val="0.14373447883491924"/>
          <c:y val="0.15261067741060885"/>
          <c:w val="0.63328675489710617"/>
          <c:h val="0.69076440677633733"/>
        </c:manualLayout>
      </c:layout>
      <c:scatterChart>
        <c:scatterStyle val="lineMarker"/>
        <c:ser>
          <c:idx val="0"/>
          <c:order val="0"/>
          <c:tx>
            <c:v>portfele</c:v>
          </c:tx>
          <c:marker>
            <c:symbol val="none"/>
          </c:marker>
          <c:xVal>
            <c:numRef>
              <c:f>'Granica efektywna'!$L$5:$L$22</c:f>
              <c:numCache>
                <c:formatCode>0.00%</c:formatCode>
                <c:ptCount val="18"/>
              </c:numCache>
            </c:numRef>
          </c:xVal>
          <c:yVal>
            <c:numRef>
              <c:f>'Granica efektywna'!$M$5:$M$22</c:f>
              <c:numCache>
                <c:formatCode>0.00%</c:formatCode>
                <c:ptCount val="18"/>
              </c:numCache>
            </c:numRef>
          </c:yVal>
        </c:ser>
        <c:ser>
          <c:idx val="1"/>
          <c:order val="1"/>
          <c:tx>
            <c:v>instrumenty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strRef>
              <c:f>'Granica efektywna'!$B$7:$E$7</c:f>
              <c:strCache>
                <c:ptCount val="4"/>
                <c:pt idx="0">
                  <c:v>6,00%</c:v>
                </c:pt>
                <c:pt idx="1">
                  <c:v>7,26%</c:v>
                </c:pt>
                <c:pt idx="2">
                  <c:v>5,57%</c:v>
                </c:pt>
                <c:pt idx="3">
                  <c:v>0.00%</c:v>
                </c:pt>
              </c:strCache>
            </c:strRef>
          </c:xVal>
          <c:yVal>
            <c:numRef>
              <c:f>'Granica efektywna'!$B$6:$E$6</c:f>
              <c:numCache>
                <c:formatCode>0.00%</c:formatCode>
                <c:ptCount val="4"/>
                <c:pt idx="0">
                  <c:v>1.0866709259478302E-2</c:v>
                </c:pt>
                <c:pt idx="1">
                  <c:v>2.7840259415179203E-2</c:v>
                </c:pt>
                <c:pt idx="2">
                  <c:v>3.4651820321616178E-3</c:v>
                </c:pt>
                <c:pt idx="3">
                  <c:v>8.0000000000000004E-4</c:v>
                </c:pt>
              </c:numCache>
            </c:numRef>
          </c:yVal>
        </c:ser>
        <c:ser>
          <c:idx val="2"/>
          <c:order val="2"/>
          <c:tx>
            <c:v>CML</c:v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CML!$G$3:$G$20</c:f>
              <c:numCache>
                <c:formatCode>0.00%</c:formatCode>
                <c:ptCount val="18"/>
                <c:pt idx="0">
                  <c:v>0</c:v>
                </c:pt>
                <c:pt idx="1">
                  <c:v>6.4399999999999987E-3</c:v>
                </c:pt>
                <c:pt idx="2">
                  <c:v>1.2879999999999997E-2</c:v>
                </c:pt>
                <c:pt idx="3">
                  <c:v>1.9320000000000004E-2</c:v>
                </c:pt>
                <c:pt idx="4">
                  <c:v>2.5760000000000002E-2</c:v>
                </c:pt>
                <c:pt idx="5">
                  <c:v>3.2199999999999999E-2</c:v>
                </c:pt>
                <c:pt idx="6">
                  <c:v>3.8640000000000001E-2</c:v>
                </c:pt>
                <c:pt idx="7">
                  <c:v>4.5079999999999995E-2</c:v>
                </c:pt>
                <c:pt idx="8">
                  <c:v>5.1520000000000003E-2</c:v>
                </c:pt>
                <c:pt idx="9">
                  <c:v>5.7959999999999998E-2</c:v>
                </c:pt>
                <c:pt idx="10">
                  <c:v>6.4399999999999999E-2</c:v>
                </c:pt>
                <c:pt idx="11">
                  <c:v>7.084E-2</c:v>
                </c:pt>
                <c:pt idx="12">
                  <c:v>7.7280000000000001E-2</c:v>
                </c:pt>
                <c:pt idx="13">
                  <c:v>8.3720000000000003E-2</c:v>
                </c:pt>
                <c:pt idx="14">
                  <c:v>9.015999999999999E-2</c:v>
                </c:pt>
                <c:pt idx="15">
                  <c:v>9.6599999999999991E-2</c:v>
                </c:pt>
                <c:pt idx="16">
                  <c:v>0.10304000000000001</c:v>
                </c:pt>
                <c:pt idx="17">
                  <c:v>0.10947999999999999</c:v>
                </c:pt>
              </c:numCache>
            </c:numRef>
          </c:xVal>
          <c:yVal>
            <c:numRef>
              <c:f>CML!$H$3:$H$20</c:f>
              <c:numCache>
                <c:formatCode>0.00%</c:formatCode>
                <c:ptCount val="18"/>
                <c:pt idx="0">
                  <c:v>8.0000000000000004E-4</c:v>
                </c:pt>
                <c:pt idx="1">
                  <c:v>3.2299999999999998E-3</c:v>
                </c:pt>
                <c:pt idx="2">
                  <c:v>5.6599999999999992E-3</c:v>
                </c:pt>
                <c:pt idx="3">
                  <c:v>8.0900000000000017E-3</c:v>
                </c:pt>
                <c:pt idx="4">
                  <c:v>1.052E-2</c:v>
                </c:pt>
                <c:pt idx="5">
                  <c:v>1.295E-2</c:v>
                </c:pt>
                <c:pt idx="6">
                  <c:v>1.5380000000000001E-2</c:v>
                </c:pt>
                <c:pt idx="7">
                  <c:v>1.7809999999999999E-2</c:v>
                </c:pt>
                <c:pt idx="8">
                  <c:v>2.0240000000000001E-2</c:v>
                </c:pt>
                <c:pt idx="9">
                  <c:v>2.2670000000000003E-2</c:v>
                </c:pt>
                <c:pt idx="10">
                  <c:v>2.5100000000000001E-2</c:v>
                </c:pt>
                <c:pt idx="11">
                  <c:v>2.7530000000000002E-2</c:v>
                </c:pt>
                <c:pt idx="12">
                  <c:v>2.9960000000000001E-2</c:v>
                </c:pt>
                <c:pt idx="13">
                  <c:v>3.2390000000000002E-2</c:v>
                </c:pt>
                <c:pt idx="14">
                  <c:v>3.4819999999999997E-2</c:v>
                </c:pt>
                <c:pt idx="15">
                  <c:v>3.7250000000000005E-2</c:v>
                </c:pt>
                <c:pt idx="16">
                  <c:v>3.968E-2</c:v>
                </c:pt>
                <c:pt idx="17">
                  <c:v>4.2110000000000002E-2</c:v>
                </c:pt>
              </c:numCache>
            </c:numRef>
          </c:yVal>
        </c:ser>
        <c:ser>
          <c:idx val="3"/>
          <c:order val="3"/>
          <c:tx>
            <c:v>M</c:v>
          </c:tx>
          <c:spPr>
            <a:ln w="47625">
              <a:noFill/>
            </a:ln>
          </c:spPr>
          <c:marker>
            <c:symbol val="circle"/>
            <c:size val="5"/>
          </c:marker>
          <c:xVal>
            <c:numRef>
              <c:f>CML!$G$13</c:f>
              <c:numCache>
                <c:formatCode>0.00%</c:formatCode>
                <c:ptCount val="1"/>
                <c:pt idx="0">
                  <c:v>6.4399999999999999E-2</c:v>
                </c:pt>
              </c:numCache>
            </c:numRef>
          </c:xVal>
          <c:yVal>
            <c:numRef>
              <c:f>CML!$H$13</c:f>
              <c:numCache>
                <c:formatCode>0.00%</c:formatCode>
                <c:ptCount val="1"/>
                <c:pt idx="0">
                  <c:v>2.5100000000000001E-2</c:v>
                </c:pt>
              </c:numCache>
            </c:numRef>
          </c:yVal>
        </c:ser>
        <c:ser>
          <c:idx val="4"/>
          <c:order val="4"/>
          <c:tx>
            <c:v>MVP</c:v>
          </c:tx>
          <c:spPr>
            <a:ln w="47625">
              <a:noFill/>
            </a:ln>
          </c:spPr>
          <c:xVal>
            <c:numRef>
              <c:f>'Granica efektywna'!$L$5</c:f>
              <c:numCache>
                <c:formatCode>0.00%</c:formatCode>
                <c:ptCount val="1"/>
              </c:numCache>
            </c:numRef>
          </c:xVal>
          <c:yVal>
            <c:numRef>
              <c:f>'Granica efektywna'!$M$5</c:f>
              <c:numCache>
                <c:formatCode>0.00%</c:formatCode>
                <c:ptCount val="1"/>
              </c:numCache>
            </c:numRef>
          </c:yVal>
        </c:ser>
        <c:axId val="155503232"/>
        <c:axId val="155509504"/>
      </c:scatterChart>
      <c:valAx>
        <c:axId val="155503232"/>
        <c:scaling>
          <c:orientation val="minMax"/>
          <c:max val="0.1200000000000000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ryzyko (s)</a:t>
                </a:r>
              </a:p>
            </c:rich>
          </c:tx>
          <c:layout>
            <c:manualLayout>
              <c:xMode val="edge"/>
              <c:yMode val="edge"/>
              <c:x val="0.40620621999118939"/>
              <c:y val="0.91365630501006556"/>
            </c:manualLayout>
          </c:layout>
        </c:title>
        <c:numFmt formatCode="0.00%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5509504"/>
        <c:crosses val="autoZero"/>
        <c:crossBetween val="midCat"/>
      </c:valAx>
      <c:valAx>
        <c:axId val="1555095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dochód (R)</a:t>
                </a:r>
              </a:p>
            </c:rich>
          </c:tx>
          <c:layout>
            <c:manualLayout>
              <c:xMode val="edge"/>
              <c:yMode val="edge"/>
              <c:x val="2.2566995768688293E-2"/>
              <c:y val="0.41566349387049584"/>
            </c:manualLayout>
          </c:layout>
        </c:title>
        <c:numFmt formatCode="0.00%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550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510637510226392"/>
          <c:y val="0.38152694768575762"/>
          <c:w val="0.16361086740039041"/>
          <c:h val="0.23293214854167368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16</xdr:row>
      <xdr:rowOff>95250</xdr:rowOff>
    </xdr:from>
    <xdr:to>
      <xdr:col>18</xdr:col>
      <xdr:colOff>242887</xdr:colOff>
      <xdr:row>33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538656</xdr:colOff>
      <xdr:row>13</xdr:row>
      <xdr:rowOff>131379</xdr:rowOff>
    </xdr:from>
    <xdr:to>
      <xdr:col>6</xdr:col>
      <xdr:colOff>341587</xdr:colOff>
      <xdr:row>26</xdr:row>
      <xdr:rowOff>157655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ssa.pl/index.jsp?layout=mstock&amp;page=0&amp;news_cat_id=708&amp;pkind=omeg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C243"/>
  <sheetViews>
    <sheetView topLeftCell="J1" zoomScale="136" zoomScaleNormal="136" workbookViewId="0">
      <pane ySplit="6" topLeftCell="A102" activePane="bottomLeft" state="frozen"/>
      <selection activeCell="F1" sqref="F1"/>
      <selection pane="bottomLeft" activeCell="Z7" activeCellId="2" sqref="T7:U222 W7:W222 Z7:AA222"/>
    </sheetView>
  </sheetViews>
  <sheetFormatPr defaultRowHeight="12.75"/>
  <cols>
    <col min="1" max="1" width="10.7109375" bestFit="1" customWidth="1"/>
    <col min="6" max="6" width="10.140625" bestFit="1" customWidth="1"/>
    <col min="16" max="16" width="9.28515625" bestFit="1" customWidth="1"/>
    <col min="17" max="19" width="12" bestFit="1" customWidth="1"/>
    <col min="25" max="25" width="12" bestFit="1" customWidth="1"/>
    <col min="26" max="27" width="9.140625" style="11"/>
  </cols>
  <sheetData>
    <row r="1" spans="1:27">
      <c r="A1" s="70" t="s">
        <v>50</v>
      </c>
      <c r="B1" s="15"/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24</v>
      </c>
      <c r="N1" s="20" t="s">
        <v>25</v>
      </c>
      <c r="P1" s="19" t="s">
        <v>2</v>
      </c>
      <c r="Q1" s="19" t="s">
        <v>3</v>
      </c>
      <c r="R1" s="19" t="s">
        <v>4</v>
      </c>
      <c r="S1" s="19" t="s">
        <v>5</v>
      </c>
      <c r="T1" s="19" t="s">
        <v>6</v>
      </c>
      <c r="U1" s="19" t="s">
        <v>7</v>
      </c>
      <c r="V1" s="19" t="s">
        <v>8</v>
      </c>
      <c r="W1" s="19" t="s">
        <v>9</v>
      </c>
      <c r="X1" s="19" t="s">
        <v>10</v>
      </c>
      <c r="Y1" s="19" t="s">
        <v>11</v>
      </c>
      <c r="Z1" s="19" t="s">
        <v>24</v>
      </c>
      <c r="AA1" s="19" t="s">
        <v>25</v>
      </c>
    </row>
    <row r="2" spans="1:27" hidden="1">
      <c r="A2" s="15" t="s">
        <v>0</v>
      </c>
      <c r="B2" s="15"/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Z2" s="1"/>
      <c r="AA2" s="1"/>
    </row>
    <row r="3" spans="1:27" hidden="1">
      <c r="A3" s="15">
        <v>20090105</v>
      </c>
      <c r="B3" s="15">
        <v>1</v>
      </c>
      <c r="C3" s="15">
        <v>16.8</v>
      </c>
      <c r="D3" s="15">
        <v>0.22</v>
      </c>
      <c r="E3" s="15">
        <v>14.07</v>
      </c>
      <c r="F3" s="15">
        <v>14.99</v>
      </c>
      <c r="G3" s="15">
        <v>15.75</v>
      </c>
      <c r="H3" s="15">
        <v>30.5</v>
      </c>
      <c r="I3" s="15">
        <v>134.9</v>
      </c>
      <c r="J3" s="15">
        <v>27.08</v>
      </c>
      <c r="K3" s="15">
        <v>36.549999999999997</v>
      </c>
      <c r="L3" s="15">
        <v>13.89</v>
      </c>
      <c r="M3" s="15">
        <v>1877.44</v>
      </c>
      <c r="N3" s="15">
        <v>1906</v>
      </c>
      <c r="Z3" s="1"/>
      <c r="AA3" s="1"/>
    </row>
    <row r="4" spans="1:27" hidden="1">
      <c r="A4" s="15">
        <v>20090106</v>
      </c>
      <c r="B4" s="15">
        <v>2</v>
      </c>
      <c r="C4" s="15">
        <v>17.22</v>
      </c>
      <c r="D4" s="15">
        <v>0.26</v>
      </c>
      <c r="E4" s="15">
        <v>13.95</v>
      </c>
      <c r="F4" s="15">
        <v>14.87</v>
      </c>
      <c r="G4" s="15">
        <v>16.149999999999999</v>
      </c>
      <c r="H4" s="15">
        <v>33</v>
      </c>
      <c r="I4" s="15">
        <v>136.30000000000001</v>
      </c>
      <c r="J4" s="15">
        <v>27.9</v>
      </c>
      <c r="K4" s="15">
        <v>37.42</v>
      </c>
      <c r="L4" s="15">
        <v>13.99</v>
      </c>
      <c r="M4" s="15">
        <v>1920.44</v>
      </c>
      <c r="N4" s="15">
        <v>1935</v>
      </c>
      <c r="Z4" s="1"/>
      <c r="AA4" s="1"/>
    </row>
    <row r="5" spans="1:27" hidden="1">
      <c r="A5" s="15">
        <v>20090107</v>
      </c>
      <c r="B5" s="15">
        <v>3</v>
      </c>
      <c r="C5" s="15">
        <v>17.149999999999999</v>
      </c>
      <c r="D5" s="15">
        <v>0.25</v>
      </c>
      <c r="E5" s="15">
        <v>13.99</v>
      </c>
      <c r="F5" s="15">
        <v>14.8</v>
      </c>
      <c r="G5" s="15">
        <v>15.5</v>
      </c>
      <c r="H5" s="15">
        <v>33.19</v>
      </c>
      <c r="I5" s="15">
        <v>130.80000000000001</v>
      </c>
      <c r="J5" s="15">
        <v>26.93</v>
      </c>
      <c r="K5" s="15">
        <v>37</v>
      </c>
      <c r="L5" s="15">
        <v>13.94</v>
      </c>
      <c r="M5" s="15">
        <v>1887.85</v>
      </c>
      <c r="N5" s="15">
        <v>1915</v>
      </c>
      <c r="Z5" s="1"/>
      <c r="AA5" s="1"/>
    </row>
    <row r="6" spans="1:27" hidden="1">
      <c r="A6" s="15">
        <v>20090108</v>
      </c>
      <c r="B6" s="15">
        <v>4</v>
      </c>
      <c r="C6" s="15">
        <v>17.23</v>
      </c>
      <c r="D6" s="15">
        <v>0.25</v>
      </c>
      <c r="E6" s="15">
        <v>13.97</v>
      </c>
      <c r="F6" s="15">
        <v>14.7</v>
      </c>
      <c r="G6" s="15">
        <v>15.25</v>
      </c>
      <c r="H6" s="15">
        <v>33.1</v>
      </c>
      <c r="I6" s="15">
        <v>126.5</v>
      </c>
      <c r="J6" s="15">
        <v>27.6</v>
      </c>
      <c r="K6" s="15">
        <v>35.869999999999997</v>
      </c>
      <c r="L6" s="15">
        <v>13.72</v>
      </c>
      <c r="M6" s="15">
        <v>1863.25</v>
      </c>
      <c r="N6" s="15">
        <v>1905</v>
      </c>
      <c r="Z6" s="1"/>
      <c r="AA6" s="1"/>
    </row>
    <row r="7" spans="1:27">
      <c r="A7" s="16">
        <v>39822</v>
      </c>
      <c r="B7" s="15">
        <v>5</v>
      </c>
      <c r="C7" s="15">
        <v>17.3</v>
      </c>
      <c r="D7" s="15">
        <v>0.26</v>
      </c>
      <c r="E7" s="15">
        <v>14</v>
      </c>
      <c r="F7" s="15">
        <v>14.06</v>
      </c>
      <c r="G7" s="15">
        <v>15.5</v>
      </c>
      <c r="H7" s="15">
        <v>32.700000000000003</v>
      </c>
      <c r="I7" s="15">
        <v>123</v>
      </c>
      <c r="J7" s="15">
        <v>26.5</v>
      </c>
      <c r="K7" s="15">
        <v>34.33</v>
      </c>
      <c r="L7" s="15">
        <v>13</v>
      </c>
      <c r="M7" s="15">
        <v>1817.37</v>
      </c>
      <c r="N7" s="15">
        <v>1849</v>
      </c>
      <c r="P7" s="19" t="s">
        <v>2</v>
      </c>
      <c r="Q7" s="19" t="s">
        <v>3</v>
      </c>
      <c r="R7" s="19" t="s">
        <v>4</v>
      </c>
      <c r="S7" s="19" t="s">
        <v>5</v>
      </c>
      <c r="T7" s="19" t="s">
        <v>6</v>
      </c>
      <c r="U7" s="19" t="s">
        <v>7</v>
      </c>
      <c r="V7" s="19" t="s">
        <v>8</v>
      </c>
      <c r="W7" s="19" t="s">
        <v>9</v>
      </c>
      <c r="X7" s="19" t="s">
        <v>10</v>
      </c>
      <c r="Y7" s="19" t="s">
        <v>11</v>
      </c>
      <c r="Z7" s="19" t="s">
        <v>24</v>
      </c>
      <c r="AA7" s="19" t="s">
        <v>25</v>
      </c>
    </row>
    <row r="8" spans="1:27" hidden="1">
      <c r="A8" s="16">
        <v>39825</v>
      </c>
      <c r="B8" s="15">
        <f>B3</f>
        <v>1</v>
      </c>
      <c r="C8" s="15">
        <v>17.3</v>
      </c>
      <c r="D8" s="15">
        <v>0.26</v>
      </c>
      <c r="E8" s="15">
        <v>13.86</v>
      </c>
      <c r="F8" s="15">
        <v>13.8</v>
      </c>
      <c r="G8" s="15">
        <v>15.01</v>
      </c>
      <c r="H8" s="15">
        <v>31.5</v>
      </c>
      <c r="I8" s="15">
        <v>121.9</v>
      </c>
      <c r="J8" s="15">
        <v>26.26</v>
      </c>
      <c r="K8" s="15">
        <v>33</v>
      </c>
      <c r="L8" s="15">
        <v>12.93</v>
      </c>
      <c r="M8" s="15">
        <v>1791.71</v>
      </c>
      <c r="N8" s="15">
        <v>1818</v>
      </c>
    </row>
    <row r="9" spans="1:27" hidden="1">
      <c r="A9" s="16">
        <v>39826</v>
      </c>
      <c r="B9" s="15">
        <f t="shared" ref="B9:B72" si="0">B4</f>
        <v>2</v>
      </c>
      <c r="C9" s="15">
        <v>16.7</v>
      </c>
      <c r="D9" s="15">
        <v>0.24</v>
      </c>
      <c r="E9" s="15">
        <v>13.95</v>
      </c>
      <c r="F9" s="15">
        <v>13.74</v>
      </c>
      <c r="G9" s="15">
        <v>15.6</v>
      </c>
      <c r="H9" s="15">
        <v>31.12</v>
      </c>
      <c r="I9" s="15">
        <v>118.2</v>
      </c>
      <c r="J9" s="15">
        <v>26.3</v>
      </c>
      <c r="K9" s="15">
        <v>32</v>
      </c>
      <c r="L9" s="15">
        <v>12.58</v>
      </c>
      <c r="M9" s="15">
        <v>1766.12</v>
      </c>
      <c r="N9" s="15">
        <v>1814</v>
      </c>
    </row>
    <row r="10" spans="1:27" hidden="1">
      <c r="A10" s="16">
        <v>39827</v>
      </c>
      <c r="B10" s="15">
        <f t="shared" si="0"/>
        <v>3</v>
      </c>
      <c r="C10" s="15">
        <v>16.18</v>
      </c>
      <c r="D10" s="15">
        <v>0.23</v>
      </c>
      <c r="E10" s="15">
        <v>13.85</v>
      </c>
      <c r="F10" s="15">
        <v>13.18</v>
      </c>
      <c r="G10" s="15">
        <v>14.67</v>
      </c>
      <c r="H10" s="15">
        <v>29.6</v>
      </c>
      <c r="I10" s="15">
        <v>112</v>
      </c>
      <c r="J10" s="15">
        <v>25.48</v>
      </c>
      <c r="K10" s="15">
        <v>29.99</v>
      </c>
      <c r="L10" s="15">
        <v>12.23</v>
      </c>
      <c r="M10" s="15">
        <v>1701.23</v>
      </c>
      <c r="N10" s="15">
        <v>1704</v>
      </c>
    </row>
    <row r="11" spans="1:27" hidden="1">
      <c r="A11" s="16">
        <v>39828</v>
      </c>
      <c r="B11" s="15">
        <f t="shared" si="0"/>
        <v>4</v>
      </c>
      <c r="C11" s="15">
        <v>16.350000000000001</v>
      </c>
      <c r="D11" s="15">
        <v>0.22</v>
      </c>
      <c r="E11" s="15">
        <v>14.11</v>
      </c>
      <c r="F11" s="15">
        <v>12.25</v>
      </c>
      <c r="G11" s="15">
        <v>14.6</v>
      </c>
      <c r="H11" s="15">
        <v>29.8</v>
      </c>
      <c r="I11" s="15">
        <v>110</v>
      </c>
      <c r="J11" s="15">
        <v>24.98</v>
      </c>
      <c r="K11" s="15">
        <v>29.49</v>
      </c>
      <c r="L11" s="15">
        <v>12.02</v>
      </c>
      <c r="M11" s="15">
        <v>1684.35</v>
      </c>
      <c r="N11" s="15">
        <v>1682</v>
      </c>
    </row>
    <row r="12" spans="1:27">
      <c r="A12" s="16">
        <v>39829</v>
      </c>
      <c r="B12" s="15">
        <f t="shared" si="0"/>
        <v>5</v>
      </c>
      <c r="C12" s="15">
        <v>16.3</v>
      </c>
      <c r="D12" s="15">
        <v>0.23</v>
      </c>
      <c r="E12" s="15">
        <v>14</v>
      </c>
      <c r="F12" s="15">
        <v>11.82</v>
      </c>
      <c r="G12" s="15">
        <v>14.9</v>
      </c>
      <c r="H12" s="15">
        <v>31.23</v>
      </c>
      <c r="I12" s="15">
        <v>112</v>
      </c>
      <c r="J12" s="15">
        <v>25</v>
      </c>
      <c r="K12" s="15">
        <v>30.5</v>
      </c>
      <c r="L12" s="15">
        <v>12.29</v>
      </c>
      <c r="M12" s="15">
        <v>1705.23</v>
      </c>
      <c r="N12" s="15">
        <v>1717</v>
      </c>
      <c r="P12" s="15">
        <f>C12/C7</f>
        <v>0.94219653179190754</v>
      </c>
      <c r="Q12" s="15">
        <f t="shared" ref="Q12:AA12" si="1">D12/D7</f>
        <v>0.88461538461538458</v>
      </c>
      <c r="R12" s="15">
        <f t="shared" si="1"/>
        <v>1</v>
      </c>
      <c r="S12" s="15">
        <f t="shared" si="1"/>
        <v>0.84068278805120911</v>
      </c>
      <c r="T12" s="15">
        <f t="shared" si="1"/>
        <v>0.96129032258064517</v>
      </c>
      <c r="U12" s="15">
        <f t="shared" si="1"/>
        <v>0.95504587155963294</v>
      </c>
      <c r="V12" s="15">
        <f t="shared" si="1"/>
        <v>0.91056910569105687</v>
      </c>
      <c r="W12" s="15">
        <f t="shared" si="1"/>
        <v>0.94339622641509435</v>
      </c>
      <c r="X12" s="15">
        <f t="shared" si="1"/>
        <v>0.88843577046315181</v>
      </c>
      <c r="Y12" s="15">
        <f t="shared" si="1"/>
        <v>0.94538461538461527</v>
      </c>
      <c r="Z12" s="15">
        <f t="shared" si="1"/>
        <v>0.93829544891794192</v>
      </c>
      <c r="AA12" s="15">
        <f t="shared" si="1"/>
        <v>0.92861005949161712</v>
      </c>
    </row>
    <row r="13" spans="1:27" hidden="1">
      <c r="A13" s="16">
        <v>39832</v>
      </c>
      <c r="B13" s="15">
        <f t="shared" si="0"/>
        <v>1</v>
      </c>
      <c r="C13" s="15">
        <v>15.88</v>
      </c>
      <c r="D13" s="15">
        <v>0.21</v>
      </c>
      <c r="E13" s="15">
        <v>14</v>
      </c>
      <c r="F13" s="15">
        <v>10.9</v>
      </c>
      <c r="G13" s="15">
        <v>14.39</v>
      </c>
      <c r="H13" s="15">
        <v>31.7</v>
      </c>
      <c r="I13" s="15">
        <v>105.2</v>
      </c>
      <c r="J13" s="15">
        <v>23.6</v>
      </c>
      <c r="K13" s="15">
        <v>29.6</v>
      </c>
      <c r="L13" s="15">
        <v>12</v>
      </c>
      <c r="M13" s="15">
        <v>1644.72</v>
      </c>
      <c r="N13" s="15">
        <v>1641</v>
      </c>
    </row>
    <row r="14" spans="1:27" hidden="1">
      <c r="A14" s="16">
        <v>39833</v>
      </c>
      <c r="B14" s="15">
        <f t="shared" si="0"/>
        <v>2</v>
      </c>
      <c r="C14" s="15">
        <v>15.95</v>
      </c>
      <c r="D14" s="15">
        <v>0.21</v>
      </c>
      <c r="E14" s="15">
        <v>14.1</v>
      </c>
      <c r="F14" s="15">
        <v>10.41</v>
      </c>
      <c r="G14" s="15">
        <v>14.09</v>
      </c>
      <c r="H14" s="15">
        <v>31.62</v>
      </c>
      <c r="I14" s="15">
        <v>105</v>
      </c>
      <c r="J14" s="15">
        <v>23.5</v>
      </c>
      <c r="K14" s="15">
        <v>28.8</v>
      </c>
      <c r="L14" s="15">
        <v>12</v>
      </c>
      <c r="M14" s="15">
        <v>1642.78</v>
      </c>
      <c r="N14" s="15">
        <v>1645</v>
      </c>
    </row>
    <row r="15" spans="1:27" hidden="1">
      <c r="A15" s="16">
        <v>39834</v>
      </c>
      <c r="B15" s="15">
        <f t="shared" si="0"/>
        <v>3</v>
      </c>
      <c r="C15" s="15">
        <v>15</v>
      </c>
      <c r="D15" s="15">
        <v>0.21</v>
      </c>
      <c r="E15" s="15">
        <v>13.95</v>
      </c>
      <c r="F15" s="15">
        <v>9.99</v>
      </c>
      <c r="G15" s="15">
        <v>13.94</v>
      </c>
      <c r="H15" s="15">
        <v>31.29</v>
      </c>
      <c r="I15" s="15">
        <v>110.5</v>
      </c>
      <c r="J15" s="15">
        <v>24.5</v>
      </c>
      <c r="K15" s="15">
        <v>29.98</v>
      </c>
      <c r="L15" s="15">
        <v>12.44</v>
      </c>
      <c r="M15" s="15">
        <v>1678.77</v>
      </c>
      <c r="N15" s="15">
        <v>1694</v>
      </c>
    </row>
    <row r="16" spans="1:27" hidden="1">
      <c r="A16" s="16">
        <v>39835</v>
      </c>
      <c r="B16" s="15">
        <f t="shared" si="0"/>
        <v>4</v>
      </c>
      <c r="C16" s="15">
        <v>14.3</v>
      </c>
      <c r="D16" s="15">
        <v>0.2</v>
      </c>
      <c r="E16" s="15">
        <v>14.2</v>
      </c>
      <c r="F16" s="15">
        <v>9.6999999999999993</v>
      </c>
      <c r="G16" s="15">
        <v>13.7</v>
      </c>
      <c r="H16" s="15">
        <v>28.1</v>
      </c>
      <c r="I16" s="15">
        <v>105.2</v>
      </c>
      <c r="J16" s="15">
        <v>23</v>
      </c>
      <c r="K16" s="15">
        <v>29.7</v>
      </c>
      <c r="L16" s="15">
        <v>12</v>
      </c>
      <c r="M16" s="15">
        <v>1619.92</v>
      </c>
      <c r="N16" s="15">
        <v>1602</v>
      </c>
    </row>
    <row r="17" spans="1:27">
      <c r="A17" s="16">
        <v>39836</v>
      </c>
      <c r="B17" s="15">
        <f t="shared" si="0"/>
        <v>5</v>
      </c>
      <c r="C17" s="15">
        <v>13.55</v>
      </c>
      <c r="D17" s="15">
        <v>0.2</v>
      </c>
      <c r="E17" s="15">
        <v>14.2</v>
      </c>
      <c r="F17" s="15">
        <v>9.08</v>
      </c>
      <c r="G17" s="15">
        <v>13.5</v>
      </c>
      <c r="H17" s="15">
        <v>27.5</v>
      </c>
      <c r="I17" s="15">
        <v>107.9</v>
      </c>
      <c r="J17" s="15">
        <v>23.4</v>
      </c>
      <c r="K17" s="15">
        <v>28.35</v>
      </c>
      <c r="L17" s="15">
        <v>12</v>
      </c>
      <c r="M17" s="15">
        <v>1611.48</v>
      </c>
      <c r="N17" s="15">
        <v>1615</v>
      </c>
      <c r="P17" s="15">
        <f>C17/C12</f>
        <v>0.83128834355828218</v>
      </c>
      <c r="Q17" s="15">
        <f t="shared" ref="Q17:AA17" si="2">D17/D12</f>
        <v>0.86956521739130432</v>
      </c>
      <c r="R17" s="15">
        <f t="shared" si="2"/>
        <v>1.0142857142857142</v>
      </c>
      <c r="S17" s="15">
        <f t="shared" si="2"/>
        <v>0.76818950930626051</v>
      </c>
      <c r="T17" s="15">
        <f t="shared" si="2"/>
        <v>0.90604026845637586</v>
      </c>
      <c r="U17" s="15">
        <f t="shared" si="2"/>
        <v>0.88056356067883446</v>
      </c>
      <c r="V17" s="15">
        <f t="shared" si="2"/>
        <v>0.96339285714285716</v>
      </c>
      <c r="W17" s="15">
        <f t="shared" si="2"/>
        <v>0.93599999999999994</v>
      </c>
      <c r="X17" s="15">
        <f t="shared" si="2"/>
        <v>0.92950819672131157</v>
      </c>
      <c r="Y17" s="15">
        <f t="shared" si="2"/>
        <v>0.97640358014646056</v>
      </c>
      <c r="Z17" s="15">
        <f t="shared" si="2"/>
        <v>0.94502207913302017</v>
      </c>
      <c r="AA17" s="15">
        <f t="shared" si="2"/>
        <v>0.94059405940594054</v>
      </c>
    </row>
    <row r="18" spans="1:27" hidden="1">
      <c r="A18" s="16">
        <v>39839</v>
      </c>
      <c r="B18" s="15">
        <f t="shared" si="0"/>
        <v>1</v>
      </c>
      <c r="C18" s="15">
        <v>14</v>
      </c>
      <c r="D18" s="15">
        <v>0.21</v>
      </c>
      <c r="E18" s="15">
        <v>14.3</v>
      </c>
      <c r="F18" s="15">
        <v>10.4</v>
      </c>
      <c r="G18" s="15">
        <v>13.97</v>
      </c>
      <c r="H18" s="15">
        <v>30.85</v>
      </c>
      <c r="I18" s="15">
        <v>113</v>
      </c>
      <c r="J18" s="15">
        <v>23.75</v>
      </c>
      <c r="K18" s="15">
        <v>29.89</v>
      </c>
      <c r="L18" s="15">
        <v>12.43</v>
      </c>
      <c r="M18" s="15">
        <v>1664.39</v>
      </c>
      <c r="N18" s="15">
        <v>1697</v>
      </c>
    </row>
    <row r="19" spans="1:27" hidden="1">
      <c r="A19" s="16">
        <v>39840</v>
      </c>
      <c r="B19" s="15">
        <f t="shared" si="0"/>
        <v>2</v>
      </c>
      <c r="C19" s="15">
        <v>13.85</v>
      </c>
      <c r="D19" s="15">
        <v>0.2</v>
      </c>
      <c r="E19" s="15">
        <v>14.21</v>
      </c>
      <c r="F19" s="15">
        <v>9.7799999999999994</v>
      </c>
      <c r="G19" s="15">
        <v>13.73</v>
      </c>
      <c r="H19" s="15">
        <v>29.1</v>
      </c>
      <c r="I19" s="15">
        <v>107.1</v>
      </c>
      <c r="J19" s="15">
        <v>22.58</v>
      </c>
      <c r="K19" s="15">
        <v>28.53</v>
      </c>
      <c r="L19" s="15">
        <v>12.3</v>
      </c>
      <c r="M19" s="15">
        <v>1608.43</v>
      </c>
      <c r="N19" s="15">
        <v>1614</v>
      </c>
    </row>
    <row r="20" spans="1:27" hidden="1">
      <c r="A20" s="16">
        <v>39841</v>
      </c>
      <c r="B20" s="15">
        <f t="shared" si="0"/>
        <v>3</v>
      </c>
      <c r="C20" s="15">
        <v>13.87</v>
      </c>
      <c r="D20" s="15">
        <v>0.2</v>
      </c>
      <c r="E20" s="15">
        <v>14.4</v>
      </c>
      <c r="F20" s="15">
        <v>9.75</v>
      </c>
      <c r="G20" s="15">
        <v>13.84</v>
      </c>
      <c r="H20" s="15">
        <v>29.8</v>
      </c>
      <c r="I20" s="15">
        <v>108</v>
      </c>
      <c r="J20" s="15">
        <v>23</v>
      </c>
      <c r="K20" s="15">
        <v>29.45</v>
      </c>
      <c r="L20" s="15">
        <v>12.05</v>
      </c>
      <c r="M20" s="15">
        <v>1627.89</v>
      </c>
      <c r="N20" s="15">
        <v>1662</v>
      </c>
    </row>
    <row r="21" spans="1:27" hidden="1">
      <c r="A21" s="16">
        <v>39842</v>
      </c>
      <c r="B21" s="15">
        <f t="shared" si="0"/>
        <v>4</v>
      </c>
      <c r="C21" s="15">
        <v>13.9</v>
      </c>
      <c r="D21" s="15">
        <v>0.2</v>
      </c>
      <c r="E21" s="15">
        <v>14.53</v>
      </c>
      <c r="F21" s="15">
        <v>9.25</v>
      </c>
      <c r="G21" s="15">
        <v>13.5</v>
      </c>
      <c r="H21" s="15">
        <v>30.14</v>
      </c>
      <c r="I21" s="15">
        <v>109.4</v>
      </c>
      <c r="J21" s="15">
        <v>22.1</v>
      </c>
      <c r="K21" s="15">
        <v>28.99</v>
      </c>
      <c r="L21" s="15">
        <v>11.95</v>
      </c>
      <c r="M21" s="15">
        <v>1611.22</v>
      </c>
      <c r="N21" s="15">
        <v>1630</v>
      </c>
    </row>
    <row r="22" spans="1:27">
      <c r="A22" s="16">
        <v>39843</v>
      </c>
      <c r="B22" s="15">
        <f t="shared" si="0"/>
        <v>5</v>
      </c>
      <c r="C22" s="15">
        <v>13.39</v>
      </c>
      <c r="D22" s="15">
        <v>0.2</v>
      </c>
      <c r="E22" s="15">
        <v>14.63</v>
      </c>
      <c r="F22" s="15">
        <v>9.1</v>
      </c>
      <c r="G22" s="15">
        <v>13.2</v>
      </c>
      <c r="H22" s="15">
        <v>30.1</v>
      </c>
      <c r="I22" s="15">
        <v>109</v>
      </c>
      <c r="J22" s="15">
        <v>22.4</v>
      </c>
      <c r="K22" s="15">
        <v>27.8</v>
      </c>
      <c r="L22" s="15">
        <v>11.85</v>
      </c>
      <c r="M22" s="15">
        <v>1594.92</v>
      </c>
      <c r="N22" s="15">
        <v>1609</v>
      </c>
      <c r="P22" s="15">
        <f>C22/C17</f>
        <v>0.98819188191881913</v>
      </c>
      <c r="Q22" s="15">
        <f t="shared" ref="Q22:AA22" si="3">D22/D17</f>
        <v>1</v>
      </c>
      <c r="R22" s="15">
        <f t="shared" si="3"/>
        <v>1.0302816901408451</v>
      </c>
      <c r="S22" s="15">
        <f t="shared" si="3"/>
        <v>1.0022026431718061</v>
      </c>
      <c r="T22" s="15">
        <f t="shared" si="3"/>
        <v>0.97777777777777775</v>
      </c>
      <c r="U22" s="15">
        <f t="shared" si="3"/>
        <v>1.0945454545454545</v>
      </c>
      <c r="V22" s="15">
        <f t="shared" si="3"/>
        <v>1.010194624652456</v>
      </c>
      <c r="W22" s="15">
        <f t="shared" si="3"/>
        <v>0.95726495726495731</v>
      </c>
      <c r="X22" s="15">
        <f t="shared" si="3"/>
        <v>0.98059964726631388</v>
      </c>
      <c r="Y22" s="15">
        <f t="shared" si="3"/>
        <v>0.98749999999999993</v>
      </c>
      <c r="Z22" s="15">
        <f t="shared" si="3"/>
        <v>0.98972373222131216</v>
      </c>
      <c r="AA22" s="15">
        <f t="shared" si="3"/>
        <v>0.99628482972136223</v>
      </c>
    </row>
    <row r="23" spans="1:27" hidden="1">
      <c r="A23" s="16">
        <v>39846</v>
      </c>
      <c r="B23" s="15">
        <f t="shared" si="0"/>
        <v>1</v>
      </c>
      <c r="C23" s="15">
        <v>12.76</v>
      </c>
      <c r="D23" s="15">
        <v>0.2</v>
      </c>
      <c r="E23" s="15">
        <v>14.79</v>
      </c>
      <c r="F23" s="15">
        <v>8.8000000000000007</v>
      </c>
      <c r="G23" s="15">
        <v>12.42</v>
      </c>
      <c r="H23" s="15">
        <v>28.98</v>
      </c>
      <c r="I23" s="15">
        <v>104.1</v>
      </c>
      <c r="J23" s="15">
        <v>21.34</v>
      </c>
      <c r="K23" s="15">
        <v>26.3</v>
      </c>
      <c r="L23" s="15">
        <v>11</v>
      </c>
      <c r="M23" s="15">
        <v>1532.55</v>
      </c>
      <c r="N23" s="15">
        <v>1560</v>
      </c>
    </row>
    <row r="24" spans="1:27" hidden="1">
      <c r="A24" s="16">
        <v>39847</v>
      </c>
      <c r="B24" s="15">
        <f t="shared" si="0"/>
        <v>2</v>
      </c>
      <c r="C24" s="15">
        <v>11.92</v>
      </c>
      <c r="D24" s="15">
        <v>0.19</v>
      </c>
      <c r="E24" s="15">
        <v>14.5</v>
      </c>
      <c r="F24" s="15">
        <v>8.3000000000000007</v>
      </c>
      <c r="G24" s="15">
        <v>11.85</v>
      </c>
      <c r="H24" s="15">
        <v>29.1</v>
      </c>
      <c r="I24" s="15">
        <v>95</v>
      </c>
      <c r="J24" s="15">
        <v>19.760000000000002</v>
      </c>
      <c r="K24" s="15">
        <v>24.5</v>
      </c>
      <c r="L24" s="15">
        <v>9.3800000000000008</v>
      </c>
      <c r="M24" s="15">
        <v>1459.34</v>
      </c>
      <c r="N24" s="15">
        <v>1478</v>
      </c>
    </row>
    <row r="25" spans="1:27" hidden="1">
      <c r="A25" s="16">
        <v>39848</v>
      </c>
      <c r="B25" s="15">
        <f t="shared" si="0"/>
        <v>3</v>
      </c>
      <c r="C25" s="15">
        <v>12.09</v>
      </c>
      <c r="D25" s="15">
        <v>0.19</v>
      </c>
      <c r="E25" s="15">
        <v>14.25</v>
      </c>
      <c r="F25" s="15">
        <v>8.6999999999999993</v>
      </c>
      <c r="G25" s="15">
        <v>11.75</v>
      </c>
      <c r="H25" s="15">
        <v>31.5</v>
      </c>
      <c r="I25" s="15">
        <v>97.1</v>
      </c>
      <c r="J25" s="15">
        <v>20.8</v>
      </c>
      <c r="K25" s="15">
        <v>24.4</v>
      </c>
      <c r="L25" s="15">
        <v>10.3</v>
      </c>
      <c r="M25" s="15">
        <v>1479.86</v>
      </c>
      <c r="N25" s="15">
        <v>1500</v>
      </c>
    </row>
    <row r="26" spans="1:27" hidden="1">
      <c r="A26" s="16">
        <v>39849</v>
      </c>
      <c r="B26" s="15">
        <f t="shared" si="0"/>
        <v>4</v>
      </c>
      <c r="C26" s="15">
        <v>12.15</v>
      </c>
      <c r="D26" s="15">
        <v>0.19</v>
      </c>
      <c r="E26" s="15">
        <v>14.67</v>
      </c>
      <c r="F26" s="15">
        <v>8.4700000000000006</v>
      </c>
      <c r="G26" s="15">
        <v>11.92</v>
      </c>
      <c r="H26" s="15">
        <v>32.5</v>
      </c>
      <c r="I26" s="15">
        <v>97.15</v>
      </c>
      <c r="J26" s="15">
        <v>21.4</v>
      </c>
      <c r="K26" s="15">
        <v>24.6</v>
      </c>
      <c r="L26" s="15">
        <v>10.27</v>
      </c>
      <c r="M26" s="15">
        <v>1487.29</v>
      </c>
      <c r="N26" s="15">
        <v>1502</v>
      </c>
    </row>
    <row r="27" spans="1:27">
      <c r="A27" s="16">
        <v>39850</v>
      </c>
      <c r="B27" s="15">
        <f t="shared" si="0"/>
        <v>5</v>
      </c>
      <c r="C27" s="15">
        <v>12.8</v>
      </c>
      <c r="D27" s="15">
        <v>0.2</v>
      </c>
      <c r="E27" s="15">
        <v>15.3</v>
      </c>
      <c r="F27" s="15">
        <v>9.25</v>
      </c>
      <c r="G27" s="15">
        <v>12.68</v>
      </c>
      <c r="H27" s="15">
        <v>35</v>
      </c>
      <c r="I27" s="15">
        <v>99.5</v>
      </c>
      <c r="J27" s="15">
        <v>22.7</v>
      </c>
      <c r="K27" s="15">
        <v>25.5</v>
      </c>
      <c r="L27" s="15">
        <v>10.85</v>
      </c>
      <c r="M27" s="15">
        <v>1531.73</v>
      </c>
      <c r="N27" s="15">
        <v>1552</v>
      </c>
      <c r="P27" s="15">
        <f>C27/C22</f>
        <v>0.95593726661687828</v>
      </c>
      <c r="Q27" s="15">
        <f t="shared" ref="Q27:AA27" si="4">D27/D22</f>
        <v>1</v>
      </c>
      <c r="R27" s="15">
        <f t="shared" si="4"/>
        <v>1.0457963089542037</v>
      </c>
      <c r="S27" s="15">
        <f t="shared" si="4"/>
        <v>1.0164835164835164</v>
      </c>
      <c r="T27" s="15">
        <f t="shared" si="4"/>
        <v>0.96060606060606069</v>
      </c>
      <c r="U27" s="15">
        <f t="shared" si="4"/>
        <v>1.1627906976744184</v>
      </c>
      <c r="V27" s="15">
        <f t="shared" si="4"/>
        <v>0.91284403669724767</v>
      </c>
      <c r="W27" s="15">
        <f t="shared" si="4"/>
        <v>1.0133928571428572</v>
      </c>
      <c r="X27" s="15">
        <f t="shared" si="4"/>
        <v>0.91726618705035967</v>
      </c>
      <c r="Y27" s="15">
        <f t="shared" si="4"/>
        <v>0.91561181434599159</v>
      </c>
      <c r="Z27" s="15">
        <f t="shared" si="4"/>
        <v>0.96038045795400395</v>
      </c>
      <c r="AA27" s="15">
        <f t="shared" si="4"/>
        <v>0.96457426973275329</v>
      </c>
    </row>
    <row r="28" spans="1:27" hidden="1">
      <c r="A28" s="16">
        <v>39853</v>
      </c>
      <c r="B28" s="15">
        <f t="shared" si="0"/>
        <v>1</v>
      </c>
      <c r="C28" s="15">
        <v>13.66</v>
      </c>
      <c r="D28" s="15">
        <v>0.21</v>
      </c>
      <c r="E28" s="15">
        <v>15.29</v>
      </c>
      <c r="F28" s="15">
        <v>9.8000000000000007</v>
      </c>
      <c r="G28" s="15">
        <v>12.3</v>
      </c>
      <c r="H28" s="15">
        <v>37.450000000000003</v>
      </c>
      <c r="I28" s="15">
        <v>103.8</v>
      </c>
      <c r="J28" s="15">
        <v>23</v>
      </c>
      <c r="K28" s="15">
        <v>27</v>
      </c>
      <c r="L28" s="15">
        <v>10.85</v>
      </c>
      <c r="M28" s="15">
        <v>1578.37</v>
      </c>
      <c r="N28" s="15">
        <v>1591</v>
      </c>
    </row>
    <row r="29" spans="1:27" hidden="1">
      <c r="A29" s="16">
        <v>39854</v>
      </c>
      <c r="B29" s="15">
        <f t="shared" si="0"/>
        <v>2</v>
      </c>
      <c r="C29" s="15">
        <v>13.9</v>
      </c>
      <c r="D29" s="15">
        <v>0.22</v>
      </c>
      <c r="E29" s="15">
        <v>15.43</v>
      </c>
      <c r="F29" s="15">
        <v>10.6</v>
      </c>
      <c r="G29" s="15">
        <v>13.05</v>
      </c>
      <c r="H29" s="15">
        <v>36.58</v>
      </c>
      <c r="I29" s="15">
        <v>104</v>
      </c>
      <c r="J29" s="15">
        <v>22.95</v>
      </c>
      <c r="K29" s="15">
        <v>26.75</v>
      </c>
      <c r="L29" s="15">
        <v>10.73</v>
      </c>
      <c r="M29" s="15">
        <v>1584.14</v>
      </c>
      <c r="N29" s="15">
        <v>1602</v>
      </c>
    </row>
    <row r="30" spans="1:27" hidden="1">
      <c r="A30" s="16">
        <v>39855</v>
      </c>
      <c r="B30" s="15">
        <f t="shared" si="0"/>
        <v>3</v>
      </c>
      <c r="C30" s="15">
        <v>13.85</v>
      </c>
      <c r="D30" s="15">
        <v>0.24</v>
      </c>
      <c r="E30" s="15">
        <v>15.51</v>
      </c>
      <c r="F30" s="15">
        <v>9.41</v>
      </c>
      <c r="G30" s="15">
        <v>13.22</v>
      </c>
      <c r="H30" s="15">
        <v>34.1</v>
      </c>
      <c r="I30" s="15">
        <v>100</v>
      </c>
      <c r="J30" s="15">
        <v>22.5</v>
      </c>
      <c r="K30" s="15">
        <v>26.11</v>
      </c>
      <c r="L30" s="15">
        <v>10.02</v>
      </c>
      <c r="M30" s="15">
        <v>1543.58</v>
      </c>
      <c r="N30" s="15">
        <v>1529</v>
      </c>
    </row>
    <row r="31" spans="1:27" hidden="1">
      <c r="A31" s="16">
        <v>39856</v>
      </c>
      <c r="B31" s="15">
        <f t="shared" si="0"/>
        <v>4</v>
      </c>
      <c r="C31" s="15">
        <v>13.84</v>
      </c>
      <c r="D31" s="15">
        <v>0.22</v>
      </c>
      <c r="E31" s="15">
        <v>15.5</v>
      </c>
      <c r="F31" s="15">
        <v>8.89</v>
      </c>
      <c r="G31" s="15">
        <v>12.88</v>
      </c>
      <c r="H31" s="15">
        <v>32.5</v>
      </c>
      <c r="I31" s="15">
        <v>94.05</v>
      </c>
      <c r="J31" s="15">
        <v>21.93</v>
      </c>
      <c r="K31" s="15">
        <v>24.95</v>
      </c>
      <c r="L31" s="15">
        <v>9.69</v>
      </c>
      <c r="M31" s="15">
        <v>1494.41</v>
      </c>
      <c r="N31" s="15">
        <v>1477</v>
      </c>
    </row>
    <row r="32" spans="1:27">
      <c r="A32" s="16">
        <v>39857</v>
      </c>
      <c r="B32" s="15">
        <f t="shared" si="0"/>
        <v>5</v>
      </c>
      <c r="C32" s="15">
        <v>14</v>
      </c>
      <c r="D32" s="15">
        <v>0.23</v>
      </c>
      <c r="E32" s="15">
        <v>15.4</v>
      </c>
      <c r="F32" s="15">
        <v>8.9</v>
      </c>
      <c r="G32" s="15">
        <v>12.9</v>
      </c>
      <c r="H32" s="15">
        <v>33.549999999999997</v>
      </c>
      <c r="I32" s="15">
        <v>93.65</v>
      </c>
      <c r="J32" s="15">
        <v>21.4</v>
      </c>
      <c r="K32" s="15">
        <v>25.1</v>
      </c>
      <c r="L32" s="15">
        <v>9.6199999999999992</v>
      </c>
      <c r="M32" s="15">
        <v>1492.21</v>
      </c>
      <c r="N32" s="15">
        <v>1502</v>
      </c>
      <c r="P32" s="15">
        <f>C32/C27</f>
        <v>1.09375</v>
      </c>
      <c r="Q32" s="15">
        <f t="shared" ref="Q32:AA32" si="5">D32/D27</f>
        <v>1.1499999999999999</v>
      </c>
      <c r="R32" s="15">
        <f t="shared" si="5"/>
        <v>1.0065359477124183</v>
      </c>
      <c r="S32" s="15">
        <f t="shared" si="5"/>
        <v>0.96216216216216222</v>
      </c>
      <c r="T32" s="15">
        <f t="shared" si="5"/>
        <v>1.0173501577287067</v>
      </c>
      <c r="U32" s="15">
        <f t="shared" si="5"/>
        <v>0.95857142857142852</v>
      </c>
      <c r="V32" s="15">
        <f t="shared" si="5"/>
        <v>0.94120603015075388</v>
      </c>
      <c r="W32" s="15">
        <f t="shared" si="5"/>
        <v>0.94273127753303965</v>
      </c>
      <c r="X32" s="15">
        <f t="shared" si="5"/>
        <v>0.98431372549019613</v>
      </c>
      <c r="Y32" s="15">
        <f t="shared" si="5"/>
        <v>0.88663594470046081</v>
      </c>
      <c r="Z32" s="15">
        <f t="shared" si="5"/>
        <v>0.97419910819791999</v>
      </c>
      <c r="AA32" s="15">
        <f t="shared" si="5"/>
        <v>0.96778350515463918</v>
      </c>
    </row>
    <row r="33" spans="1:27" hidden="1">
      <c r="A33" s="16">
        <v>39860</v>
      </c>
      <c r="B33" s="15">
        <f t="shared" si="0"/>
        <v>1</v>
      </c>
      <c r="C33" s="15">
        <v>13.7</v>
      </c>
      <c r="D33" s="15">
        <v>0.23</v>
      </c>
      <c r="E33" s="15">
        <v>14.9</v>
      </c>
      <c r="F33" s="15">
        <v>9.5500000000000007</v>
      </c>
      <c r="G33" s="15">
        <v>12.56</v>
      </c>
      <c r="H33" s="15">
        <v>34.5</v>
      </c>
      <c r="I33" s="15">
        <v>86</v>
      </c>
      <c r="J33" s="15">
        <v>20.74</v>
      </c>
      <c r="K33" s="15">
        <v>23.12</v>
      </c>
      <c r="L33" s="15">
        <v>9.25</v>
      </c>
      <c r="M33" s="15">
        <v>1435.65</v>
      </c>
      <c r="N33" s="15">
        <v>1438</v>
      </c>
    </row>
    <row r="34" spans="1:27" hidden="1">
      <c r="A34" s="16">
        <v>39861</v>
      </c>
      <c r="B34" s="15">
        <f t="shared" si="0"/>
        <v>2</v>
      </c>
      <c r="C34" s="15">
        <v>13.6</v>
      </c>
      <c r="D34" s="15">
        <v>0.21</v>
      </c>
      <c r="E34" s="15">
        <v>14.53</v>
      </c>
      <c r="F34" s="15">
        <v>8.9</v>
      </c>
      <c r="G34" s="15">
        <v>12.56</v>
      </c>
      <c r="H34" s="15">
        <v>33</v>
      </c>
      <c r="I34" s="15">
        <v>70</v>
      </c>
      <c r="J34" s="15">
        <v>19.309999999999999</v>
      </c>
      <c r="K34" s="15">
        <v>20.46</v>
      </c>
      <c r="L34" s="15">
        <v>9</v>
      </c>
      <c r="M34" s="15">
        <v>1327.64</v>
      </c>
      <c r="N34" s="15">
        <v>1312</v>
      </c>
    </row>
    <row r="35" spans="1:27" hidden="1">
      <c r="A35" s="16">
        <v>39862</v>
      </c>
      <c r="B35" s="15">
        <f t="shared" si="0"/>
        <v>3</v>
      </c>
      <c r="C35" s="15">
        <v>13.4</v>
      </c>
      <c r="D35" s="15">
        <v>0.22</v>
      </c>
      <c r="E35" s="15">
        <v>14.05</v>
      </c>
      <c r="F35" s="15">
        <v>8.6999999999999993</v>
      </c>
      <c r="G35" s="15">
        <v>12.45</v>
      </c>
      <c r="H35" s="15">
        <v>33.9</v>
      </c>
      <c r="I35" s="15">
        <v>67.849999999999994</v>
      </c>
      <c r="J35" s="15">
        <v>20.75</v>
      </c>
      <c r="K35" s="15">
        <v>19.82</v>
      </c>
      <c r="L35" s="15">
        <v>8.9700000000000006</v>
      </c>
      <c r="M35" s="15">
        <v>1337.78</v>
      </c>
      <c r="N35" s="15">
        <v>1336</v>
      </c>
    </row>
    <row r="36" spans="1:27" hidden="1">
      <c r="A36" s="16">
        <v>39863</v>
      </c>
      <c r="B36" s="15">
        <f t="shared" si="0"/>
        <v>4</v>
      </c>
      <c r="C36" s="15">
        <v>13.06</v>
      </c>
      <c r="D36" s="15">
        <v>0.23</v>
      </c>
      <c r="E36" s="15">
        <v>14.46</v>
      </c>
      <c r="F36" s="15">
        <v>8.75</v>
      </c>
      <c r="G36" s="15">
        <v>12.55</v>
      </c>
      <c r="H36" s="15">
        <v>33.85</v>
      </c>
      <c r="I36" s="15">
        <v>77.7</v>
      </c>
      <c r="J36" s="15">
        <v>21.85</v>
      </c>
      <c r="K36" s="15">
        <v>21</v>
      </c>
      <c r="L36" s="15">
        <v>9.27</v>
      </c>
      <c r="M36" s="15">
        <v>1405.94</v>
      </c>
      <c r="N36" s="15">
        <v>1402</v>
      </c>
    </row>
    <row r="37" spans="1:27">
      <c r="A37" s="16">
        <v>39864</v>
      </c>
      <c r="B37" s="15">
        <f t="shared" si="0"/>
        <v>5</v>
      </c>
      <c r="C37" s="15">
        <v>13.4</v>
      </c>
      <c r="D37" s="15">
        <v>0.22</v>
      </c>
      <c r="E37" s="15">
        <v>13.8</v>
      </c>
      <c r="F37" s="15">
        <v>8.57</v>
      </c>
      <c r="G37" s="15">
        <v>12.5</v>
      </c>
      <c r="H37" s="15">
        <v>33.01</v>
      </c>
      <c r="I37" s="15">
        <v>77</v>
      </c>
      <c r="J37" s="15">
        <v>21.85</v>
      </c>
      <c r="K37" s="15">
        <v>20.02</v>
      </c>
      <c r="L37" s="15">
        <v>8.65</v>
      </c>
      <c r="M37" s="15">
        <v>1383.1</v>
      </c>
      <c r="N37" s="15">
        <v>1412</v>
      </c>
      <c r="P37" s="15">
        <f>C37/C32</f>
        <v>0.95714285714285718</v>
      </c>
      <c r="Q37" s="15">
        <f t="shared" ref="Q37:AA37" si="6">D37/D32</f>
        <v>0.9565217391304347</v>
      </c>
      <c r="R37" s="15">
        <f t="shared" si="6"/>
        <v>0.89610389610389618</v>
      </c>
      <c r="S37" s="15">
        <f t="shared" si="6"/>
        <v>0.96292134831460674</v>
      </c>
      <c r="T37" s="15">
        <f t="shared" si="6"/>
        <v>0.96899224806201545</v>
      </c>
      <c r="U37" s="15">
        <f t="shared" si="6"/>
        <v>0.98390461997019374</v>
      </c>
      <c r="V37" s="15">
        <f t="shared" si="6"/>
        <v>0.82221035771489581</v>
      </c>
      <c r="W37" s="15">
        <f t="shared" si="6"/>
        <v>1.0210280373831777</v>
      </c>
      <c r="X37" s="15">
        <f t="shared" si="6"/>
        <v>0.79760956175298803</v>
      </c>
      <c r="Y37" s="15">
        <f t="shared" si="6"/>
        <v>0.8991683991683993</v>
      </c>
      <c r="Z37" s="15">
        <f t="shared" si="6"/>
        <v>0.92688026484207975</v>
      </c>
      <c r="AA37" s="15">
        <f t="shared" si="6"/>
        <v>0.94007989347536614</v>
      </c>
    </row>
    <row r="38" spans="1:27" hidden="1">
      <c r="A38" s="16">
        <v>39867</v>
      </c>
      <c r="B38" s="15">
        <f t="shared" si="0"/>
        <v>1</v>
      </c>
      <c r="C38" s="15">
        <v>12.93</v>
      </c>
      <c r="D38" s="15">
        <v>0.21</v>
      </c>
      <c r="E38" s="15">
        <v>13.8</v>
      </c>
      <c r="F38" s="15">
        <v>8.75</v>
      </c>
      <c r="G38" s="15">
        <v>12.59</v>
      </c>
      <c r="H38" s="15">
        <v>33.799999999999997</v>
      </c>
      <c r="I38" s="15">
        <v>76</v>
      </c>
      <c r="J38" s="15">
        <v>22</v>
      </c>
      <c r="K38" s="15">
        <v>19.350000000000001</v>
      </c>
      <c r="L38" s="15">
        <v>8.5</v>
      </c>
      <c r="M38" s="15">
        <v>1365.16</v>
      </c>
      <c r="N38" s="15">
        <v>1372</v>
      </c>
    </row>
    <row r="39" spans="1:27" hidden="1">
      <c r="A39" s="16">
        <v>39868</v>
      </c>
      <c r="B39" s="15">
        <f t="shared" si="0"/>
        <v>2</v>
      </c>
      <c r="C39" s="15">
        <v>12.2</v>
      </c>
      <c r="D39" s="15">
        <v>0.21</v>
      </c>
      <c r="E39" s="15">
        <v>13.68</v>
      </c>
      <c r="F39" s="15">
        <v>8.64</v>
      </c>
      <c r="G39" s="15">
        <v>12.67</v>
      </c>
      <c r="H39" s="15">
        <v>33.25</v>
      </c>
      <c r="I39" s="15">
        <v>74</v>
      </c>
      <c r="J39" s="15">
        <v>22</v>
      </c>
      <c r="K39" s="15">
        <v>18.940000000000001</v>
      </c>
      <c r="L39" s="15">
        <v>8.6</v>
      </c>
      <c r="M39" s="15">
        <v>1361.08</v>
      </c>
      <c r="N39" s="15">
        <v>1382</v>
      </c>
    </row>
    <row r="40" spans="1:27" hidden="1">
      <c r="A40" s="16">
        <v>39869</v>
      </c>
      <c r="B40" s="15">
        <f t="shared" si="0"/>
        <v>3</v>
      </c>
      <c r="C40" s="15">
        <v>11.9</v>
      </c>
      <c r="D40" s="15">
        <v>0.21</v>
      </c>
      <c r="E40" s="15">
        <v>13.7</v>
      </c>
      <c r="F40" s="15">
        <v>8.31</v>
      </c>
      <c r="G40" s="15">
        <v>12.5</v>
      </c>
      <c r="H40" s="15">
        <v>32.619999999999997</v>
      </c>
      <c r="I40" s="15">
        <v>73.05</v>
      </c>
      <c r="J40" s="15">
        <v>21.21</v>
      </c>
      <c r="K40" s="15">
        <v>18.899999999999999</v>
      </c>
      <c r="L40" s="15">
        <v>8.9</v>
      </c>
      <c r="M40" s="15">
        <v>1345.15</v>
      </c>
      <c r="N40" s="15">
        <v>1343</v>
      </c>
    </row>
    <row r="41" spans="1:27" hidden="1">
      <c r="A41" s="16">
        <v>39870</v>
      </c>
      <c r="B41" s="15">
        <f t="shared" si="0"/>
        <v>4</v>
      </c>
      <c r="C41" s="15">
        <v>12.21</v>
      </c>
      <c r="D41" s="15">
        <v>0.21</v>
      </c>
      <c r="E41" s="15">
        <v>13.7</v>
      </c>
      <c r="F41" s="15">
        <v>9.0399999999999991</v>
      </c>
      <c r="G41" s="15">
        <v>13.37</v>
      </c>
      <c r="H41" s="15">
        <v>35.5</v>
      </c>
      <c r="I41" s="15">
        <v>76.900000000000006</v>
      </c>
      <c r="J41" s="15">
        <v>21.45</v>
      </c>
      <c r="K41" s="15">
        <v>19.649999999999999</v>
      </c>
      <c r="L41" s="15">
        <v>8.91</v>
      </c>
      <c r="M41" s="15">
        <v>1392.76</v>
      </c>
      <c r="N41" s="15">
        <v>1422</v>
      </c>
    </row>
    <row r="42" spans="1:27">
      <c r="A42" s="16">
        <v>39871</v>
      </c>
      <c r="B42" s="15">
        <f t="shared" si="0"/>
        <v>5</v>
      </c>
      <c r="C42" s="15">
        <v>11.05</v>
      </c>
      <c r="D42" s="15">
        <v>0.2</v>
      </c>
      <c r="E42" s="15">
        <v>13.5</v>
      </c>
      <c r="F42" s="15">
        <v>9.2899999999999991</v>
      </c>
      <c r="G42" s="15">
        <v>13.28</v>
      </c>
      <c r="H42" s="15">
        <v>34.15</v>
      </c>
      <c r="I42" s="15">
        <v>77.5</v>
      </c>
      <c r="J42" s="15">
        <v>20.6</v>
      </c>
      <c r="K42" s="15">
        <v>19.190000000000001</v>
      </c>
      <c r="L42" s="15">
        <v>9.0500000000000007</v>
      </c>
      <c r="M42" s="15">
        <v>1372.47</v>
      </c>
      <c r="N42" s="15">
        <v>1407</v>
      </c>
      <c r="P42" s="15">
        <f>C42/C37</f>
        <v>0.82462686567164178</v>
      </c>
      <c r="Q42" s="15">
        <f t="shared" ref="Q42:AA42" si="7">D42/D37</f>
        <v>0.90909090909090917</v>
      </c>
      <c r="R42" s="15">
        <f t="shared" si="7"/>
        <v>0.97826086956521729</v>
      </c>
      <c r="S42" s="15">
        <f t="shared" si="7"/>
        <v>1.0840140023337221</v>
      </c>
      <c r="T42" s="15">
        <f t="shared" si="7"/>
        <v>1.0624</v>
      </c>
      <c r="U42" s="15">
        <f t="shared" si="7"/>
        <v>1.0345349893971525</v>
      </c>
      <c r="V42" s="15">
        <f t="shared" si="7"/>
        <v>1.0064935064935066</v>
      </c>
      <c r="W42" s="15">
        <f t="shared" si="7"/>
        <v>0.94279176201372994</v>
      </c>
      <c r="X42" s="15">
        <f t="shared" si="7"/>
        <v>0.95854145854145867</v>
      </c>
      <c r="Y42" s="15">
        <f t="shared" si="7"/>
        <v>1.046242774566474</v>
      </c>
      <c r="Z42" s="15">
        <f t="shared" si="7"/>
        <v>0.99231436627864955</v>
      </c>
      <c r="AA42" s="15">
        <f t="shared" si="7"/>
        <v>0.9964589235127479</v>
      </c>
    </row>
    <row r="43" spans="1:27" hidden="1">
      <c r="A43" s="16">
        <v>39874</v>
      </c>
      <c r="B43" s="15">
        <f t="shared" si="0"/>
        <v>1</v>
      </c>
      <c r="C43" s="15">
        <v>11.51</v>
      </c>
      <c r="D43" s="15">
        <v>0.21</v>
      </c>
      <c r="E43" s="15">
        <v>14.07</v>
      </c>
      <c r="F43" s="15">
        <v>9.2200000000000006</v>
      </c>
      <c r="G43" s="15">
        <v>13.21</v>
      </c>
      <c r="H43" s="15">
        <v>35.200000000000003</v>
      </c>
      <c r="I43" s="15">
        <v>75.599999999999994</v>
      </c>
      <c r="J43" s="15">
        <v>21.04</v>
      </c>
      <c r="K43" s="15">
        <v>19</v>
      </c>
      <c r="L43" s="15">
        <v>9.34</v>
      </c>
      <c r="M43" s="15">
        <v>1380.24</v>
      </c>
      <c r="N43" s="15">
        <v>1407</v>
      </c>
    </row>
    <row r="44" spans="1:27" hidden="1">
      <c r="A44" s="16">
        <v>39875</v>
      </c>
      <c r="B44" s="15">
        <f t="shared" si="0"/>
        <v>2</v>
      </c>
      <c r="C44" s="15">
        <v>11.57</v>
      </c>
      <c r="D44" s="15">
        <v>0.21</v>
      </c>
      <c r="E44" s="15">
        <v>14.6</v>
      </c>
      <c r="F44" s="15">
        <v>9.35</v>
      </c>
      <c r="G44" s="15">
        <v>14.18</v>
      </c>
      <c r="H44" s="15">
        <v>37</v>
      </c>
      <c r="I44" s="15">
        <v>76.75</v>
      </c>
      <c r="J44" s="15">
        <v>21.55</v>
      </c>
      <c r="K44" s="15">
        <v>19.399999999999999</v>
      </c>
      <c r="L44" s="15">
        <v>10.02</v>
      </c>
      <c r="M44" s="15">
        <v>1401.92</v>
      </c>
      <c r="N44" s="15">
        <v>1426</v>
      </c>
    </row>
    <row r="45" spans="1:27" hidden="1">
      <c r="A45" s="16">
        <v>39876</v>
      </c>
      <c r="B45" s="15">
        <f t="shared" si="0"/>
        <v>3</v>
      </c>
      <c r="C45" s="15">
        <v>11.57</v>
      </c>
      <c r="D45" s="15">
        <v>0.21</v>
      </c>
      <c r="E45" s="15">
        <v>14.4</v>
      </c>
      <c r="F45" s="15">
        <v>9.61</v>
      </c>
      <c r="G45" s="15">
        <v>14.9</v>
      </c>
      <c r="H45" s="15">
        <v>41.75</v>
      </c>
      <c r="I45" s="15">
        <v>81.7</v>
      </c>
      <c r="J45" s="15">
        <v>22.38</v>
      </c>
      <c r="K45" s="15">
        <v>20.65</v>
      </c>
      <c r="L45" s="15">
        <v>10.5</v>
      </c>
      <c r="M45" s="15">
        <v>1461.22</v>
      </c>
      <c r="N45" s="15">
        <v>1487</v>
      </c>
    </row>
    <row r="46" spans="1:27" hidden="1">
      <c r="A46" s="16">
        <v>39877</v>
      </c>
      <c r="B46" s="15">
        <f t="shared" si="0"/>
        <v>4</v>
      </c>
      <c r="C46" s="15">
        <v>11.01</v>
      </c>
      <c r="D46" s="15">
        <v>0.22</v>
      </c>
      <c r="E46" s="15">
        <v>13.87</v>
      </c>
      <c r="F46" s="15">
        <v>9.8000000000000007</v>
      </c>
      <c r="G46" s="15">
        <v>14.45</v>
      </c>
      <c r="H46" s="15">
        <v>41.9</v>
      </c>
      <c r="I46" s="15">
        <v>79.349999999999994</v>
      </c>
      <c r="J46" s="15">
        <v>21.95</v>
      </c>
      <c r="K46" s="15">
        <v>20.22</v>
      </c>
      <c r="L46" s="15">
        <v>10.8</v>
      </c>
      <c r="M46" s="15">
        <v>1444.88</v>
      </c>
      <c r="N46" s="15">
        <v>1475</v>
      </c>
    </row>
    <row r="47" spans="1:27">
      <c r="A47" s="16">
        <v>39878</v>
      </c>
      <c r="B47" s="15">
        <f t="shared" si="0"/>
        <v>5</v>
      </c>
      <c r="C47" s="15">
        <v>11.21</v>
      </c>
      <c r="D47" s="15">
        <v>0.22</v>
      </c>
      <c r="E47" s="15">
        <v>14.2</v>
      </c>
      <c r="F47" s="15">
        <v>10.29</v>
      </c>
      <c r="G47" s="15">
        <v>14.4</v>
      </c>
      <c r="H47" s="15">
        <v>43.57</v>
      </c>
      <c r="I47" s="15">
        <v>82.9</v>
      </c>
      <c r="J47" s="15">
        <v>22.25</v>
      </c>
      <c r="K47" s="15">
        <v>20.91</v>
      </c>
      <c r="L47" s="15">
        <v>10.76</v>
      </c>
      <c r="M47" s="15">
        <v>1476.46</v>
      </c>
      <c r="N47" s="15">
        <v>1505</v>
      </c>
      <c r="P47" s="15">
        <f>C47/C42</f>
        <v>1.0144796380090497</v>
      </c>
      <c r="Q47" s="15">
        <f t="shared" ref="Q47:AA47" si="8">D47/D42</f>
        <v>1.0999999999999999</v>
      </c>
      <c r="R47" s="15">
        <f t="shared" si="8"/>
        <v>1.0518518518518518</v>
      </c>
      <c r="S47" s="15">
        <f t="shared" si="8"/>
        <v>1.107642626480086</v>
      </c>
      <c r="T47" s="15">
        <f t="shared" si="8"/>
        <v>1.0843373493975905</v>
      </c>
      <c r="U47" s="15">
        <f t="shared" si="8"/>
        <v>1.2758418740849196</v>
      </c>
      <c r="V47" s="15">
        <f t="shared" si="8"/>
        <v>1.0696774193548388</v>
      </c>
      <c r="W47" s="15">
        <f t="shared" si="8"/>
        <v>1.0800970873786406</v>
      </c>
      <c r="X47" s="15">
        <f t="shared" si="8"/>
        <v>1.0896300156331422</v>
      </c>
      <c r="Y47" s="15">
        <f t="shared" si="8"/>
        <v>1.1889502762430939</v>
      </c>
      <c r="Z47" s="15">
        <f t="shared" si="8"/>
        <v>1.075768504958214</v>
      </c>
      <c r="AA47" s="15">
        <f t="shared" si="8"/>
        <v>1.0696517412935322</v>
      </c>
    </row>
    <row r="48" spans="1:27" hidden="1">
      <c r="A48" s="16">
        <v>39881</v>
      </c>
      <c r="B48" s="15">
        <f t="shared" si="0"/>
        <v>1</v>
      </c>
      <c r="C48" s="15">
        <v>11.66</v>
      </c>
      <c r="D48" s="15">
        <v>0.21</v>
      </c>
      <c r="E48" s="15">
        <v>14.19</v>
      </c>
      <c r="F48" s="15">
        <v>9.85</v>
      </c>
      <c r="G48" s="15">
        <v>14.3</v>
      </c>
      <c r="H48" s="15">
        <v>42.05</v>
      </c>
      <c r="I48" s="15">
        <v>81.55</v>
      </c>
      <c r="J48" s="15">
        <v>21.9</v>
      </c>
      <c r="K48" s="15">
        <v>20.6</v>
      </c>
      <c r="L48" s="15">
        <v>10.49</v>
      </c>
      <c r="M48" s="15">
        <v>1455.67</v>
      </c>
      <c r="N48" s="15">
        <v>1477</v>
      </c>
    </row>
    <row r="49" spans="1:27" hidden="1">
      <c r="A49" s="16">
        <v>39882</v>
      </c>
      <c r="B49" s="15">
        <f t="shared" si="0"/>
        <v>2</v>
      </c>
      <c r="C49" s="15">
        <v>12</v>
      </c>
      <c r="D49" s="15">
        <v>0.21</v>
      </c>
      <c r="E49" s="15">
        <v>13.91</v>
      </c>
      <c r="F49" s="15">
        <v>9.68</v>
      </c>
      <c r="G49" s="15">
        <v>14.41</v>
      </c>
      <c r="H49" s="15">
        <v>44.1</v>
      </c>
      <c r="I49" s="15">
        <v>85.5</v>
      </c>
      <c r="J49" s="15">
        <v>21.93</v>
      </c>
      <c r="K49" s="15">
        <v>21.7</v>
      </c>
      <c r="L49" s="15">
        <v>10.44</v>
      </c>
      <c r="M49" s="15">
        <v>1481.42</v>
      </c>
      <c r="N49" s="15">
        <v>1508</v>
      </c>
    </row>
    <row r="50" spans="1:27" hidden="1">
      <c r="A50" s="16">
        <v>39883</v>
      </c>
      <c r="B50" s="15">
        <f t="shared" si="0"/>
        <v>3</v>
      </c>
      <c r="C50" s="15">
        <v>11.9</v>
      </c>
      <c r="D50" s="15">
        <v>0.22</v>
      </c>
      <c r="E50" s="15">
        <v>12.74</v>
      </c>
      <c r="F50" s="15">
        <v>9.6300000000000008</v>
      </c>
      <c r="G50" s="15">
        <v>14.63</v>
      </c>
      <c r="H50" s="15">
        <v>43.9</v>
      </c>
      <c r="I50" s="15">
        <v>85.5</v>
      </c>
      <c r="J50" s="15">
        <v>22.25</v>
      </c>
      <c r="K50" s="15">
        <v>21.9</v>
      </c>
      <c r="L50" s="15">
        <v>10.68</v>
      </c>
      <c r="M50" s="15">
        <v>1500.95</v>
      </c>
      <c r="N50" s="15">
        <v>1531</v>
      </c>
    </row>
    <row r="51" spans="1:27" hidden="1">
      <c r="A51" s="16">
        <v>39884</v>
      </c>
      <c r="B51" s="15">
        <f t="shared" si="0"/>
        <v>4</v>
      </c>
      <c r="C51" s="15">
        <v>11.8</v>
      </c>
      <c r="D51" s="15">
        <v>0.21</v>
      </c>
      <c r="E51" s="15">
        <v>12</v>
      </c>
      <c r="F51" s="15">
        <v>9.1199999999999992</v>
      </c>
      <c r="G51" s="15">
        <v>14.5</v>
      </c>
      <c r="H51" s="15">
        <v>43.1</v>
      </c>
      <c r="I51" s="15">
        <v>86.85</v>
      </c>
      <c r="J51" s="15">
        <v>22.02</v>
      </c>
      <c r="K51" s="15">
        <v>22.25</v>
      </c>
      <c r="L51" s="15">
        <v>9.26</v>
      </c>
      <c r="M51" s="15">
        <v>1494.19</v>
      </c>
      <c r="N51" s="15">
        <v>1519</v>
      </c>
    </row>
    <row r="52" spans="1:27">
      <c r="A52" s="16">
        <v>39885</v>
      </c>
      <c r="B52" s="15">
        <f t="shared" si="0"/>
        <v>5</v>
      </c>
      <c r="C52" s="15">
        <v>11.41</v>
      </c>
      <c r="D52" s="15">
        <v>0.21</v>
      </c>
      <c r="E52" s="15">
        <v>13.41</v>
      </c>
      <c r="F52" s="15">
        <v>8.6999999999999993</v>
      </c>
      <c r="G52" s="15">
        <v>14.5</v>
      </c>
      <c r="H52" s="15">
        <v>42.5</v>
      </c>
      <c r="I52" s="15">
        <v>88</v>
      </c>
      <c r="J52" s="15">
        <v>21.49</v>
      </c>
      <c r="K52" s="15">
        <v>22.4</v>
      </c>
      <c r="L52" s="15">
        <v>8.9700000000000006</v>
      </c>
      <c r="M52" s="15">
        <v>1488.8</v>
      </c>
      <c r="N52" s="15">
        <v>1517</v>
      </c>
      <c r="P52" s="15">
        <f>C52/C47</f>
        <v>1.0178412132024977</v>
      </c>
      <c r="Q52" s="15">
        <f t="shared" ref="Q52:AA52" si="9">D52/D47</f>
        <v>0.95454545454545447</v>
      </c>
      <c r="R52" s="15">
        <f t="shared" si="9"/>
        <v>0.94436619718309867</v>
      </c>
      <c r="S52" s="15">
        <f t="shared" si="9"/>
        <v>0.84548104956268222</v>
      </c>
      <c r="T52" s="15">
        <f t="shared" si="9"/>
        <v>1.0069444444444444</v>
      </c>
      <c r="U52" s="15">
        <f t="shared" si="9"/>
        <v>0.97544181776451688</v>
      </c>
      <c r="V52" s="15">
        <f t="shared" si="9"/>
        <v>1.0615199034981906</v>
      </c>
      <c r="W52" s="15">
        <f t="shared" si="9"/>
        <v>0.9658426966292134</v>
      </c>
      <c r="X52" s="15">
        <f t="shared" si="9"/>
        <v>1.0712577714012435</v>
      </c>
      <c r="Y52" s="15">
        <f t="shared" si="9"/>
        <v>0.83364312267658003</v>
      </c>
      <c r="Z52" s="15">
        <f t="shared" si="9"/>
        <v>1.0083578288609241</v>
      </c>
      <c r="AA52" s="15">
        <f t="shared" si="9"/>
        <v>1.0079734219269103</v>
      </c>
    </row>
    <row r="53" spans="1:27" hidden="1">
      <c r="A53" s="16">
        <v>39888</v>
      </c>
      <c r="B53" s="15">
        <f t="shared" si="0"/>
        <v>1</v>
      </c>
      <c r="C53" s="15">
        <v>11.51</v>
      </c>
      <c r="D53" s="15">
        <v>0.22</v>
      </c>
      <c r="E53" s="15">
        <v>13.87</v>
      </c>
      <c r="F53" s="15">
        <v>8.6999999999999993</v>
      </c>
      <c r="G53" s="15">
        <v>14</v>
      </c>
      <c r="H53" s="15">
        <v>44.45</v>
      </c>
      <c r="I53" s="15">
        <v>90.05</v>
      </c>
      <c r="J53" s="15">
        <v>21.67</v>
      </c>
      <c r="K53" s="15">
        <v>22.91</v>
      </c>
      <c r="L53" s="15">
        <v>8.69</v>
      </c>
      <c r="M53" s="15">
        <v>1513.7</v>
      </c>
      <c r="N53" s="15">
        <v>1536</v>
      </c>
    </row>
    <row r="54" spans="1:27" hidden="1">
      <c r="A54" s="16">
        <v>39889</v>
      </c>
      <c r="B54" s="15">
        <f t="shared" si="0"/>
        <v>2</v>
      </c>
      <c r="C54" s="15">
        <v>11.4</v>
      </c>
      <c r="D54" s="15">
        <v>0.21</v>
      </c>
      <c r="E54" s="15">
        <v>13.88</v>
      </c>
      <c r="F54" s="15">
        <v>9</v>
      </c>
      <c r="G54" s="15">
        <v>14.38</v>
      </c>
      <c r="H54" s="15">
        <v>43.5</v>
      </c>
      <c r="I54" s="15">
        <v>86.25</v>
      </c>
      <c r="J54" s="15">
        <v>21.23</v>
      </c>
      <c r="K54" s="15">
        <v>22.24</v>
      </c>
      <c r="L54" s="15">
        <v>8.9</v>
      </c>
      <c r="M54" s="15">
        <v>1481.61</v>
      </c>
      <c r="N54" s="15">
        <v>1504</v>
      </c>
    </row>
    <row r="55" spans="1:27" hidden="1">
      <c r="A55" s="16">
        <v>39890</v>
      </c>
      <c r="B55" s="15">
        <f t="shared" si="0"/>
        <v>3</v>
      </c>
      <c r="C55" s="15">
        <v>11.35</v>
      </c>
      <c r="D55" s="15">
        <v>0.21</v>
      </c>
      <c r="E55" s="15">
        <v>13.33</v>
      </c>
      <c r="F55" s="15">
        <v>9</v>
      </c>
      <c r="G55" s="15">
        <v>14.01</v>
      </c>
      <c r="H55" s="15">
        <v>42.82</v>
      </c>
      <c r="I55" s="15">
        <v>83.4</v>
      </c>
      <c r="J55" s="15">
        <v>20.99</v>
      </c>
      <c r="K55" s="15">
        <v>21.62</v>
      </c>
      <c r="L55" s="15">
        <v>8.7799999999999994</v>
      </c>
      <c r="M55" s="15">
        <v>1452.81</v>
      </c>
      <c r="N55" s="15">
        <v>1469</v>
      </c>
    </row>
    <row r="56" spans="1:27" hidden="1">
      <c r="A56" s="16">
        <v>39891</v>
      </c>
      <c r="B56" s="15">
        <f t="shared" si="0"/>
        <v>4</v>
      </c>
      <c r="C56" s="15">
        <v>11</v>
      </c>
      <c r="D56" s="15">
        <v>0.21</v>
      </c>
      <c r="E56" s="15">
        <v>13.4</v>
      </c>
      <c r="F56" s="15">
        <v>9.25</v>
      </c>
      <c r="G56" s="15">
        <v>14.1</v>
      </c>
      <c r="H56" s="15">
        <v>45.19</v>
      </c>
      <c r="I56" s="15">
        <v>85.25</v>
      </c>
      <c r="J56" s="15">
        <v>21.26</v>
      </c>
      <c r="K56" s="15">
        <v>22.16</v>
      </c>
      <c r="L56" s="15">
        <v>8.68</v>
      </c>
      <c r="M56" s="15">
        <v>1487.71</v>
      </c>
      <c r="N56" s="15">
        <v>1514</v>
      </c>
    </row>
    <row r="57" spans="1:27">
      <c r="A57" s="16">
        <v>39892</v>
      </c>
      <c r="B57" s="15">
        <f t="shared" si="0"/>
        <v>5</v>
      </c>
      <c r="C57" s="15">
        <v>10.98</v>
      </c>
      <c r="D57" s="15">
        <v>0.2</v>
      </c>
      <c r="E57" s="15">
        <v>13.94</v>
      </c>
      <c r="F57" s="15">
        <v>9.8000000000000007</v>
      </c>
      <c r="G57" s="15">
        <v>14.35</v>
      </c>
      <c r="H57" s="15">
        <v>46.02</v>
      </c>
      <c r="I57" s="15">
        <v>86.45</v>
      </c>
      <c r="J57" s="15">
        <v>21.6</v>
      </c>
      <c r="K57" s="15">
        <v>22.49</v>
      </c>
      <c r="L57" s="15">
        <v>8.8000000000000007</v>
      </c>
      <c r="M57" s="15">
        <v>1506.5</v>
      </c>
      <c r="N57" s="15">
        <v>1524</v>
      </c>
      <c r="P57" s="15">
        <f>C57/C52</f>
        <v>0.96231375985977219</v>
      </c>
      <c r="Q57" s="15">
        <f t="shared" ref="Q57:AA57" si="10">D57/D52</f>
        <v>0.95238095238095244</v>
      </c>
      <c r="R57" s="15">
        <f t="shared" si="10"/>
        <v>1.0395227442207307</v>
      </c>
      <c r="S57" s="15">
        <f t="shared" si="10"/>
        <v>1.1264367816091956</v>
      </c>
      <c r="T57" s="15">
        <f t="shared" si="10"/>
        <v>0.98965517241379308</v>
      </c>
      <c r="U57" s="15">
        <f t="shared" si="10"/>
        <v>1.0828235294117647</v>
      </c>
      <c r="V57" s="15">
        <f t="shared" si="10"/>
        <v>0.98238636363636367</v>
      </c>
      <c r="W57" s="15">
        <f t="shared" si="10"/>
        <v>1.0051186598417869</v>
      </c>
      <c r="X57" s="15">
        <f t="shared" si="10"/>
        <v>1.0040178571428571</v>
      </c>
      <c r="Y57" s="15">
        <f t="shared" si="10"/>
        <v>0.98104793756967668</v>
      </c>
      <c r="Z57" s="15">
        <f t="shared" si="10"/>
        <v>1.0118887694787748</v>
      </c>
      <c r="AA57" s="15">
        <f t="shared" si="10"/>
        <v>1.004614370468029</v>
      </c>
    </row>
    <row r="58" spans="1:27" hidden="1">
      <c r="A58" s="16">
        <v>39895</v>
      </c>
      <c r="B58" s="15">
        <f t="shared" si="0"/>
        <v>1</v>
      </c>
      <c r="C58" s="15">
        <v>11.15</v>
      </c>
      <c r="D58" s="15">
        <v>0.21</v>
      </c>
      <c r="E58" s="15">
        <v>13.95</v>
      </c>
      <c r="F58" s="15">
        <v>10.199999999999999</v>
      </c>
      <c r="G58" s="15">
        <v>14.9</v>
      </c>
      <c r="H58" s="15">
        <v>49.4</v>
      </c>
      <c r="I58" s="15">
        <v>89.9</v>
      </c>
      <c r="J58" s="15">
        <v>22.01</v>
      </c>
      <c r="K58" s="15">
        <v>23.5</v>
      </c>
      <c r="L58" s="15">
        <v>9.1</v>
      </c>
      <c r="M58" s="15">
        <v>1550.43</v>
      </c>
      <c r="N58" s="15">
        <v>1580</v>
      </c>
    </row>
    <row r="59" spans="1:27" hidden="1">
      <c r="A59" s="16">
        <v>39896</v>
      </c>
      <c r="B59" s="15">
        <f t="shared" si="0"/>
        <v>2</v>
      </c>
      <c r="C59" s="15">
        <v>11.9</v>
      </c>
      <c r="D59" s="15">
        <v>0.21</v>
      </c>
      <c r="E59" s="15">
        <v>13.7</v>
      </c>
      <c r="F59" s="15">
        <v>10.5</v>
      </c>
      <c r="G59" s="15">
        <v>14.9</v>
      </c>
      <c r="H59" s="15">
        <v>50.05</v>
      </c>
      <c r="I59" s="15">
        <v>91</v>
      </c>
      <c r="J59" s="15">
        <v>21.85</v>
      </c>
      <c r="K59" s="15">
        <v>23.35</v>
      </c>
      <c r="L59" s="15">
        <v>8.9600000000000009</v>
      </c>
      <c r="M59" s="15">
        <v>1552.71</v>
      </c>
      <c r="N59" s="15">
        <v>1577</v>
      </c>
    </row>
    <row r="60" spans="1:27" hidden="1">
      <c r="A60" s="16">
        <v>39897</v>
      </c>
      <c r="B60" s="15">
        <f t="shared" si="0"/>
        <v>3</v>
      </c>
      <c r="C60" s="15">
        <v>13.1</v>
      </c>
      <c r="D60" s="15">
        <v>0.22</v>
      </c>
      <c r="E60" s="15">
        <v>13.89</v>
      </c>
      <c r="F60" s="15">
        <v>10.8</v>
      </c>
      <c r="G60" s="15">
        <v>15.55</v>
      </c>
      <c r="H60" s="15">
        <v>50</v>
      </c>
      <c r="I60" s="15">
        <v>98</v>
      </c>
      <c r="J60" s="15">
        <v>24.85</v>
      </c>
      <c r="K60" s="15">
        <v>24.47</v>
      </c>
      <c r="L60" s="15">
        <v>9.09</v>
      </c>
      <c r="M60" s="15">
        <v>1633.3</v>
      </c>
      <c r="N60" s="15">
        <v>1660</v>
      </c>
    </row>
    <row r="61" spans="1:27" hidden="1">
      <c r="A61" s="16">
        <v>39898</v>
      </c>
      <c r="B61" s="15">
        <f t="shared" si="0"/>
        <v>4</v>
      </c>
      <c r="C61" s="15">
        <v>12.61</v>
      </c>
      <c r="D61" s="15">
        <v>0.22</v>
      </c>
      <c r="E61" s="15">
        <v>13.25</v>
      </c>
      <c r="F61" s="15">
        <v>11.02</v>
      </c>
      <c r="G61" s="15">
        <v>15.2</v>
      </c>
      <c r="H61" s="15">
        <v>50.4</v>
      </c>
      <c r="I61" s="15">
        <v>97</v>
      </c>
      <c r="J61" s="15">
        <v>25.29</v>
      </c>
      <c r="K61" s="15">
        <v>24.15</v>
      </c>
      <c r="L61" s="15">
        <v>9.26</v>
      </c>
      <c r="M61" s="15">
        <v>1623.91</v>
      </c>
      <c r="N61" s="15">
        <v>1639</v>
      </c>
    </row>
    <row r="62" spans="1:27">
      <c r="A62" s="16">
        <v>39899</v>
      </c>
      <c r="B62" s="15">
        <f t="shared" si="0"/>
        <v>5</v>
      </c>
      <c r="C62" s="15">
        <v>12.97</v>
      </c>
      <c r="D62" s="15">
        <v>0.21</v>
      </c>
      <c r="E62" s="15">
        <v>13.4</v>
      </c>
      <c r="F62" s="15">
        <v>11.15</v>
      </c>
      <c r="G62" s="15">
        <v>15.13</v>
      </c>
      <c r="H62" s="15">
        <v>46.4</v>
      </c>
      <c r="I62" s="15">
        <v>93</v>
      </c>
      <c r="J62" s="15">
        <v>24.2</v>
      </c>
      <c r="K62" s="15">
        <v>22.99</v>
      </c>
      <c r="L62" s="15">
        <v>9.1300000000000008</v>
      </c>
      <c r="M62" s="15">
        <v>1574.81</v>
      </c>
      <c r="N62" s="15">
        <v>1600</v>
      </c>
      <c r="P62" s="15">
        <f>C62/C57</f>
        <v>1.1812386156648451</v>
      </c>
      <c r="Q62" s="15">
        <f t="shared" ref="Q62:AA62" si="11">D62/D57</f>
        <v>1.0499999999999998</v>
      </c>
      <c r="R62" s="15">
        <f t="shared" si="11"/>
        <v>0.96126255380200865</v>
      </c>
      <c r="S62" s="15">
        <f t="shared" si="11"/>
        <v>1.1377551020408163</v>
      </c>
      <c r="T62" s="15">
        <f t="shared" si="11"/>
        <v>1.0543554006968643</v>
      </c>
      <c r="U62" s="15">
        <f t="shared" si="11"/>
        <v>1.0082572794437201</v>
      </c>
      <c r="V62" s="15">
        <f t="shared" si="11"/>
        <v>1.0757663389242336</v>
      </c>
      <c r="W62" s="15">
        <f t="shared" si="11"/>
        <v>1.1203703703703702</v>
      </c>
      <c r="X62" s="15">
        <f t="shared" si="11"/>
        <v>1.0222321031569586</v>
      </c>
      <c r="Y62" s="15">
        <f t="shared" si="11"/>
        <v>1.0375000000000001</v>
      </c>
      <c r="Z62" s="15">
        <f t="shared" si="11"/>
        <v>1.0453435114503817</v>
      </c>
      <c r="AA62" s="15">
        <f t="shared" si="11"/>
        <v>1.0498687664041995</v>
      </c>
    </row>
    <row r="63" spans="1:27" hidden="1">
      <c r="A63" s="16">
        <v>39902</v>
      </c>
      <c r="B63" s="15">
        <f t="shared" si="0"/>
        <v>1</v>
      </c>
      <c r="C63" s="15">
        <v>12.82</v>
      </c>
      <c r="D63" s="15">
        <v>0.22</v>
      </c>
      <c r="E63" s="15">
        <v>13.08</v>
      </c>
      <c r="F63" s="15">
        <v>10.199999999999999</v>
      </c>
      <c r="G63" s="15">
        <v>14.78</v>
      </c>
      <c r="H63" s="15">
        <v>43.8</v>
      </c>
      <c r="I63" s="15">
        <v>86.6</v>
      </c>
      <c r="J63" s="15">
        <v>23.59</v>
      </c>
      <c r="K63" s="15">
        <v>21.28</v>
      </c>
      <c r="L63" s="15">
        <v>8.85</v>
      </c>
      <c r="M63" s="15">
        <v>1517.45</v>
      </c>
      <c r="N63" s="15">
        <v>1533</v>
      </c>
    </row>
    <row r="64" spans="1:27" hidden="1">
      <c r="A64" s="16">
        <v>39903</v>
      </c>
      <c r="B64" s="15">
        <f t="shared" si="0"/>
        <v>2</v>
      </c>
      <c r="C64" s="15">
        <v>13.29</v>
      </c>
      <c r="D64" s="15">
        <v>0.22</v>
      </c>
      <c r="E64" s="15">
        <v>13.55</v>
      </c>
      <c r="F64" s="15">
        <v>10.9</v>
      </c>
      <c r="G64" s="15">
        <v>14.8</v>
      </c>
      <c r="H64" s="15">
        <v>45.69</v>
      </c>
      <c r="I64" s="15">
        <v>83.5</v>
      </c>
      <c r="J64" s="15">
        <v>23.8</v>
      </c>
      <c r="K64" s="15">
        <v>21.42</v>
      </c>
      <c r="L64" s="15">
        <v>8.51</v>
      </c>
      <c r="M64" s="15">
        <v>1511.85</v>
      </c>
      <c r="N64" s="15">
        <v>1558</v>
      </c>
    </row>
    <row r="65" spans="1:27" hidden="1">
      <c r="A65" s="16">
        <v>39904</v>
      </c>
      <c r="B65" s="15">
        <f t="shared" si="0"/>
        <v>3</v>
      </c>
      <c r="C65" s="15">
        <v>13.9</v>
      </c>
      <c r="D65" s="15">
        <v>0.22</v>
      </c>
      <c r="E65" s="15">
        <v>13.68</v>
      </c>
      <c r="F65" s="15">
        <v>10.6</v>
      </c>
      <c r="G65" s="15">
        <v>14.8</v>
      </c>
      <c r="H65" s="15">
        <v>46.45</v>
      </c>
      <c r="I65" s="15">
        <v>83.3</v>
      </c>
      <c r="J65" s="15">
        <v>24.52</v>
      </c>
      <c r="K65" s="15">
        <v>21.43</v>
      </c>
      <c r="L65" s="15">
        <v>8.35</v>
      </c>
      <c r="M65" s="15">
        <v>1523.8</v>
      </c>
      <c r="N65" s="15">
        <v>1560</v>
      </c>
    </row>
    <row r="66" spans="1:27" hidden="1">
      <c r="A66" s="16">
        <v>39905</v>
      </c>
      <c r="B66" s="15">
        <f t="shared" si="0"/>
        <v>4</v>
      </c>
      <c r="C66" s="15">
        <v>14.6</v>
      </c>
      <c r="D66" s="15">
        <v>0.27</v>
      </c>
      <c r="E66" s="15">
        <v>13.76</v>
      </c>
      <c r="F66" s="15">
        <v>11.25</v>
      </c>
      <c r="G66" s="15">
        <v>15.8</v>
      </c>
      <c r="H66" s="15">
        <v>51</v>
      </c>
      <c r="I66" s="15">
        <v>93.2</v>
      </c>
      <c r="J66" s="15">
        <v>26.53</v>
      </c>
      <c r="K66" s="15">
        <v>23.15</v>
      </c>
      <c r="L66" s="15">
        <v>8.99</v>
      </c>
      <c r="M66" s="15">
        <v>1629.76</v>
      </c>
      <c r="N66" s="15">
        <v>1668</v>
      </c>
    </row>
    <row r="67" spans="1:27">
      <c r="A67" s="16">
        <v>39906</v>
      </c>
      <c r="B67" s="15">
        <f t="shared" si="0"/>
        <v>5</v>
      </c>
      <c r="C67" s="15">
        <v>14.69</v>
      </c>
      <c r="D67" s="15">
        <v>0.28999999999999998</v>
      </c>
      <c r="E67" s="15">
        <v>13.8</v>
      </c>
      <c r="F67" s="15">
        <v>11</v>
      </c>
      <c r="G67" s="15">
        <v>15.8</v>
      </c>
      <c r="H67" s="15">
        <v>53.4</v>
      </c>
      <c r="I67" s="15">
        <v>101</v>
      </c>
      <c r="J67" s="15">
        <v>26.24</v>
      </c>
      <c r="K67" s="15">
        <v>23.2</v>
      </c>
      <c r="L67" s="15">
        <v>9.23</v>
      </c>
      <c r="M67" s="15">
        <v>1668.1</v>
      </c>
      <c r="N67" s="15">
        <v>1716</v>
      </c>
      <c r="P67" s="15">
        <f>C67/C62</f>
        <v>1.1326137239784115</v>
      </c>
      <c r="Q67" s="15">
        <f t="shared" ref="Q67:AA67" si="12">D67/D62</f>
        <v>1.3809523809523809</v>
      </c>
      <c r="R67" s="15">
        <f t="shared" si="12"/>
        <v>1.0298507462686568</v>
      </c>
      <c r="S67" s="15">
        <f t="shared" si="12"/>
        <v>0.98654708520179368</v>
      </c>
      <c r="T67" s="15">
        <f t="shared" si="12"/>
        <v>1.0442828816920027</v>
      </c>
      <c r="U67" s="15">
        <f t="shared" si="12"/>
        <v>1.1508620689655173</v>
      </c>
      <c r="V67" s="15">
        <f t="shared" si="12"/>
        <v>1.086021505376344</v>
      </c>
      <c r="W67" s="15">
        <f t="shared" si="12"/>
        <v>1.0842975206611569</v>
      </c>
      <c r="X67" s="15">
        <f t="shared" si="12"/>
        <v>1.009134406263593</v>
      </c>
      <c r="Y67" s="15">
        <f t="shared" si="12"/>
        <v>1.0109529025191675</v>
      </c>
      <c r="Z67" s="15">
        <f t="shared" si="12"/>
        <v>1.0592388923108185</v>
      </c>
      <c r="AA67" s="15">
        <f t="shared" si="12"/>
        <v>1.0725</v>
      </c>
    </row>
    <row r="68" spans="1:27" hidden="1">
      <c r="A68" s="16">
        <v>39909</v>
      </c>
      <c r="B68" s="15">
        <f t="shared" si="0"/>
        <v>1</v>
      </c>
      <c r="C68" s="15">
        <v>14.3</v>
      </c>
      <c r="D68" s="15">
        <v>0.28999999999999998</v>
      </c>
      <c r="E68" s="15">
        <v>13.74</v>
      </c>
      <c r="F68" s="15">
        <v>10.93</v>
      </c>
      <c r="G68" s="15">
        <v>15.55</v>
      </c>
      <c r="H68" s="15">
        <v>53.8</v>
      </c>
      <c r="I68" s="15">
        <v>104.6</v>
      </c>
      <c r="J68" s="15">
        <v>25.49</v>
      </c>
      <c r="K68" s="15">
        <v>24.29</v>
      </c>
      <c r="L68" s="15">
        <v>9.1</v>
      </c>
      <c r="M68" s="15">
        <v>1684.3</v>
      </c>
      <c r="N68" s="15">
        <v>1714</v>
      </c>
    </row>
    <row r="69" spans="1:27" hidden="1">
      <c r="A69" s="16">
        <v>39910</v>
      </c>
      <c r="B69" s="15">
        <f t="shared" si="0"/>
        <v>2</v>
      </c>
      <c r="C69" s="15">
        <v>14.3</v>
      </c>
      <c r="D69" s="15">
        <v>0.28999999999999998</v>
      </c>
      <c r="E69" s="15">
        <v>14</v>
      </c>
      <c r="F69" s="15">
        <v>10.93</v>
      </c>
      <c r="G69" s="15">
        <v>15.56</v>
      </c>
      <c r="H69" s="15">
        <v>51</v>
      </c>
      <c r="I69" s="15">
        <v>104</v>
      </c>
      <c r="J69" s="15">
        <v>24.85</v>
      </c>
      <c r="K69" s="15">
        <v>24.2</v>
      </c>
      <c r="L69" s="15">
        <v>9.0500000000000007</v>
      </c>
      <c r="M69" s="15">
        <v>1653.63</v>
      </c>
      <c r="N69" s="15">
        <v>1694</v>
      </c>
    </row>
    <row r="70" spans="1:27" hidden="1">
      <c r="A70" s="16">
        <v>39911</v>
      </c>
      <c r="B70" s="15">
        <f t="shared" si="0"/>
        <v>3</v>
      </c>
      <c r="C70" s="15">
        <v>14.8</v>
      </c>
      <c r="D70" s="15">
        <v>0.28999999999999998</v>
      </c>
      <c r="E70" s="15">
        <v>13.97</v>
      </c>
      <c r="F70" s="15">
        <v>11.28</v>
      </c>
      <c r="G70" s="15">
        <v>16.350000000000001</v>
      </c>
      <c r="H70" s="15">
        <v>53</v>
      </c>
      <c r="I70" s="15">
        <v>115</v>
      </c>
      <c r="J70" s="15">
        <v>26.5</v>
      </c>
      <c r="K70" s="15">
        <v>26</v>
      </c>
      <c r="L70" s="15">
        <v>9.74</v>
      </c>
      <c r="M70" s="15">
        <v>1740.83</v>
      </c>
      <c r="N70" s="15">
        <v>1770</v>
      </c>
    </row>
    <row r="71" spans="1:27" hidden="1">
      <c r="A71" s="16">
        <v>39912</v>
      </c>
      <c r="B71" s="15">
        <f t="shared" si="0"/>
        <v>4</v>
      </c>
      <c r="C71" s="15">
        <v>14.8</v>
      </c>
      <c r="D71" s="15">
        <v>0.28999999999999998</v>
      </c>
      <c r="E71" s="15">
        <v>13.72</v>
      </c>
      <c r="F71" s="15">
        <v>11.37</v>
      </c>
      <c r="G71" s="15">
        <v>17</v>
      </c>
      <c r="H71" s="15">
        <v>56.2</v>
      </c>
      <c r="I71" s="15">
        <v>115</v>
      </c>
      <c r="J71" s="15">
        <v>28.6</v>
      </c>
      <c r="K71" s="15">
        <v>26.45</v>
      </c>
      <c r="L71" s="15">
        <v>9.94</v>
      </c>
      <c r="M71" s="15">
        <v>1784.94</v>
      </c>
      <c r="N71" s="15">
        <v>1821</v>
      </c>
    </row>
    <row r="72" spans="1:27">
      <c r="A72" s="16">
        <v>39917</v>
      </c>
      <c r="B72" s="15">
        <f t="shared" si="0"/>
        <v>5</v>
      </c>
      <c r="C72" s="15">
        <v>15.01</v>
      </c>
      <c r="D72" s="15">
        <v>0.28999999999999998</v>
      </c>
      <c r="E72" s="15">
        <v>13.59</v>
      </c>
      <c r="F72" s="15">
        <v>11.24</v>
      </c>
      <c r="G72" s="15">
        <v>16.36</v>
      </c>
      <c r="H72" s="15">
        <v>58.4</v>
      </c>
      <c r="I72" s="15">
        <v>111.9</v>
      </c>
      <c r="J72" s="15">
        <v>28.35</v>
      </c>
      <c r="K72" s="15">
        <v>27.13</v>
      </c>
      <c r="L72" s="15">
        <v>10.19</v>
      </c>
      <c r="M72" s="15">
        <v>1770.4</v>
      </c>
      <c r="N72" s="15">
        <v>1800</v>
      </c>
      <c r="P72" s="15">
        <f>C72/C67</f>
        <v>1.021783526208305</v>
      </c>
      <c r="Q72" s="15">
        <f t="shared" ref="Q72:AA72" si="13">D72/D67</f>
        <v>1</v>
      </c>
      <c r="R72" s="15">
        <f t="shared" si="13"/>
        <v>0.98478260869565215</v>
      </c>
      <c r="S72" s="15">
        <f t="shared" si="13"/>
        <v>1.0218181818181817</v>
      </c>
      <c r="T72" s="15">
        <f t="shared" si="13"/>
        <v>1.0354430379746835</v>
      </c>
      <c r="U72" s="15">
        <f t="shared" si="13"/>
        <v>1.0936329588014981</v>
      </c>
      <c r="V72" s="15">
        <f t="shared" si="13"/>
        <v>1.107920792079208</v>
      </c>
      <c r="W72" s="15">
        <f t="shared" si="13"/>
        <v>1.0804115853658538</v>
      </c>
      <c r="X72" s="15">
        <f t="shared" si="13"/>
        <v>1.169396551724138</v>
      </c>
      <c r="Y72" s="15">
        <f t="shared" si="13"/>
        <v>1.1040086673889489</v>
      </c>
      <c r="Z72" s="15">
        <f t="shared" si="13"/>
        <v>1.0613272585576405</v>
      </c>
      <c r="AA72" s="15">
        <f t="shared" si="13"/>
        <v>1.048951048951049</v>
      </c>
    </row>
    <row r="73" spans="1:27" hidden="1">
      <c r="A73" s="16">
        <v>39918</v>
      </c>
      <c r="B73" s="15">
        <f t="shared" ref="B73:B136" si="14">B68</f>
        <v>1</v>
      </c>
      <c r="C73" s="15">
        <v>16.03</v>
      </c>
      <c r="D73" s="15">
        <v>0.3</v>
      </c>
      <c r="E73" s="15">
        <v>13.45</v>
      </c>
      <c r="F73" s="15">
        <v>11.62</v>
      </c>
      <c r="G73" s="15">
        <v>16</v>
      </c>
      <c r="H73" s="15">
        <v>58.4</v>
      </c>
      <c r="I73" s="15">
        <v>113.5</v>
      </c>
      <c r="J73" s="15">
        <v>28</v>
      </c>
      <c r="K73" s="15">
        <v>27.3</v>
      </c>
      <c r="L73" s="15">
        <v>10.07</v>
      </c>
      <c r="M73" s="15">
        <v>1784.55</v>
      </c>
      <c r="N73" s="15">
        <v>1827</v>
      </c>
    </row>
    <row r="74" spans="1:27" hidden="1">
      <c r="A74" s="16">
        <v>39919</v>
      </c>
      <c r="B74" s="15">
        <f t="shared" si="14"/>
        <v>2</v>
      </c>
      <c r="C74" s="15">
        <v>15.13</v>
      </c>
      <c r="D74" s="15">
        <v>0.3</v>
      </c>
      <c r="E74" s="15">
        <v>13.18</v>
      </c>
      <c r="F74" s="15">
        <v>11.41</v>
      </c>
      <c r="G74" s="15">
        <v>15.89</v>
      </c>
      <c r="H74" s="15">
        <v>57.1</v>
      </c>
      <c r="I74" s="15">
        <v>112.6</v>
      </c>
      <c r="J74" s="15">
        <v>27.36</v>
      </c>
      <c r="K74" s="15">
        <v>27.18</v>
      </c>
      <c r="L74" s="15">
        <v>10.09</v>
      </c>
      <c r="M74" s="15">
        <v>1763.4</v>
      </c>
      <c r="N74" s="15">
        <v>1786</v>
      </c>
    </row>
    <row r="75" spans="1:27" hidden="1">
      <c r="A75" s="16">
        <v>39920</v>
      </c>
      <c r="B75" s="15">
        <f t="shared" si="14"/>
        <v>3</v>
      </c>
      <c r="C75" s="15">
        <v>15.65</v>
      </c>
      <c r="D75" s="15">
        <v>0.28999999999999998</v>
      </c>
      <c r="E75" s="15">
        <v>13.4</v>
      </c>
      <c r="F75" s="15">
        <v>11.05</v>
      </c>
      <c r="G75" s="15">
        <v>15.9</v>
      </c>
      <c r="H75" s="15">
        <v>55.8</v>
      </c>
      <c r="I75" s="15">
        <v>103.8</v>
      </c>
      <c r="J75" s="15">
        <v>25.7</v>
      </c>
      <c r="K75" s="15">
        <v>25.55</v>
      </c>
      <c r="L75" s="15">
        <v>9.92</v>
      </c>
      <c r="M75" s="15">
        <v>1698.31</v>
      </c>
      <c r="N75" s="15">
        <v>1727</v>
      </c>
    </row>
    <row r="76" spans="1:27" hidden="1">
      <c r="A76" s="16">
        <v>39923</v>
      </c>
      <c r="B76" s="15">
        <f t="shared" si="14"/>
        <v>4</v>
      </c>
      <c r="C76" s="15">
        <v>15.4</v>
      </c>
      <c r="D76" s="15">
        <v>0.28000000000000003</v>
      </c>
      <c r="E76" s="15">
        <v>13.31</v>
      </c>
      <c r="F76" s="15">
        <v>10.97</v>
      </c>
      <c r="G76" s="15">
        <v>15.89</v>
      </c>
      <c r="H76" s="15">
        <v>53.2</v>
      </c>
      <c r="I76" s="15">
        <v>100.6</v>
      </c>
      <c r="J76" s="15">
        <v>24.98</v>
      </c>
      <c r="K76" s="15">
        <v>24.23</v>
      </c>
      <c r="L76" s="15">
        <v>9.49</v>
      </c>
      <c r="M76" s="15">
        <v>1657.28</v>
      </c>
      <c r="N76" s="15">
        <v>1682</v>
      </c>
    </row>
    <row r="77" spans="1:27">
      <c r="A77" s="16">
        <v>39924</v>
      </c>
      <c r="B77" s="15">
        <f t="shared" si="14"/>
        <v>5</v>
      </c>
      <c r="C77" s="15">
        <v>15.14</v>
      </c>
      <c r="D77" s="15">
        <v>0.28000000000000003</v>
      </c>
      <c r="E77" s="15">
        <v>13.44</v>
      </c>
      <c r="F77" s="15">
        <v>10.61</v>
      </c>
      <c r="G77" s="15">
        <v>16.850000000000001</v>
      </c>
      <c r="H77" s="15">
        <v>53.75</v>
      </c>
      <c r="I77" s="15">
        <v>99.6</v>
      </c>
      <c r="J77" s="15">
        <v>24.9</v>
      </c>
      <c r="K77" s="15">
        <v>24.22</v>
      </c>
      <c r="L77" s="15">
        <v>9.5500000000000007</v>
      </c>
      <c r="M77" s="15">
        <v>1660.91</v>
      </c>
      <c r="N77" s="15">
        <v>1688</v>
      </c>
      <c r="P77" s="15">
        <f>C77/C72</f>
        <v>1.0086608927381746</v>
      </c>
      <c r="Q77" s="15">
        <f t="shared" ref="Q77:AA77" si="15">D77/D72</f>
        <v>0.9655172413793105</v>
      </c>
      <c r="R77" s="15">
        <f t="shared" si="15"/>
        <v>0.98896247240618096</v>
      </c>
      <c r="S77" s="15">
        <f t="shared" si="15"/>
        <v>0.94395017793594305</v>
      </c>
      <c r="T77" s="15">
        <f t="shared" si="15"/>
        <v>1.029951100244499</v>
      </c>
      <c r="U77" s="15">
        <f t="shared" si="15"/>
        <v>0.92037671232876717</v>
      </c>
      <c r="V77" s="15">
        <f t="shared" si="15"/>
        <v>0.89008042895442352</v>
      </c>
      <c r="W77" s="15">
        <f t="shared" si="15"/>
        <v>0.87830687830687826</v>
      </c>
      <c r="X77" s="15">
        <f t="shared" si="15"/>
        <v>0.89273866568374494</v>
      </c>
      <c r="Y77" s="15">
        <f t="shared" si="15"/>
        <v>0.93719332679097167</v>
      </c>
      <c r="Z77" s="15">
        <f t="shared" si="15"/>
        <v>0.93815521915951194</v>
      </c>
      <c r="AA77" s="15">
        <f t="shared" si="15"/>
        <v>0.93777777777777782</v>
      </c>
    </row>
    <row r="78" spans="1:27" hidden="1">
      <c r="A78" s="16">
        <v>39925</v>
      </c>
      <c r="B78" s="15">
        <f t="shared" si="14"/>
        <v>1</v>
      </c>
      <c r="C78" s="15">
        <v>15.42</v>
      </c>
      <c r="D78" s="15">
        <v>0.28999999999999998</v>
      </c>
      <c r="E78" s="15">
        <v>13.7</v>
      </c>
      <c r="F78" s="15">
        <v>10.63</v>
      </c>
      <c r="G78" s="15">
        <v>17.100000000000001</v>
      </c>
      <c r="H78" s="15">
        <v>56</v>
      </c>
      <c r="I78" s="15">
        <v>106.9</v>
      </c>
      <c r="J78" s="15">
        <v>24.4</v>
      </c>
      <c r="K78" s="15">
        <v>24.8</v>
      </c>
      <c r="L78" s="15">
        <v>9.8000000000000007</v>
      </c>
      <c r="M78" s="15">
        <v>1695.32</v>
      </c>
      <c r="N78" s="15">
        <v>1721</v>
      </c>
    </row>
    <row r="79" spans="1:27" hidden="1">
      <c r="A79" s="16">
        <v>39926</v>
      </c>
      <c r="B79" s="15">
        <f t="shared" si="14"/>
        <v>2</v>
      </c>
      <c r="C79" s="15">
        <v>15.13</v>
      </c>
      <c r="D79" s="15">
        <v>0.28999999999999998</v>
      </c>
      <c r="E79" s="15">
        <v>13.97</v>
      </c>
      <c r="F79" s="15">
        <v>10.88</v>
      </c>
      <c r="G79" s="15">
        <v>17.149999999999999</v>
      </c>
      <c r="H79" s="15">
        <v>55.1</v>
      </c>
      <c r="I79" s="15">
        <v>107.9</v>
      </c>
      <c r="J79" s="15">
        <v>25.28</v>
      </c>
      <c r="K79" s="15">
        <v>24.93</v>
      </c>
      <c r="L79" s="15">
        <v>9.9</v>
      </c>
      <c r="M79" s="15">
        <v>1712.65</v>
      </c>
      <c r="N79" s="15">
        <v>1744</v>
      </c>
    </row>
    <row r="80" spans="1:27" hidden="1">
      <c r="A80" s="16">
        <v>39927</v>
      </c>
      <c r="B80" s="15">
        <f t="shared" si="14"/>
        <v>3</v>
      </c>
      <c r="C80" s="15">
        <v>15.41</v>
      </c>
      <c r="D80" s="15">
        <v>0.3</v>
      </c>
      <c r="E80" s="15">
        <v>14.05</v>
      </c>
      <c r="F80" s="15">
        <v>10.85</v>
      </c>
      <c r="G80" s="15">
        <v>17.649999999999999</v>
      </c>
      <c r="H80" s="15">
        <v>58.7</v>
      </c>
      <c r="I80" s="15">
        <v>113.3</v>
      </c>
      <c r="J80" s="15">
        <v>26.49</v>
      </c>
      <c r="K80" s="15">
        <v>25.39</v>
      </c>
      <c r="L80" s="15">
        <v>9.6999999999999993</v>
      </c>
      <c r="M80" s="15">
        <v>1767.44</v>
      </c>
      <c r="N80" s="15">
        <v>1795</v>
      </c>
    </row>
    <row r="81" spans="1:27" hidden="1">
      <c r="A81" s="16">
        <v>39930</v>
      </c>
      <c r="B81" s="15">
        <f t="shared" si="14"/>
        <v>4</v>
      </c>
      <c r="C81" s="15">
        <v>14.98</v>
      </c>
      <c r="D81" s="15">
        <v>0.3</v>
      </c>
      <c r="E81" s="15">
        <v>13.9</v>
      </c>
      <c r="F81" s="15">
        <v>10.75</v>
      </c>
      <c r="G81" s="15">
        <v>17.600000000000001</v>
      </c>
      <c r="H81" s="15">
        <v>57.4</v>
      </c>
      <c r="I81" s="15">
        <v>110</v>
      </c>
      <c r="J81" s="15">
        <v>26.01</v>
      </c>
      <c r="K81" s="15">
        <v>25.4</v>
      </c>
      <c r="L81" s="15">
        <v>9.5</v>
      </c>
      <c r="M81" s="15">
        <v>1739.79</v>
      </c>
      <c r="N81" s="15">
        <v>1758</v>
      </c>
    </row>
    <row r="82" spans="1:27">
      <c r="A82" s="16">
        <v>39931</v>
      </c>
      <c r="B82" s="15">
        <f t="shared" si="14"/>
        <v>5</v>
      </c>
      <c r="C82" s="15">
        <v>14.55</v>
      </c>
      <c r="D82" s="15">
        <v>0.28999999999999998</v>
      </c>
      <c r="E82" s="15">
        <v>13.45</v>
      </c>
      <c r="F82" s="15">
        <v>10.09</v>
      </c>
      <c r="G82" s="15">
        <v>17</v>
      </c>
      <c r="H82" s="15">
        <v>55.9</v>
      </c>
      <c r="I82" s="15">
        <v>106.2</v>
      </c>
      <c r="J82" s="15">
        <v>24.94</v>
      </c>
      <c r="K82" s="15">
        <v>24.85</v>
      </c>
      <c r="L82" s="15">
        <v>9.25</v>
      </c>
      <c r="M82" s="15">
        <v>1686.54</v>
      </c>
      <c r="N82" s="15">
        <v>1709</v>
      </c>
      <c r="P82" s="15">
        <f>C82/C77</f>
        <v>0.9610303830911493</v>
      </c>
      <c r="Q82" s="15">
        <f t="shared" ref="Q82:AA82" si="16">D82/D77</f>
        <v>1.0357142857142856</v>
      </c>
      <c r="R82" s="15">
        <f t="shared" si="16"/>
        <v>1.0007440476190477</v>
      </c>
      <c r="S82" s="15">
        <f t="shared" si="16"/>
        <v>0.95098963242224321</v>
      </c>
      <c r="T82" s="15">
        <f t="shared" si="16"/>
        <v>1.0089020771513353</v>
      </c>
      <c r="U82" s="15">
        <f t="shared" si="16"/>
        <v>1.04</v>
      </c>
      <c r="V82" s="15">
        <f t="shared" si="16"/>
        <v>1.066265060240964</v>
      </c>
      <c r="W82" s="15">
        <f t="shared" si="16"/>
        <v>1.0016064257028114</v>
      </c>
      <c r="X82" s="15">
        <f t="shared" si="16"/>
        <v>1.0260115606936417</v>
      </c>
      <c r="Y82" s="15">
        <f t="shared" si="16"/>
        <v>0.96858638743455494</v>
      </c>
      <c r="Z82" s="15">
        <f t="shared" si="16"/>
        <v>1.0154312997091954</v>
      </c>
      <c r="AA82" s="15">
        <f t="shared" si="16"/>
        <v>1.0124407582938388</v>
      </c>
    </row>
    <row r="83" spans="1:27" hidden="1">
      <c r="A83" s="16">
        <v>39932</v>
      </c>
      <c r="B83" s="15">
        <f t="shared" si="14"/>
        <v>1</v>
      </c>
      <c r="C83" s="15">
        <v>15.4</v>
      </c>
      <c r="D83" s="15">
        <v>0.3</v>
      </c>
      <c r="E83" s="15">
        <v>13.45</v>
      </c>
      <c r="F83" s="15">
        <v>10.5</v>
      </c>
      <c r="G83" s="15">
        <v>18.149999999999999</v>
      </c>
      <c r="H83" s="15">
        <v>58.55</v>
      </c>
      <c r="I83" s="15">
        <v>114.5</v>
      </c>
      <c r="J83" s="15">
        <v>26</v>
      </c>
      <c r="K83" s="15">
        <v>25.99</v>
      </c>
      <c r="L83" s="15">
        <v>9.3000000000000007</v>
      </c>
      <c r="M83" s="15">
        <v>1749.82</v>
      </c>
      <c r="N83" s="15">
        <v>1778</v>
      </c>
    </row>
    <row r="84" spans="1:27" hidden="1">
      <c r="A84" s="16">
        <v>39933</v>
      </c>
      <c r="B84" s="15">
        <f t="shared" si="14"/>
        <v>2</v>
      </c>
      <c r="C84" s="15">
        <v>15.7</v>
      </c>
      <c r="D84" s="15">
        <v>0.31</v>
      </c>
      <c r="E84" s="15">
        <v>13.79</v>
      </c>
      <c r="F84" s="15">
        <v>11</v>
      </c>
      <c r="G84" s="15">
        <v>18</v>
      </c>
      <c r="H84" s="15">
        <v>59.35</v>
      </c>
      <c r="I84" s="15">
        <v>121</v>
      </c>
      <c r="J84" s="15">
        <v>26.58</v>
      </c>
      <c r="K84" s="15">
        <v>26.87</v>
      </c>
      <c r="L84" s="15">
        <v>9.6999999999999993</v>
      </c>
      <c r="M84" s="15">
        <v>1798.51</v>
      </c>
      <c r="N84" s="15">
        <v>1819</v>
      </c>
    </row>
    <row r="85" spans="1:27" hidden="1">
      <c r="A85" s="16">
        <v>39937</v>
      </c>
      <c r="B85" s="15">
        <f t="shared" si="14"/>
        <v>3</v>
      </c>
      <c r="C85" s="15">
        <v>16</v>
      </c>
      <c r="D85" s="15">
        <v>0.32</v>
      </c>
      <c r="E85" s="15">
        <v>14.01</v>
      </c>
      <c r="F85" s="15">
        <v>11.9</v>
      </c>
      <c r="G85" s="15">
        <v>18.989999999999998</v>
      </c>
      <c r="H85" s="15">
        <v>63</v>
      </c>
      <c r="I85" s="15">
        <v>125.6</v>
      </c>
      <c r="J85" s="15">
        <v>28.1</v>
      </c>
      <c r="K85" s="15">
        <v>28.3</v>
      </c>
      <c r="L85" s="15">
        <v>10.07</v>
      </c>
      <c r="M85" s="15">
        <v>1874.53</v>
      </c>
      <c r="N85" s="15">
        <v>1901</v>
      </c>
    </row>
    <row r="86" spans="1:27" hidden="1">
      <c r="A86" s="16">
        <v>39938</v>
      </c>
      <c r="B86" s="15">
        <f t="shared" si="14"/>
        <v>4</v>
      </c>
      <c r="C86" s="15">
        <v>16</v>
      </c>
      <c r="D86" s="15">
        <v>0.31</v>
      </c>
      <c r="E86" s="15">
        <v>13.8</v>
      </c>
      <c r="F86" s="15">
        <v>12.2</v>
      </c>
      <c r="G86" s="15">
        <v>18.3</v>
      </c>
      <c r="H86" s="15">
        <v>63.05</v>
      </c>
      <c r="I86" s="15">
        <v>123.6</v>
      </c>
      <c r="J86" s="15">
        <v>27.83</v>
      </c>
      <c r="K86" s="15">
        <v>28.4</v>
      </c>
      <c r="L86" s="15">
        <v>10.17</v>
      </c>
      <c r="M86" s="15">
        <v>1858.27</v>
      </c>
      <c r="N86" s="15">
        <v>1875</v>
      </c>
    </row>
    <row r="87" spans="1:27">
      <c r="A87" s="16">
        <v>39939</v>
      </c>
      <c r="B87" s="15">
        <f t="shared" si="14"/>
        <v>5</v>
      </c>
      <c r="C87" s="15">
        <v>15.99</v>
      </c>
      <c r="D87" s="15">
        <v>0.28999999999999998</v>
      </c>
      <c r="E87" s="15">
        <v>13.8</v>
      </c>
      <c r="F87" s="15">
        <v>12.9</v>
      </c>
      <c r="G87" s="15">
        <v>18.43</v>
      </c>
      <c r="H87" s="15">
        <v>62.75</v>
      </c>
      <c r="I87" s="15">
        <v>124</v>
      </c>
      <c r="J87" s="15">
        <v>27.09</v>
      </c>
      <c r="K87" s="15">
        <v>28.24</v>
      </c>
      <c r="L87" s="15">
        <v>10.68</v>
      </c>
      <c r="M87" s="15">
        <v>1854.31</v>
      </c>
      <c r="N87" s="15">
        <v>1864</v>
      </c>
      <c r="P87" s="15">
        <f>C87/C82</f>
        <v>1.0989690721649483</v>
      </c>
      <c r="Q87" s="15">
        <f t="shared" ref="Q87:AA87" si="17">D87/D82</f>
        <v>1</v>
      </c>
      <c r="R87" s="15">
        <f t="shared" si="17"/>
        <v>1.0260223048327139</v>
      </c>
      <c r="S87" s="15">
        <f t="shared" si="17"/>
        <v>1.2784935579781962</v>
      </c>
      <c r="T87" s="15">
        <f t="shared" si="17"/>
        <v>1.0841176470588234</v>
      </c>
      <c r="U87" s="15">
        <f t="shared" si="17"/>
        <v>1.1225402504472273</v>
      </c>
      <c r="V87" s="15">
        <f t="shared" si="17"/>
        <v>1.167608286252354</v>
      </c>
      <c r="W87" s="15">
        <f t="shared" si="17"/>
        <v>1.086206896551724</v>
      </c>
      <c r="X87" s="15">
        <f t="shared" si="17"/>
        <v>1.1364185110663982</v>
      </c>
      <c r="Y87" s="15">
        <f t="shared" si="17"/>
        <v>1.1545945945945946</v>
      </c>
      <c r="Z87" s="15">
        <f t="shared" si="17"/>
        <v>1.0994758499650172</v>
      </c>
      <c r="AA87" s="15">
        <f t="shared" si="17"/>
        <v>1.090696313633704</v>
      </c>
    </row>
    <row r="88" spans="1:27" hidden="1">
      <c r="A88" s="16">
        <v>39940</v>
      </c>
      <c r="B88" s="15">
        <f t="shared" si="14"/>
        <v>1</v>
      </c>
      <c r="C88" s="15">
        <v>15</v>
      </c>
      <c r="D88" s="15">
        <v>0.28000000000000003</v>
      </c>
      <c r="E88" s="15">
        <v>13.8</v>
      </c>
      <c r="F88" s="15">
        <v>13.44</v>
      </c>
      <c r="G88" s="15">
        <v>18</v>
      </c>
      <c r="H88" s="15">
        <v>64.2</v>
      </c>
      <c r="I88" s="15">
        <v>122</v>
      </c>
      <c r="J88" s="15">
        <v>26.85</v>
      </c>
      <c r="K88" s="15">
        <v>28.45</v>
      </c>
      <c r="L88" s="15">
        <v>10.15</v>
      </c>
      <c r="M88" s="15">
        <v>1841.33</v>
      </c>
      <c r="N88" s="15">
        <v>1861</v>
      </c>
    </row>
    <row r="89" spans="1:27" hidden="1">
      <c r="A89" s="16">
        <v>39941</v>
      </c>
      <c r="B89" s="15">
        <f t="shared" si="14"/>
        <v>2</v>
      </c>
      <c r="C89" s="15">
        <v>15.51</v>
      </c>
      <c r="D89" s="15">
        <v>0.27</v>
      </c>
      <c r="E89" s="15">
        <v>14</v>
      </c>
      <c r="F89" s="15">
        <v>13.89</v>
      </c>
      <c r="G89" s="15">
        <v>17.8</v>
      </c>
      <c r="H89" s="15">
        <v>70</v>
      </c>
      <c r="I89" s="15">
        <v>118.3</v>
      </c>
      <c r="J89" s="15">
        <v>27.6</v>
      </c>
      <c r="K89" s="15">
        <v>28</v>
      </c>
      <c r="L89" s="15">
        <v>10.15</v>
      </c>
      <c r="M89" s="15">
        <v>1847.06</v>
      </c>
      <c r="N89" s="15">
        <v>1871</v>
      </c>
    </row>
    <row r="90" spans="1:27" hidden="1">
      <c r="A90" s="16">
        <v>39944</v>
      </c>
      <c r="B90" s="15">
        <f t="shared" si="14"/>
        <v>3</v>
      </c>
      <c r="C90" s="15">
        <v>15.39</v>
      </c>
      <c r="D90" s="15">
        <v>0.27</v>
      </c>
      <c r="E90" s="15">
        <v>14.13</v>
      </c>
      <c r="F90" s="15">
        <v>13.27</v>
      </c>
      <c r="G90" s="15">
        <v>17.8</v>
      </c>
      <c r="H90" s="15">
        <v>69.8</v>
      </c>
      <c r="I90" s="15">
        <v>115</v>
      </c>
      <c r="J90" s="15">
        <v>27</v>
      </c>
      <c r="K90" s="15">
        <v>27.82</v>
      </c>
      <c r="L90" s="15">
        <v>10.220000000000001</v>
      </c>
      <c r="M90" s="15">
        <v>1824.55</v>
      </c>
      <c r="N90" s="15">
        <v>1858</v>
      </c>
    </row>
    <row r="91" spans="1:27" hidden="1">
      <c r="A91" s="16">
        <v>39945</v>
      </c>
      <c r="B91" s="15">
        <f t="shared" si="14"/>
        <v>4</v>
      </c>
      <c r="C91" s="15">
        <v>15.78</v>
      </c>
      <c r="D91" s="15">
        <v>0.27</v>
      </c>
      <c r="E91" s="15">
        <v>14.61</v>
      </c>
      <c r="F91" s="15">
        <v>13.7</v>
      </c>
      <c r="G91" s="15">
        <v>18.2</v>
      </c>
      <c r="H91" s="15">
        <v>68</v>
      </c>
      <c r="I91" s="15">
        <v>118</v>
      </c>
      <c r="J91" s="15">
        <v>28</v>
      </c>
      <c r="K91" s="15">
        <v>28.55</v>
      </c>
      <c r="L91" s="15">
        <v>10.95</v>
      </c>
      <c r="M91" s="15">
        <v>1865.18</v>
      </c>
      <c r="N91" s="15">
        <v>1887</v>
      </c>
    </row>
    <row r="92" spans="1:27">
      <c r="A92" s="16">
        <v>39946</v>
      </c>
      <c r="B92" s="15">
        <f t="shared" si="14"/>
        <v>5</v>
      </c>
      <c r="C92" s="15">
        <v>14.74</v>
      </c>
      <c r="D92" s="15">
        <v>0.26</v>
      </c>
      <c r="E92" s="15">
        <v>14.2</v>
      </c>
      <c r="F92" s="15">
        <v>13.49</v>
      </c>
      <c r="G92" s="15">
        <v>17.600000000000001</v>
      </c>
      <c r="H92" s="15">
        <v>65.400000000000006</v>
      </c>
      <c r="I92" s="15">
        <v>114.3</v>
      </c>
      <c r="J92" s="15">
        <v>26.5</v>
      </c>
      <c r="K92" s="15">
        <v>27.95</v>
      </c>
      <c r="L92" s="15">
        <v>10.5</v>
      </c>
      <c r="M92" s="15">
        <v>1814.78</v>
      </c>
      <c r="N92" s="15">
        <v>1842</v>
      </c>
      <c r="P92" s="15">
        <f>C92/C87</f>
        <v>0.92182614133833651</v>
      </c>
      <c r="Q92" s="15">
        <f t="shared" ref="Q92:AA92" si="18">D92/D87</f>
        <v>0.89655172413793116</v>
      </c>
      <c r="R92" s="15">
        <f t="shared" si="18"/>
        <v>1.0289855072463767</v>
      </c>
      <c r="S92" s="15">
        <f t="shared" si="18"/>
        <v>1.0457364341085271</v>
      </c>
      <c r="T92" s="15">
        <f t="shared" si="18"/>
        <v>0.95496473141616933</v>
      </c>
      <c r="U92" s="15">
        <f t="shared" si="18"/>
        <v>1.0422310756972113</v>
      </c>
      <c r="V92" s="15">
        <f t="shared" si="18"/>
        <v>0.92177419354838708</v>
      </c>
      <c r="W92" s="15">
        <f t="shared" si="18"/>
        <v>0.97822074566260608</v>
      </c>
      <c r="X92" s="15">
        <f t="shared" si="18"/>
        <v>0.98973087818696892</v>
      </c>
      <c r="Y92" s="15">
        <f t="shared" si="18"/>
        <v>0.98314606741573041</v>
      </c>
      <c r="Z92" s="15">
        <f t="shared" si="18"/>
        <v>0.97868209738393264</v>
      </c>
      <c r="AA92" s="15">
        <f t="shared" si="18"/>
        <v>0.9881974248927039</v>
      </c>
    </row>
    <row r="93" spans="1:27" hidden="1">
      <c r="A93" s="16">
        <v>39947</v>
      </c>
      <c r="B93" s="15">
        <f t="shared" si="14"/>
        <v>1</v>
      </c>
      <c r="C93" s="15">
        <v>14.51</v>
      </c>
      <c r="D93" s="15">
        <v>0.26</v>
      </c>
      <c r="E93" s="15">
        <v>14.11</v>
      </c>
      <c r="F93" s="15">
        <v>13</v>
      </c>
      <c r="G93" s="15">
        <v>18.09</v>
      </c>
      <c r="H93" s="15">
        <v>65.45</v>
      </c>
      <c r="I93" s="15">
        <v>112</v>
      </c>
      <c r="J93" s="15">
        <v>26.89</v>
      </c>
      <c r="K93" s="15">
        <v>27.1</v>
      </c>
      <c r="L93" s="15">
        <v>9.9499999999999993</v>
      </c>
      <c r="M93" s="15">
        <v>1807.35</v>
      </c>
      <c r="N93" s="15">
        <v>1829</v>
      </c>
    </row>
    <row r="94" spans="1:27" hidden="1">
      <c r="A94" s="16">
        <v>39948</v>
      </c>
      <c r="B94" s="15">
        <f t="shared" si="14"/>
        <v>2</v>
      </c>
      <c r="C94" s="15">
        <v>13.95</v>
      </c>
      <c r="D94" s="15">
        <v>0.27</v>
      </c>
      <c r="E94" s="15">
        <v>14.42</v>
      </c>
      <c r="F94" s="15">
        <v>13.4</v>
      </c>
      <c r="G94" s="15">
        <v>17.600000000000001</v>
      </c>
      <c r="H94" s="15">
        <v>67</v>
      </c>
      <c r="I94" s="15">
        <v>114</v>
      </c>
      <c r="J94" s="15">
        <v>26.62</v>
      </c>
      <c r="K94" s="15">
        <v>26.75</v>
      </c>
      <c r="L94" s="15">
        <v>10.1</v>
      </c>
      <c r="M94" s="15">
        <v>1810.08</v>
      </c>
      <c r="N94" s="15">
        <v>1839</v>
      </c>
    </row>
    <row r="95" spans="1:27" hidden="1">
      <c r="A95" s="16">
        <v>39951</v>
      </c>
      <c r="B95" s="15">
        <f t="shared" si="14"/>
        <v>3</v>
      </c>
      <c r="C95" s="15">
        <v>14.11</v>
      </c>
      <c r="D95" s="15">
        <v>0.25</v>
      </c>
      <c r="E95" s="15">
        <v>14.94</v>
      </c>
      <c r="F95" s="15">
        <v>13.17</v>
      </c>
      <c r="G95" s="15">
        <v>18.100000000000001</v>
      </c>
      <c r="H95" s="15">
        <v>68.900000000000006</v>
      </c>
      <c r="I95" s="15">
        <v>116.9</v>
      </c>
      <c r="J95" s="15">
        <v>27.72</v>
      </c>
      <c r="K95" s="15">
        <v>26.97</v>
      </c>
      <c r="L95" s="15">
        <v>10.58</v>
      </c>
      <c r="M95" s="15">
        <v>1846.99</v>
      </c>
      <c r="N95" s="15">
        <v>1870</v>
      </c>
    </row>
    <row r="96" spans="1:27" hidden="1">
      <c r="A96" s="16">
        <v>39952</v>
      </c>
      <c r="B96" s="15">
        <f t="shared" si="14"/>
        <v>4</v>
      </c>
      <c r="C96" s="15">
        <v>14.07</v>
      </c>
      <c r="D96" s="15">
        <v>0.24</v>
      </c>
      <c r="E96" s="15">
        <v>14.5</v>
      </c>
      <c r="F96" s="15">
        <v>13.37</v>
      </c>
      <c r="G96" s="15">
        <v>17.899999999999999</v>
      </c>
      <c r="H96" s="15">
        <v>71.349999999999994</v>
      </c>
      <c r="I96" s="15">
        <v>121.4</v>
      </c>
      <c r="J96" s="15">
        <v>28.88</v>
      </c>
      <c r="K96" s="15">
        <v>27.4</v>
      </c>
      <c r="L96" s="15">
        <v>10.56</v>
      </c>
      <c r="M96" s="15">
        <v>1883.03</v>
      </c>
      <c r="N96" s="15">
        <v>1908</v>
      </c>
    </row>
    <row r="97" spans="1:27">
      <c r="A97" s="16">
        <v>39953</v>
      </c>
      <c r="B97" s="15">
        <f t="shared" si="14"/>
        <v>5</v>
      </c>
      <c r="C97" s="15">
        <v>14.43</v>
      </c>
      <c r="D97" s="15">
        <v>0.25</v>
      </c>
      <c r="E97" s="15">
        <v>15</v>
      </c>
      <c r="F97" s="15">
        <v>13.3</v>
      </c>
      <c r="G97" s="15">
        <v>18.05</v>
      </c>
      <c r="H97" s="15">
        <v>71.900000000000006</v>
      </c>
      <c r="I97" s="15">
        <v>118</v>
      </c>
      <c r="J97" s="15">
        <v>28.3</v>
      </c>
      <c r="K97" s="15">
        <v>27.1</v>
      </c>
      <c r="L97" s="15">
        <v>10.83</v>
      </c>
      <c r="M97" s="15">
        <v>1879.35</v>
      </c>
      <c r="N97" s="15">
        <v>1906</v>
      </c>
      <c r="P97" s="15">
        <f>C97/C92</f>
        <v>0.97896879240162815</v>
      </c>
      <c r="Q97" s="15">
        <f t="shared" ref="Q97:AA97" si="19">D97/D92</f>
        <v>0.96153846153846145</v>
      </c>
      <c r="R97" s="15">
        <f t="shared" si="19"/>
        <v>1.0563380281690142</v>
      </c>
      <c r="S97" s="15">
        <f t="shared" si="19"/>
        <v>0.9859154929577465</v>
      </c>
      <c r="T97" s="15">
        <f t="shared" si="19"/>
        <v>1.0255681818181819</v>
      </c>
      <c r="U97" s="15">
        <f t="shared" si="19"/>
        <v>1.0993883792048929</v>
      </c>
      <c r="V97" s="15">
        <f t="shared" si="19"/>
        <v>1.0323709536307961</v>
      </c>
      <c r="W97" s="15">
        <f t="shared" si="19"/>
        <v>1.0679245283018868</v>
      </c>
      <c r="X97" s="15">
        <f t="shared" si="19"/>
        <v>0.96958855098389984</v>
      </c>
      <c r="Y97" s="15">
        <f t="shared" si="19"/>
        <v>1.0314285714285714</v>
      </c>
      <c r="Z97" s="15">
        <f t="shared" si="19"/>
        <v>1.035580070311553</v>
      </c>
      <c r="AA97" s="15">
        <f t="shared" si="19"/>
        <v>1.0347448425624322</v>
      </c>
    </row>
    <row r="98" spans="1:27" hidden="1">
      <c r="A98" s="16">
        <v>39954</v>
      </c>
      <c r="B98" s="15">
        <f t="shared" si="14"/>
        <v>1</v>
      </c>
      <c r="C98" s="15">
        <v>13.5</v>
      </c>
      <c r="D98" s="15">
        <v>0.25</v>
      </c>
      <c r="E98" s="15">
        <v>14.2</v>
      </c>
      <c r="F98" s="15">
        <v>12.28</v>
      </c>
      <c r="G98" s="15">
        <v>17.48</v>
      </c>
      <c r="H98" s="15">
        <v>69.8</v>
      </c>
      <c r="I98" s="15">
        <v>116.5</v>
      </c>
      <c r="J98" s="15">
        <v>27.45</v>
      </c>
      <c r="K98" s="15">
        <v>26.48</v>
      </c>
      <c r="L98" s="15">
        <v>10.29</v>
      </c>
      <c r="M98" s="15">
        <v>1830.43</v>
      </c>
      <c r="N98" s="15">
        <v>1847</v>
      </c>
    </row>
    <row r="99" spans="1:27" hidden="1">
      <c r="A99" s="16">
        <v>39955</v>
      </c>
      <c r="B99" s="15">
        <f t="shared" si="14"/>
        <v>2</v>
      </c>
      <c r="C99" s="15">
        <v>13.6</v>
      </c>
      <c r="D99" s="15">
        <v>0.25</v>
      </c>
      <c r="E99" s="15">
        <v>14.22</v>
      </c>
      <c r="F99" s="15">
        <v>12</v>
      </c>
      <c r="G99" s="15">
        <v>17.309999999999999</v>
      </c>
      <c r="H99" s="15">
        <v>70.2</v>
      </c>
      <c r="I99" s="15">
        <v>114.4</v>
      </c>
      <c r="J99" s="15">
        <v>27.29</v>
      </c>
      <c r="K99" s="15">
        <v>26.12</v>
      </c>
      <c r="L99" s="15">
        <v>10.41</v>
      </c>
      <c r="M99" s="15">
        <v>1814.62</v>
      </c>
      <c r="N99" s="15">
        <v>1823</v>
      </c>
    </row>
    <row r="100" spans="1:27" hidden="1">
      <c r="A100" s="16">
        <v>39958</v>
      </c>
      <c r="B100" s="15">
        <f t="shared" si="14"/>
        <v>3</v>
      </c>
      <c r="C100" s="15">
        <v>13.59</v>
      </c>
      <c r="D100" s="15">
        <v>0.23</v>
      </c>
      <c r="E100" s="15">
        <v>14.5</v>
      </c>
      <c r="F100" s="15">
        <v>12.3</v>
      </c>
      <c r="G100" s="15">
        <v>16.989999999999998</v>
      </c>
      <c r="H100" s="15">
        <v>69.7</v>
      </c>
      <c r="I100" s="15">
        <v>114.5</v>
      </c>
      <c r="J100" s="15">
        <v>27.01</v>
      </c>
      <c r="K100" s="15">
        <v>26.05</v>
      </c>
      <c r="L100" s="15">
        <v>10.55</v>
      </c>
      <c r="M100" s="15">
        <v>1801.03</v>
      </c>
      <c r="N100" s="15">
        <v>1827</v>
      </c>
    </row>
    <row r="101" spans="1:27" hidden="1">
      <c r="A101" s="16">
        <v>39959</v>
      </c>
      <c r="B101" s="15">
        <f t="shared" si="14"/>
        <v>4</v>
      </c>
      <c r="C101" s="15">
        <v>13.45</v>
      </c>
      <c r="D101" s="15">
        <v>0.22</v>
      </c>
      <c r="E101" s="15">
        <v>14.99</v>
      </c>
      <c r="F101" s="15">
        <v>11.75</v>
      </c>
      <c r="G101" s="15">
        <v>17.21</v>
      </c>
      <c r="H101" s="15">
        <v>70.5</v>
      </c>
      <c r="I101" s="15">
        <v>113</v>
      </c>
      <c r="J101" s="15">
        <v>27.7</v>
      </c>
      <c r="K101" s="15">
        <v>26.14</v>
      </c>
      <c r="L101" s="15">
        <v>10.47</v>
      </c>
      <c r="M101" s="15">
        <v>1808.68</v>
      </c>
      <c r="N101" s="15">
        <v>1832</v>
      </c>
    </row>
    <row r="102" spans="1:27">
      <c r="A102" s="16">
        <v>39960</v>
      </c>
      <c r="B102" s="15">
        <f t="shared" si="14"/>
        <v>5</v>
      </c>
      <c r="C102" s="15">
        <v>14.12</v>
      </c>
      <c r="D102" s="15">
        <v>0.24</v>
      </c>
      <c r="E102" s="15">
        <v>14.82</v>
      </c>
      <c r="F102" s="15">
        <v>11.9</v>
      </c>
      <c r="G102" s="15">
        <v>18.37</v>
      </c>
      <c r="H102" s="15">
        <v>70.55</v>
      </c>
      <c r="I102" s="15">
        <v>114.5</v>
      </c>
      <c r="J102" s="15">
        <v>29.1</v>
      </c>
      <c r="K102" s="15">
        <v>26.22</v>
      </c>
      <c r="L102" s="15">
        <v>10.55</v>
      </c>
      <c r="M102" s="15">
        <v>1845.56</v>
      </c>
      <c r="N102" s="15">
        <v>1869</v>
      </c>
      <c r="P102" s="15">
        <f>C102/C97</f>
        <v>0.9785169785169785</v>
      </c>
      <c r="Q102" s="15">
        <f t="shared" ref="Q102:AA102" si="20">D102/D97</f>
        <v>0.96</v>
      </c>
      <c r="R102" s="15">
        <f t="shared" si="20"/>
        <v>0.98799999999999999</v>
      </c>
      <c r="S102" s="15">
        <f t="shared" si="20"/>
        <v>0.89473684210526316</v>
      </c>
      <c r="T102" s="15">
        <f t="shared" si="20"/>
        <v>1.0177285318559557</v>
      </c>
      <c r="U102" s="15">
        <f t="shared" si="20"/>
        <v>0.98122392211404719</v>
      </c>
      <c r="V102" s="15">
        <f t="shared" si="20"/>
        <v>0.97033898305084743</v>
      </c>
      <c r="W102" s="15">
        <f t="shared" si="20"/>
        <v>1.0282685512367491</v>
      </c>
      <c r="X102" s="15">
        <f t="shared" si="20"/>
        <v>0.96752767527675265</v>
      </c>
      <c r="Y102" s="15">
        <f t="shared" si="20"/>
        <v>0.97414589104339799</v>
      </c>
      <c r="Z102" s="15">
        <f t="shared" si="20"/>
        <v>0.98202037938649001</v>
      </c>
      <c r="AA102" s="15">
        <f t="shared" si="20"/>
        <v>0.98058761804826866</v>
      </c>
    </row>
    <row r="103" spans="1:27" hidden="1">
      <c r="A103" s="16">
        <v>39961</v>
      </c>
      <c r="B103" s="15">
        <f t="shared" si="14"/>
        <v>1</v>
      </c>
      <c r="C103" s="15">
        <v>13.77</v>
      </c>
      <c r="D103" s="15">
        <v>0.23</v>
      </c>
      <c r="E103" s="15">
        <v>14.25</v>
      </c>
      <c r="F103" s="15">
        <v>11.95</v>
      </c>
      <c r="G103" s="15">
        <v>18.260000000000002</v>
      </c>
      <c r="H103" s="15">
        <v>69.75</v>
      </c>
      <c r="I103" s="15">
        <v>111.7</v>
      </c>
      <c r="J103" s="15">
        <v>28.5</v>
      </c>
      <c r="K103" s="15">
        <v>25.6</v>
      </c>
      <c r="L103" s="15">
        <v>10.5</v>
      </c>
      <c r="M103" s="15">
        <v>1814.29</v>
      </c>
      <c r="N103" s="15">
        <v>1825</v>
      </c>
    </row>
    <row r="104" spans="1:27" hidden="1">
      <c r="A104" s="16">
        <v>39962</v>
      </c>
      <c r="B104" s="15">
        <f t="shared" si="14"/>
        <v>2</v>
      </c>
      <c r="C104" s="15">
        <v>13.86</v>
      </c>
      <c r="D104" s="15">
        <v>0.23</v>
      </c>
      <c r="E104" s="15">
        <v>14.17</v>
      </c>
      <c r="F104" s="15">
        <v>11.4</v>
      </c>
      <c r="G104" s="15">
        <v>18.8</v>
      </c>
      <c r="H104" s="15">
        <v>70.099999999999994</v>
      </c>
      <c r="I104" s="15">
        <v>108.4</v>
      </c>
      <c r="J104" s="15">
        <v>29</v>
      </c>
      <c r="K104" s="15">
        <v>25</v>
      </c>
      <c r="L104" s="15">
        <v>10.8</v>
      </c>
      <c r="M104" s="15">
        <v>1802.37</v>
      </c>
      <c r="N104" s="15">
        <v>1828</v>
      </c>
    </row>
    <row r="105" spans="1:27" hidden="1">
      <c r="A105" s="16">
        <v>39965</v>
      </c>
      <c r="B105" s="15">
        <f t="shared" si="14"/>
        <v>3</v>
      </c>
      <c r="C105" s="15">
        <v>14.1</v>
      </c>
      <c r="D105" s="15">
        <v>0.23</v>
      </c>
      <c r="E105" s="15">
        <v>14.72</v>
      </c>
      <c r="F105" s="15">
        <v>12.38</v>
      </c>
      <c r="G105" s="15">
        <v>21.5</v>
      </c>
      <c r="H105" s="15">
        <v>74.5</v>
      </c>
      <c r="I105" s="15">
        <v>118.5</v>
      </c>
      <c r="J105" s="15">
        <v>30.5</v>
      </c>
      <c r="K105" s="15">
        <v>26.95</v>
      </c>
      <c r="L105" s="15">
        <v>11.79</v>
      </c>
      <c r="M105" s="15">
        <v>1916.76</v>
      </c>
      <c r="N105" s="15">
        <v>1949</v>
      </c>
    </row>
    <row r="106" spans="1:27" hidden="1">
      <c r="A106" s="16">
        <v>39966</v>
      </c>
      <c r="B106" s="15">
        <f t="shared" si="14"/>
        <v>4</v>
      </c>
      <c r="C106" s="15">
        <v>14.8</v>
      </c>
      <c r="D106" s="15">
        <v>0.24</v>
      </c>
      <c r="E106" s="15">
        <v>14.75</v>
      </c>
      <c r="F106" s="15">
        <v>12.7</v>
      </c>
      <c r="G106" s="15">
        <v>22.67</v>
      </c>
      <c r="H106" s="15">
        <v>76.599999999999994</v>
      </c>
      <c r="I106" s="15">
        <v>118.9</v>
      </c>
      <c r="J106" s="15">
        <v>32.69</v>
      </c>
      <c r="K106" s="15">
        <v>26.9</v>
      </c>
      <c r="L106" s="15">
        <v>12.35</v>
      </c>
      <c r="M106" s="15">
        <v>1968.71</v>
      </c>
      <c r="N106" s="15">
        <v>1989</v>
      </c>
    </row>
    <row r="107" spans="1:27">
      <c r="A107" s="16">
        <v>39967</v>
      </c>
      <c r="B107" s="15">
        <f t="shared" si="14"/>
        <v>5</v>
      </c>
      <c r="C107" s="15">
        <v>15.88</v>
      </c>
      <c r="D107" s="15">
        <v>0.25</v>
      </c>
      <c r="E107" s="15">
        <v>14.71</v>
      </c>
      <c r="F107" s="15">
        <v>12.89</v>
      </c>
      <c r="G107" s="15">
        <v>22.21</v>
      </c>
      <c r="H107" s="15">
        <v>75.3</v>
      </c>
      <c r="I107" s="15">
        <v>114.1</v>
      </c>
      <c r="J107" s="15">
        <v>31.6</v>
      </c>
      <c r="K107" s="15">
        <v>26.2</v>
      </c>
      <c r="L107" s="15">
        <v>12.1</v>
      </c>
      <c r="M107" s="15">
        <v>1937.89</v>
      </c>
      <c r="N107" s="15">
        <v>1969</v>
      </c>
      <c r="P107" s="15">
        <f>C107/C102</f>
        <v>1.124645892351275</v>
      </c>
      <c r="Q107" s="15">
        <f t="shared" ref="Q107:AA107" si="21">D107/D102</f>
        <v>1.0416666666666667</v>
      </c>
      <c r="R107" s="15">
        <f t="shared" si="21"/>
        <v>0.99257759784075572</v>
      </c>
      <c r="S107" s="15">
        <f t="shared" si="21"/>
        <v>1.0831932773109243</v>
      </c>
      <c r="T107" s="15">
        <f t="shared" si="21"/>
        <v>1.2090364725095264</v>
      </c>
      <c r="U107" s="15">
        <f t="shared" si="21"/>
        <v>1.0673281360737066</v>
      </c>
      <c r="V107" s="15">
        <f t="shared" si="21"/>
        <v>0.99650655021834056</v>
      </c>
      <c r="W107" s="15">
        <f t="shared" si="21"/>
        <v>1.0859106529209621</v>
      </c>
      <c r="X107" s="15">
        <f t="shared" si="21"/>
        <v>0.9992372234935164</v>
      </c>
      <c r="Y107" s="15">
        <f t="shared" si="21"/>
        <v>1.1469194312796207</v>
      </c>
      <c r="Z107" s="15">
        <f t="shared" si="21"/>
        <v>1.05002817572986</v>
      </c>
      <c r="AA107" s="15">
        <f t="shared" si="21"/>
        <v>1.0535045478865703</v>
      </c>
    </row>
    <row r="108" spans="1:27" hidden="1">
      <c r="A108" s="16">
        <v>39968</v>
      </c>
      <c r="B108" s="15">
        <f t="shared" si="14"/>
        <v>1</v>
      </c>
      <c r="C108" s="15">
        <v>15.8</v>
      </c>
      <c r="D108" s="15">
        <v>0.25</v>
      </c>
      <c r="E108" s="15">
        <v>14.8</v>
      </c>
      <c r="F108" s="15">
        <v>12.55</v>
      </c>
      <c r="G108" s="15">
        <v>22.5</v>
      </c>
      <c r="H108" s="15">
        <v>76.099999999999994</v>
      </c>
      <c r="I108" s="15">
        <v>118.9</v>
      </c>
      <c r="J108" s="15">
        <v>31.9</v>
      </c>
      <c r="K108" s="15">
        <v>26.75</v>
      </c>
      <c r="L108" s="15">
        <v>11.9</v>
      </c>
      <c r="M108" s="15">
        <v>1969</v>
      </c>
      <c r="N108" s="15">
        <v>1995</v>
      </c>
    </row>
    <row r="109" spans="1:27" hidden="1">
      <c r="A109" s="16">
        <v>39969</v>
      </c>
      <c r="B109" s="15">
        <f t="shared" si="14"/>
        <v>2</v>
      </c>
      <c r="C109" s="15">
        <v>15.8</v>
      </c>
      <c r="D109" s="15">
        <v>0.25</v>
      </c>
      <c r="E109" s="15">
        <v>14.95</v>
      </c>
      <c r="F109" s="15">
        <v>12.4</v>
      </c>
      <c r="G109" s="15">
        <v>22.05</v>
      </c>
      <c r="H109" s="15">
        <v>77.400000000000006</v>
      </c>
      <c r="I109" s="15">
        <v>118</v>
      </c>
      <c r="J109" s="15">
        <v>31.65</v>
      </c>
      <c r="K109" s="15">
        <v>26.7</v>
      </c>
      <c r="L109" s="15">
        <v>11.6</v>
      </c>
      <c r="M109" s="15">
        <v>1962.39</v>
      </c>
      <c r="N109" s="15">
        <v>1986</v>
      </c>
    </row>
    <row r="110" spans="1:27" hidden="1">
      <c r="A110" s="16">
        <v>39972</v>
      </c>
      <c r="B110" s="15">
        <f t="shared" si="14"/>
        <v>3</v>
      </c>
      <c r="C110" s="15">
        <v>15.28</v>
      </c>
      <c r="D110" s="15">
        <v>0.25</v>
      </c>
      <c r="E110" s="15">
        <v>15.11</v>
      </c>
      <c r="F110" s="15">
        <v>12.5</v>
      </c>
      <c r="G110" s="15">
        <v>21.85</v>
      </c>
      <c r="H110" s="15">
        <v>75.400000000000006</v>
      </c>
      <c r="I110" s="15">
        <v>116.3</v>
      </c>
      <c r="J110" s="15">
        <v>30.1</v>
      </c>
      <c r="K110" s="15">
        <v>25.25</v>
      </c>
      <c r="L110" s="15">
        <v>11.36</v>
      </c>
      <c r="M110" s="15">
        <v>1920.28</v>
      </c>
      <c r="N110" s="15">
        <v>1958</v>
      </c>
    </row>
    <row r="111" spans="1:27" hidden="1">
      <c r="A111" s="16">
        <v>39973</v>
      </c>
      <c r="B111" s="15">
        <f t="shared" si="14"/>
        <v>4</v>
      </c>
      <c r="C111" s="15">
        <v>15.9</v>
      </c>
      <c r="D111" s="15">
        <v>0.26</v>
      </c>
      <c r="E111" s="15">
        <v>15.3</v>
      </c>
      <c r="F111" s="15">
        <v>12.85</v>
      </c>
      <c r="G111" s="15">
        <v>22.4</v>
      </c>
      <c r="H111" s="15">
        <v>78.400000000000006</v>
      </c>
      <c r="I111" s="15">
        <v>119.5</v>
      </c>
      <c r="J111" s="15">
        <v>31</v>
      </c>
      <c r="K111" s="15">
        <v>24.51</v>
      </c>
      <c r="L111" s="15">
        <v>11.9</v>
      </c>
      <c r="M111" s="15">
        <v>1959.86</v>
      </c>
      <c r="N111" s="15">
        <v>1987</v>
      </c>
    </row>
    <row r="112" spans="1:27">
      <c r="A112" s="16">
        <v>39974</v>
      </c>
      <c r="B112" s="15">
        <f t="shared" si="14"/>
        <v>5</v>
      </c>
      <c r="C112" s="15">
        <v>16.78</v>
      </c>
      <c r="D112" s="15">
        <v>0.24</v>
      </c>
      <c r="E112" s="15">
        <v>15</v>
      </c>
      <c r="F112" s="15">
        <v>12.35</v>
      </c>
      <c r="G112" s="15">
        <v>23.8</v>
      </c>
      <c r="H112" s="15">
        <v>83.5</v>
      </c>
      <c r="I112" s="15">
        <v>121.2</v>
      </c>
      <c r="J112" s="15">
        <v>31</v>
      </c>
      <c r="K112" s="15">
        <v>25.6</v>
      </c>
      <c r="L112" s="15">
        <v>12.18</v>
      </c>
      <c r="M112" s="15">
        <v>2002.85</v>
      </c>
      <c r="N112" s="15">
        <v>2025</v>
      </c>
      <c r="P112" s="15">
        <f>C112/C107</f>
        <v>1.0566750629722923</v>
      </c>
      <c r="Q112" s="15">
        <f t="shared" ref="Q112:AA112" si="22">D112/D107</f>
        <v>0.96</v>
      </c>
      <c r="R112" s="15">
        <f t="shared" si="22"/>
        <v>1.0197144799456153</v>
      </c>
      <c r="S112" s="15">
        <f t="shared" si="22"/>
        <v>0.95810705973622956</v>
      </c>
      <c r="T112" s="15">
        <f t="shared" si="22"/>
        <v>1.0715893741557856</v>
      </c>
      <c r="U112" s="15">
        <f t="shared" si="22"/>
        <v>1.1088977423638779</v>
      </c>
      <c r="V112" s="15">
        <f t="shared" si="22"/>
        <v>1.0622261174408414</v>
      </c>
      <c r="W112" s="15">
        <f t="shared" si="22"/>
        <v>0.98101265822784811</v>
      </c>
      <c r="X112" s="15">
        <f t="shared" si="22"/>
        <v>0.97709923664122145</v>
      </c>
      <c r="Y112" s="15">
        <f t="shared" si="22"/>
        <v>1.0066115702479339</v>
      </c>
      <c r="Z112" s="15">
        <f t="shared" si="22"/>
        <v>1.0335209944836909</v>
      </c>
      <c r="AA112" s="15">
        <f t="shared" si="22"/>
        <v>1.0284408329101067</v>
      </c>
    </row>
    <row r="113" spans="1:27" hidden="1">
      <c r="A113" s="16">
        <v>39976</v>
      </c>
      <c r="B113" s="15">
        <f t="shared" si="14"/>
        <v>1</v>
      </c>
      <c r="C113" s="15">
        <v>17</v>
      </c>
      <c r="D113" s="15">
        <v>0.25</v>
      </c>
      <c r="E113" s="15">
        <v>15.3</v>
      </c>
      <c r="F113" s="15">
        <v>12.8</v>
      </c>
      <c r="G113" s="15">
        <v>24.8</v>
      </c>
      <c r="H113" s="15">
        <v>87</v>
      </c>
      <c r="I113" s="15">
        <v>123</v>
      </c>
      <c r="J113" s="15">
        <v>32</v>
      </c>
      <c r="K113" s="15">
        <v>26.21</v>
      </c>
      <c r="L113" s="15">
        <v>12.38</v>
      </c>
      <c r="M113" s="15">
        <v>2041.32</v>
      </c>
      <c r="N113" s="15">
        <v>2079</v>
      </c>
    </row>
    <row r="114" spans="1:27" hidden="1">
      <c r="A114" s="16">
        <v>39979</v>
      </c>
      <c r="B114" s="15">
        <f t="shared" si="14"/>
        <v>2</v>
      </c>
      <c r="C114" s="15">
        <v>16.3</v>
      </c>
      <c r="D114" s="15">
        <v>0.24</v>
      </c>
      <c r="E114" s="15">
        <v>15.47</v>
      </c>
      <c r="F114" s="15">
        <v>12.36</v>
      </c>
      <c r="G114" s="15">
        <v>23.85</v>
      </c>
      <c r="H114" s="15">
        <v>84.5</v>
      </c>
      <c r="I114" s="15">
        <v>119.5</v>
      </c>
      <c r="J114" s="15">
        <v>31.1</v>
      </c>
      <c r="K114" s="15">
        <v>26.4</v>
      </c>
      <c r="L114" s="15">
        <v>12.11</v>
      </c>
      <c r="M114" s="15">
        <v>2005.54</v>
      </c>
      <c r="N114" s="15">
        <v>2031</v>
      </c>
    </row>
    <row r="115" spans="1:27" hidden="1">
      <c r="A115" s="16">
        <v>39980</v>
      </c>
      <c r="B115" s="15">
        <f t="shared" si="14"/>
        <v>3</v>
      </c>
      <c r="C115" s="15">
        <v>15.72</v>
      </c>
      <c r="D115" s="15">
        <v>0.25</v>
      </c>
      <c r="E115" s="15">
        <v>15.58</v>
      </c>
      <c r="F115" s="15">
        <v>12.2</v>
      </c>
      <c r="G115" s="15">
        <v>23.5</v>
      </c>
      <c r="H115" s="15">
        <v>85.7</v>
      </c>
      <c r="I115" s="15">
        <v>119.4</v>
      </c>
      <c r="J115" s="15">
        <v>30.5</v>
      </c>
      <c r="K115" s="15">
        <v>26.51</v>
      </c>
      <c r="L115" s="15">
        <v>12.28</v>
      </c>
      <c r="M115" s="15">
        <v>1978.51</v>
      </c>
      <c r="N115" s="15">
        <v>2024</v>
      </c>
    </row>
    <row r="116" spans="1:27" hidden="1">
      <c r="A116" s="16">
        <v>39981</v>
      </c>
      <c r="B116" s="15">
        <f t="shared" si="14"/>
        <v>4</v>
      </c>
      <c r="C116" s="15">
        <v>15.1</v>
      </c>
      <c r="D116" s="15">
        <v>0.25</v>
      </c>
      <c r="E116" s="15">
        <v>15.5</v>
      </c>
      <c r="F116" s="15">
        <v>11.65</v>
      </c>
      <c r="G116" s="15">
        <v>22.99</v>
      </c>
      <c r="H116" s="15">
        <v>81.8</v>
      </c>
      <c r="I116" s="15">
        <v>119.8</v>
      </c>
      <c r="J116" s="15">
        <v>28.19</v>
      </c>
      <c r="K116" s="15">
        <v>26</v>
      </c>
      <c r="L116" s="15">
        <v>11.97</v>
      </c>
      <c r="M116" s="15">
        <v>1926.12</v>
      </c>
      <c r="N116" s="15">
        <v>1965</v>
      </c>
    </row>
    <row r="117" spans="1:27">
      <c r="A117" s="16">
        <v>39982</v>
      </c>
      <c r="B117" s="15">
        <f t="shared" si="14"/>
        <v>5</v>
      </c>
      <c r="C117" s="15">
        <v>15.88</v>
      </c>
      <c r="D117" s="15">
        <v>0.26</v>
      </c>
      <c r="E117" s="15">
        <v>15.5</v>
      </c>
      <c r="F117" s="15">
        <v>11.6</v>
      </c>
      <c r="G117" s="15">
        <v>22.99</v>
      </c>
      <c r="H117" s="15">
        <v>81.75</v>
      </c>
      <c r="I117" s="15">
        <v>118.2</v>
      </c>
      <c r="J117" s="15">
        <v>28.15</v>
      </c>
      <c r="K117" s="15">
        <v>26</v>
      </c>
      <c r="L117" s="15">
        <v>12.07</v>
      </c>
      <c r="M117" s="15">
        <v>1927.35</v>
      </c>
      <c r="N117" s="15">
        <v>1973</v>
      </c>
      <c r="P117" s="15">
        <f>C117/C112</f>
        <v>0.94636471990464832</v>
      </c>
      <c r="Q117" s="15">
        <f t="shared" ref="Q117:AA117" si="23">D117/D112</f>
        <v>1.0833333333333335</v>
      </c>
      <c r="R117" s="15">
        <f t="shared" si="23"/>
        <v>1.0333333333333334</v>
      </c>
      <c r="S117" s="15">
        <f t="shared" si="23"/>
        <v>0.93927125506072873</v>
      </c>
      <c r="T117" s="15">
        <f t="shared" si="23"/>
        <v>0.96596638655462175</v>
      </c>
      <c r="U117" s="15">
        <f t="shared" si="23"/>
        <v>0.97904191616766467</v>
      </c>
      <c r="V117" s="15">
        <f t="shared" si="23"/>
        <v>0.97524752475247523</v>
      </c>
      <c r="W117" s="15">
        <f t="shared" si="23"/>
        <v>0.90806451612903216</v>
      </c>
      <c r="X117" s="15">
        <f t="shared" si="23"/>
        <v>1.015625</v>
      </c>
      <c r="Y117" s="15">
        <f t="shared" si="23"/>
        <v>0.99096880131362897</v>
      </c>
      <c r="Z117" s="15">
        <f t="shared" si="23"/>
        <v>0.9623037172029858</v>
      </c>
      <c r="AA117" s="15">
        <f t="shared" si="23"/>
        <v>0.97432098765432096</v>
      </c>
    </row>
    <row r="118" spans="1:27" hidden="1">
      <c r="A118" s="16">
        <v>39983</v>
      </c>
      <c r="B118" s="15">
        <f t="shared" si="14"/>
        <v>1</v>
      </c>
      <c r="C118" s="15">
        <v>16.2</v>
      </c>
      <c r="D118" s="15">
        <v>0.27</v>
      </c>
      <c r="E118" s="15">
        <v>15.5</v>
      </c>
      <c r="F118" s="15">
        <v>12.35</v>
      </c>
      <c r="G118" s="15">
        <v>22.9</v>
      </c>
      <c r="H118" s="15">
        <v>83.3</v>
      </c>
      <c r="I118" s="15">
        <v>122.9</v>
      </c>
      <c r="J118" s="15">
        <v>28.88</v>
      </c>
      <c r="K118" s="15">
        <v>26.61</v>
      </c>
      <c r="L118" s="15">
        <v>11.99</v>
      </c>
      <c r="M118" s="15">
        <v>1965.17</v>
      </c>
      <c r="N118" s="15">
        <v>1995</v>
      </c>
    </row>
    <row r="119" spans="1:27" hidden="1">
      <c r="A119" s="16">
        <v>39986</v>
      </c>
      <c r="B119" s="15">
        <f t="shared" si="14"/>
        <v>2</v>
      </c>
      <c r="C119" s="15">
        <v>14.58</v>
      </c>
      <c r="D119" s="15">
        <v>0.26</v>
      </c>
      <c r="E119" s="15">
        <v>15.25</v>
      </c>
      <c r="F119" s="15">
        <v>11.3</v>
      </c>
      <c r="G119" s="15">
        <v>20.11</v>
      </c>
      <c r="H119" s="15">
        <v>76</v>
      </c>
      <c r="I119" s="15">
        <v>116</v>
      </c>
      <c r="J119" s="15">
        <v>26.5</v>
      </c>
      <c r="K119" s="15">
        <v>25.75</v>
      </c>
      <c r="L119" s="15">
        <v>10.6</v>
      </c>
      <c r="M119" s="15">
        <v>1843.2</v>
      </c>
      <c r="N119" s="15">
        <v>1872</v>
      </c>
    </row>
    <row r="120" spans="1:27" hidden="1">
      <c r="A120" s="16">
        <v>39987</v>
      </c>
      <c r="B120" s="15">
        <f t="shared" si="14"/>
        <v>3</v>
      </c>
      <c r="C120" s="15">
        <v>14</v>
      </c>
      <c r="D120" s="15">
        <v>0.25</v>
      </c>
      <c r="E120" s="15">
        <v>15.37</v>
      </c>
      <c r="F120" s="15">
        <v>11</v>
      </c>
      <c r="G120" s="15">
        <v>20.5</v>
      </c>
      <c r="H120" s="15">
        <v>75.3</v>
      </c>
      <c r="I120" s="15">
        <v>116.8</v>
      </c>
      <c r="J120" s="15">
        <v>25.61</v>
      </c>
      <c r="K120" s="15">
        <v>25.75</v>
      </c>
      <c r="L120" s="15">
        <v>9.85</v>
      </c>
      <c r="M120" s="15">
        <v>1837.63</v>
      </c>
      <c r="N120" s="15">
        <v>1860</v>
      </c>
    </row>
    <row r="121" spans="1:27" hidden="1">
      <c r="A121" s="16">
        <v>39988</v>
      </c>
      <c r="B121" s="15">
        <f t="shared" si="14"/>
        <v>4</v>
      </c>
      <c r="C121" s="15">
        <v>14.6</v>
      </c>
      <c r="D121" s="15">
        <v>0.27</v>
      </c>
      <c r="E121" s="15">
        <v>15</v>
      </c>
      <c r="F121" s="15">
        <v>11.4</v>
      </c>
      <c r="G121" s="15">
        <v>21.01</v>
      </c>
      <c r="H121" s="15">
        <v>80.3</v>
      </c>
      <c r="I121" s="15">
        <v>118.2</v>
      </c>
      <c r="J121" s="15">
        <v>25.81</v>
      </c>
      <c r="K121" s="15">
        <v>25.45</v>
      </c>
      <c r="L121" s="15">
        <v>10.119999999999999</v>
      </c>
      <c r="M121" s="15">
        <v>1864.43</v>
      </c>
      <c r="N121" s="15">
        <v>1891</v>
      </c>
    </row>
    <row r="122" spans="1:27">
      <c r="A122" s="16">
        <v>39989</v>
      </c>
      <c r="B122" s="15">
        <f t="shared" si="14"/>
        <v>5</v>
      </c>
      <c r="C122" s="15">
        <v>14.3</v>
      </c>
      <c r="D122" s="15">
        <v>0.27</v>
      </c>
      <c r="E122" s="15">
        <v>15.4</v>
      </c>
      <c r="F122" s="15">
        <v>11.21</v>
      </c>
      <c r="G122" s="15">
        <v>21.2</v>
      </c>
      <c r="H122" s="15">
        <v>81</v>
      </c>
      <c r="I122" s="15">
        <v>115.6</v>
      </c>
      <c r="J122" s="15">
        <v>25.82</v>
      </c>
      <c r="K122" s="15">
        <v>24.99</v>
      </c>
      <c r="L122" s="15">
        <v>10.34</v>
      </c>
      <c r="M122" s="15">
        <v>1852.87</v>
      </c>
      <c r="N122" s="15">
        <v>1883</v>
      </c>
      <c r="P122" s="15">
        <f>C122/C117</f>
        <v>0.90050377833753148</v>
      </c>
      <c r="Q122" s="15">
        <f t="shared" ref="Q122:AA122" si="24">D122/D117</f>
        <v>1.0384615384615385</v>
      </c>
      <c r="R122" s="15">
        <f t="shared" si="24"/>
        <v>0.99354838709677418</v>
      </c>
      <c r="S122" s="15">
        <f t="shared" si="24"/>
        <v>0.96637931034482771</v>
      </c>
      <c r="T122" s="15">
        <f t="shared" si="24"/>
        <v>0.92214006089604184</v>
      </c>
      <c r="U122" s="15">
        <f t="shared" si="24"/>
        <v>0.99082568807339455</v>
      </c>
      <c r="V122" s="15">
        <f t="shared" si="24"/>
        <v>0.97800338409475462</v>
      </c>
      <c r="W122" s="15">
        <f t="shared" si="24"/>
        <v>0.91722912966252224</v>
      </c>
      <c r="X122" s="15">
        <f t="shared" si="24"/>
        <v>0.96115384615384614</v>
      </c>
      <c r="Y122" s="15">
        <f t="shared" si="24"/>
        <v>0.85666942833471416</v>
      </c>
      <c r="Z122" s="15">
        <f t="shared" si="24"/>
        <v>0.96135626637611227</v>
      </c>
      <c r="AA122" s="15">
        <f t="shared" si="24"/>
        <v>0.95438418651799295</v>
      </c>
    </row>
    <row r="123" spans="1:27" hidden="1">
      <c r="A123" s="16">
        <v>39990</v>
      </c>
      <c r="B123" s="15">
        <f t="shared" si="14"/>
        <v>1</v>
      </c>
      <c r="C123" s="15">
        <v>14.48</v>
      </c>
      <c r="D123" s="15">
        <v>0.27</v>
      </c>
      <c r="E123" s="15">
        <v>15.2</v>
      </c>
      <c r="F123" s="15">
        <v>11.2</v>
      </c>
      <c r="G123" s="15">
        <v>21.7</v>
      </c>
      <c r="H123" s="15">
        <v>83.5</v>
      </c>
      <c r="I123" s="15">
        <v>114.6</v>
      </c>
      <c r="J123" s="15">
        <v>25.77</v>
      </c>
      <c r="K123" s="15">
        <v>25.25</v>
      </c>
      <c r="L123" s="15">
        <v>10.34</v>
      </c>
      <c r="M123" s="15">
        <v>1858.24</v>
      </c>
      <c r="N123" s="15">
        <v>1879</v>
      </c>
    </row>
    <row r="124" spans="1:27" hidden="1">
      <c r="A124" s="16">
        <v>39993</v>
      </c>
      <c r="B124" s="15">
        <f t="shared" si="14"/>
        <v>2</v>
      </c>
      <c r="C124" s="15">
        <v>14.15</v>
      </c>
      <c r="D124" s="15">
        <v>0.27</v>
      </c>
      <c r="E124" s="15">
        <v>15.2</v>
      </c>
      <c r="F124" s="15">
        <v>11.11</v>
      </c>
      <c r="G124" s="15">
        <v>22.11</v>
      </c>
      <c r="H124" s="15">
        <v>83.8</v>
      </c>
      <c r="I124" s="15">
        <v>116.7</v>
      </c>
      <c r="J124" s="15">
        <v>26.1</v>
      </c>
      <c r="K124" s="15">
        <v>26.35</v>
      </c>
      <c r="L124" s="15">
        <v>10.3</v>
      </c>
      <c r="M124" s="15">
        <v>1878</v>
      </c>
      <c r="N124" s="15">
        <v>1901</v>
      </c>
    </row>
    <row r="125" spans="1:27" hidden="1">
      <c r="A125" s="16">
        <v>39994</v>
      </c>
      <c r="B125" s="15">
        <f t="shared" si="14"/>
        <v>3</v>
      </c>
      <c r="C125" s="15">
        <v>14.1</v>
      </c>
      <c r="D125" s="15">
        <v>0.26</v>
      </c>
      <c r="E125" s="15">
        <v>15.35</v>
      </c>
      <c r="F125" s="15">
        <v>11.37</v>
      </c>
      <c r="G125" s="15">
        <v>22.05</v>
      </c>
      <c r="H125" s="15">
        <v>81.5</v>
      </c>
      <c r="I125" s="15">
        <v>114.5</v>
      </c>
      <c r="J125" s="15">
        <v>26.38</v>
      </c>
      <c r="K125" s="15">
        <v>25.5</v>
      </c>
      <c r="L125" s="15">
        <v>10.02</v>
      </c>
      <c r="M125" s="15">
        <v>1862.36</v>
      </c>
      <c r="N125" s="15">
        <v>1890</v>
      </c>
    </row>
    <row r="126" spans="1:27" hidden="1">
      <c r="A126" s="16">
        <v>39995</v>
      </c>
      <c r="B126" s="15">
        <f t="shared" si="14"/>
        <v>4</v>
      </c>
      <c r="C126" s="15">
        <v>14.4</v>
      </c>
      <c r="D126" s="15">
        <v>0.27</v>
      </c>
      <c r="E126" s="15">
        <v>15.9</v>
      </c>
      <c r="F126" s="15">
        <v>11.29</v>
      </c>
      <c r="G126" s="15">
        <v>22.05</v>
      </c>
      <c r="H126" s="15">
        <v>82.9</v>
      </c>
      <c r="I126" s="15">
        <v>115.1</v>
      </c>
      <c r="J126" s="15">
        <v>26.7</v>
      </c>
      <c r="K126" s="15">
        <v>26.19</v>
      </c>
      <c r="L126" s="15">
        <v>10.029999999999999</v>
      </c>
      <c r="M126" s="15">
        <v>1883.16</v>
      </c>
      <c r="N126" s="15">
        <v>1908</v>
      </c>
    </row>
    <row r="127" spans="1:27">
      <c r="A127" s="16">
        <v>39996</v>
      </c>
      <c r="B127" s="15">
        <f t="shared" si="14"/>
        <v>5</v>
      </c>
      <c r="C127" s="15">
        <v>13.8</v>
      </c>
      <c r="D127" s="15">
        <v>0.28000000000000003</v>
      </c>
      <c r="E127" s="15">
        <v>16.05</v>
      </c>
      <c r="F127" s="15">
        <v>10.81</v>
      </c>
      <c r="G127" s="15">
        <v>21.8</v>
      </c>
      <c r="H127" s="15">
        <v>79</v>
      </c>
      <c r="I127" s="15">
        <v>113.5</v>
      </c>
      <c r="J127" s="15">
        <v>25.5</v>
      </c>
      <c r="K127" s="15">
        <v>25.55</v>
      </c>
      <c r="L127" s="15">
        <v>9.99</v>
      </c>
      <c r="M127" s="15">
        <v>1841.04</v>
      </c>
      <c r="N127" s="15">
        <v>1856</v>
      </c>
      <c r="P127" s="15">
        <f>C127/C122</f>
        <v>0.965034965034965</v>
      </c>
      <c r="Q127" s="15">
        <f t="shared" ref="Q127:AA127" si="25">D127/D122</f>
        <v>1.037037037037037</v>
      </c>
      <c r="R127" s="15">
        <f t="shared" si="25"/>
        <v>1.0422077922077921</v>
      </c>
      <c r="S127" s="15">
        <f t="shared" si="25"/>
        <v>0.96431757359500447</v>
      </c>
      <c r="T127" s="15">
        <f t="shared" si="25"/>
        <v>1.0283018867924529</v>
      </c>
      <c r="U127" s="15">
        <f t="shared" si="25"/>
        <v>0.97530864197530864</v>
      </c>
      <c r="V127" s="15">
        <f t="shared" si="25"/>
        <v>0.98183391003460208</v>
      </c>
      <c r="W127" s="15">
        <f t="shared" si="25"/>
        <v>0.98760650658404336</v>
      </c>
      <c r="X127" s="15">
        <f t="shared" si="25"/>
        <v>1.0224089635854343</v>
      </c>
      <c r="Y127" s="15">
        <f t="shared" si="25"/>
        <v>0.96615087040618963</v>
      </c>
      <c r="Z127" s="15">
        <f t="shared" si="25"/>
        <v>0.9936153103023958</v>
      </c>
      <c r="AA127" s="15">
        <f t="shared" si="25"/>
        <v>0.98566117896972916</v>
      </c>
    </row>
    <row r="128" spans="1:27" hidden="1">
      <c r="A128" s="16">
        <v>39997</v>
      </c>
      <c r="B128" s="15">
        <f t="shared" si="14"/>
        <v>1</v>
      </c>
      <c r="C128" s="15">
        <v>14.3</v>
      </c>
      <c r="D128" s="15">
        <v>0.28999999999999998</v>
      </c>
      <c r="E128" s="15">
        <v>16.45</v>
      </c>
      <c r="F128" s="15">
        <v>10.81</v>
      </c>
      <c r="G128" s="15">
        <v>21.98</v>
      </c>
      <c r="H128" s="15">
        <v>76.8</v>
      </c>
      <c r="I128" s="15">
        <v>113</v>
      </c>
      <c r="J128" s="15">
        <v>25.1</v>
      </c>
      <c r="K128" s="15">
        <v>25.12</v>
      </c>
      <c r="L128" s="15">
        <v>10</v>
      </c>
      <c r="M128" s="15">
        <v>1828.27</v>
      </c>
      <c r="N128" s="15">
        <v>1855</v>
      </c>
    </row>
    <row r="129" spans="1:27" hidden="1">
      <c r="A129" s="16">
        <v>40000</v>
      </c>
      <c r="B129" s="15">
        <f t="shared" si="14"/>
        <v>2</v>
      </c>
      <c r="C129" s="15">
        <v>13.85</v>
      </c>
      <c r="D129" s="15">
        <v>0.3</v>
      </c>
      <c r="E129" s="15">
        <v>16.100000000000001</v>
      </c>
      <c r="F129" s="15">
        <v>10.52</v>
      </c>
      <c r="G129" s="15">
        <v>21.1</v>
      </c>
      <c r="H129" s="15">
        <v>76.25</v>
      </c>
      <c r="I129" s="15">
        <v>114</v>
      </c>
      <c r="J129" s="15">
        <v>24.6</v>
      </c>
      <c r="K129" s="15">
        <v>25.1</v>
      </c>
      <c r="L129" s="15">
        <v>10</v>
      </c>
      <c r="M129" s="15">
        <v>1810.97</v>
      </c>
      <c r="N129" s="15">
        <v>1828</v>
      </c>
    </row>
    <row r="130" spans="1:27" hidden="1">
      <c r="A130" s="16">
        <v>40001</v>
      </c>
      <c r="B130" s="15">
        <f t="shared" si="14"/>
        <v>3</v>
      </c>
      <c r="C130" s="15">
        <v>13.78</v>
      </c>
      <c r="D130" s="15">
        <v>0.32</v>
      </c>
      <c r="E130" s="15">
        <v>16.149999999999999</v>
      </c>
      <c r="F130" s="15">
        <v>10.78</v>
      </c>
      <c r="G130" s="15">
        <v>20.59</v>
      </c>
      <c r="H130" s="15">
        <v>77.3</v>
      </c>
      <c r="I130" s="15">
        <v>112</v>
      </c>
      <c r="J130" s="15">
        <v>24.28</v>
      </c>
      <c r="K130" s="15">
        <v>25.07</v>
      </c>
      <c r="L130" s="15">
        <v>10</v>
      </c>
      <c r="M130" s="15">
        <v>1810.38</v>
      </c>
      <c r="N130" s="15">
        <v>1824</v>
      </c>
    </row>
    <row r="131" spans="1:27" hidden="1">
      <c r="A131" s="16">
        <v>40002</v>
      </c>
      <c r="B131" s="15">
        <f t="shared" si="14"/>
        <v>4</v>
      </c>
      <c r="C131" s="15">
        <v>13.59</v>
      </c>
      <c r="D131" s="15">
        <v>0.31</v>
      </c>
      <c r="E131" s="15">
        <v>16.45</v>
      </c>
      <c r="F131" s="15">
        <v>10.56</v>
      </c>
      <c r="G131" s="15">
        <v>20</v>
      </c>
      <c r="H131" s="15">
        <v>78.5</v>
      </c>
      <c r="I131" s="15">
        <v>108.6</v>
      </c>
      <c r="J131" s="15">
        <v>24.65</v>
      </c>
      <c r="K131" s="15">
        <v>25.19</v>
      </c>
      <c r="L131" s="15">
        <v>10.119999999999999</v>
      </c>
      <c r="M131" s="15">
        <v>1807.39</v>
      </c>
      <c r="N131" s="15">
        <v>1820</v>
      </c>
    </row>
    <row r="132" spans="1:27">
      <c r="A132" s="16">
        <v>40003</v>
      </c>
      <c r="B132" s="15">
        <f t="shared" si="14"/>
        <v>5</v>
      </c>
      <c r="C132" s="15">
        <v>13.83</v>
      </c>
      <c r="D132" s="15">
        <v>0.33</v>
      </c>
      <c r="E132" s="15">
        <v>16.399999999999999</v>
      </c>
      <c r="F132" s="15">
        <v>10.6</v>
      </c>
      <c r="G132" s="15">
        <v>20.65</v>
      </c>
      <c r="H132" s="15">
        <v>81.900000000000006</v>
      </c>
      <c r="I132" s="15">
        <v>103.9</v>
      </c>
      <c r="J132" s="15">
        <v>25.4</v>
      </c>
      <c r="K132" s="15">
        <v>25.23</v>
      </c>
      <c r="L132" s="15">
        <v>10.5</v>
      </c>
      <c r="M132" s="15">
        <v>1819.56</v>
      </c>
      <c r="N132" s="15">
        <v>1830</v>
      </c>
      <c r="P132" s="15">
        <f>C132/C127</f>
        <v>1.0021739130434781</v>
      </c>
      <c r="Q132" s="15">
        <f t="shared" ref="Q132:AA132" si="26">D132/D127</f>
        <v>1.1785714285714286</v>
      </c>
      <c r="R132" s="15">
        <f t="shared" si="26"/>
        <v>1.0218068535825544</v>
      </c>
      <c r="S132" s="15">
        <f t="shared" si="26"/>
        <v>0.98057354301572608</v>
      </c>
      <c r="T132" s="15">
        <f t="shared" si="26"/>
        <v>0.94724770642201828</v>
      </c>
      <c r="U132" s="15">
        <f t="shared" si="26"/>
        <v>1.0367088607594936</v>
      </c>
      <c r="V132" s="15">
        <f t="shared" si="26"/>
        <v>0.9154185022026432</v>
      </c>
      <c r="W132" s="15">
        <f t="shared" si="26"/>
        <v>0.99607843137254892</v>
      </c>
      <c r="X132" s="15">
        <f t="shared" si="26"/>
        <v>0.98747553816046962</v>
      </c>
      <c r="Y132" s="15">
        <f t="shared" si="26"/>
        <v>1.0510510510510511</v>
      </c>
      <c r="Z132" s="15">
        <f t="shared" si="26"/>
        <v>0.98833268152783205</v>
      </c>
      <c r="AA132" s="15">
        <f t="shared" si="26"/>
        <v>0.98599137931034486</v>
      </c>
    </row>
    <row r="133" spans="1:27" hidden="1">
      <c r="A133" s="16">
        <v>40004</v>
      </c>
      <c r="B133" s="15">
        <f t="shared" si="14"/>
        <v>1</v>
      </c>
      <c r="C133" s="15">
        <v>14.14</v>
      </c>
      <c r="D133" s="15">
        <v>0.31</v>
      </c>
      <c r="E133" s="15">
        <v>16.05</v>
      </c>
      <c r="F133" s="15">
        <v>10.24</v>
      </c>
      <c r="G133" s="15">
        <v>20.2</v>
      </c>
      <c r="H133" s="15">
        <v>78.75</v>
      </c>
      <c r="I133" s="15">
        <v>104.9</v>
      </c>
      <c r="J133" s="15">
        <v>24.5</v>
      </c>
      <c r="K133" s="15">
        <v>25.25</v>
      </c>
      <c r="L133" s="15">
        <v>10.53</v>
      </c>
      <c r="M133" s="15">
        <v>1790.44</v>
      </c>
      <c r="N133" s="15">
        <v>1804</v>
      </c>
    </row>
    <row r="134" spans="1:27" hidden="1">
      <c r="A134" s="16">
        <v>40007</v>
      </c>
      <c r="B134" s="15">
        <f t="shared" si="14"/>
        <v>2</v>
      </c>
      <c r="C134" s="15">
        <v>13.71</v>
      </c>
      <c r="D134" s="15">
        <v>0.3</v>
      </c>
      <c r="E134" s="15">
        <v>16.100000000000001</v>
      </c>
      <c r="F134" s="15">
        <v>10.15</v>
      </c>
      <c r="G134" s="15">
        <v>19.8</v>
      </c>
      <c r="H134" s="15">
        <v>78.95</v>
      </c>
      <c r="I134" s="15">
        <v>108.9</v>
      </c>
      <c r="J134" s="15">
        <v>25.65</v>
      </c>
      <c r="K134" s="15">
        <v>25.2</v>
      </c>
      <c r="L134" s="15">
        <v>10.4</v>
      </c>
      <c r="M134" s="15">
        <v>1813.14</v>
      </c>
      <c r="N134" s="15">
        <v>1820</v>
      </c>
    </row>
    <row r="135" spans="1:27" hidden="1">
      <c r="A135" s="16">
        <v>40008</v>
      </c>
      <c r="B135" s="15">
        <f t="shared" si="14"/>
        <v>3</v>
      </c>
      <c r="C135" s="15">
        <v>14.1</v>
      </c>
      <c r="D135" s="15">
        <v>0.31</v>
      </c>
      <c r="E135" s="15">
        <v>16.5</v>
      </c>
      <c r="F135" s="15">
        <v>11.24</v>
      </c>
      <c r="G135" s="15">
        <v>20.8</v>
      </c>
      <c r="H135" s="15">
        <v>70.900000000000006</v>
      </c>
      <c r="I135" s="15">
        <v>119.4</v>
      </c>
      <c r="J135" s="15">
        <v>26.8</v>
      </c>
      <c r="K135" s="15">
        <v>27.21</v>
      </c>
      <c r="L135" s="15">
        <v>10.65</v>
      </c>
      <c r="M135" s="15">
        <v>1867.3</v>
      </c>
      <c r="N135" s="15">
        <v>1905</v>
      </c>
    </row>
    <row r="136" spans="1:27" hidden="1">
      <c r="A136" s="16">
        <v>40009</v>
      </c>
      <c r="B136" s="15">
        <f t="shared" si="14"/>
        <v>4</v>
      </c>
      <c r="C136" s="15">
        <v>14.87</v>
      </c>
      <c r="D136" s="15">
        <v>0.31</v>
      </c>
      <c r="E136" s="15">
        <v>17.239999999999998</v>
      </c>
      <c r="F136" s="15">
        <v>11.35</v>
      </c>
      <c r="G136" s="15">
        <v>22.47</v>
      </c>
      <c r="H136" s="15">
        <v>74.45</v>
      </c>
      <c r="I136" s="15">
        <v>121</v>
      </c>
      <c r="J136" s="15">
        <v>27.2</v>
      </c>
      <c r="K136" s="15">
        <v>27.94</v>
      </c>
      <c r="L136" s="15">
        <v>11.5</v>
      </c>
      <c r="M136" s="15">
        <v>1912.64</v>
      </c>
      <c r="N136" s="15">
        <v>1964</v>
      </c>
    </row>
    <row r="137" spans="1:27">
      <c r="A137" s="16">
        <v>40010</v>
      </c>
      <c r="B137" s="15">
        <f t="shared" ref="B137:B200" si="27">B132</f>
        <v>5</v>
      </c>
      <c r="C137" s="15">
        <v>14.51</v>
      </c>
      <c r="D137" s="15">
        <v>0.3</v>
      </c>
      <c r="E137" s="15">
        <v>17.350000000000001</v>
      </c>
      <c r="F137" s="15">
        <v>11.2</v>
      </c>
      <c r="G137" s="15">
        <v>22.89</v>
      </c>
      <c r="H137" s="15">
        <v>75</v>
      </c>
      <c r="I137" s="15">
        <v>121</v>
      </c>
      <c r="J137" s="15">
        <v>26.65</v>
      </c>
      <c r="K137" s="15">
        <v>28.34</v>
      </c>
      <c r="L137" s="15">
        <v>11.45</v>
      </c>
      <c r="M137" s="15">
        <v>1913.86</v>
      </c>
      <c r="N137" s="15">
        <v>1958</v>
      </c>
      <c r="P137" s="15">
        <f>C137/C132</f>
        <v>1.0491684743311642</v>
      </c>
      <c r="Q137" s="15">
        <f t="shared" ref="Q137:AA137" si="28">D137/D132</f>
        <v>0.90909090909090906</v>
      </c>
      <c r="R137" s="15">
        <f t="shared" si="28"/>
        <v>1.0579268292682928</v>
      </c>
      <c r="S137" s="15">
        <f t="shared" si="28"/>
        <v>1.0566037735849056</v>
      </c>
      <c r="T137" s="15">
        <f t="shared" si="28"/>
        <v>1.1084745762711865</v>
      </c>
      <c r="U137" s="15">
        <f t="shared" si="28"/>
        <v>0.91575091575091572</v>
      </c>
      <c r="V137" s="15">
        <f t="shared" si="28"/>
        <v>1.1645813282001924</v>
      </c>
      <c r="W137" s="15">
        <f t="shared" si="28"/>
        <v>1.0492125984251968</v>
      </c>
      <c r="X137" s="15">
        <f t="shared" si="28"/>
        <v>1.1232659532302813</v>
      </c>
      <c r="Y137" s="15">
        <f t="shared" si="28"/>
        <v>1.0904761904761904</v>
      </c>
      <c r="Z137" s="15">
        <f t="shared" si="28"/>
        <v>1.0518257161071907</v>
      </c>
      <c r="AA137" s="15">
        <f t="shared" si="28"/>
        <v>1.0699453551912568</v>
      </c>
    </row>
    <row r="138" spans="1:27" hidden="1">
      <c r="A138" s="16">
        <v>40011</v>
      </c>
      <c r="B138" s="15">
        <f t="shared" si="27"/>
        <v>1</v>
      </c>
      <c r="C138" s="15">
        <v>14.85</v>
      </c>
      <c r="D138" s="15">
        <v>0.3</v>
      </c>
      <c r="E138" s="15">
        <v>17.350000000000001</v>
      </c>
      <c r="F138" s="15">
        <v>11.37</v>
      </c>
      <c r="G138" s="15">
        <v>22.05</v>
      </c>
      <c r="H138" s="15">
        <v>75.900000000000006</v>
      </c>
      <c r="I138" s="15">
        <v>120.7</v>
      </c>
      <c r="J138" s="15">
        <v>26.1</v>
      </c>
      <c r="K138" s="15">
        <v>28.6</v>
      </c>
      <c r="L138" s="15">
        <v>11.3</v>
      </c>
      <c r="M138" s="15">
        <v>1897.32</v>
      </c>
      <c r="N138" s="15">
        <v>1960</v>
      </c>
    </row>
    <row r="139" spans="1:27" hidden="1">
      <c r="A139" s="16">
        <v>40014</v>
      </c>
      <c r="B139" s="15">
        <f t="shared" si="27"/>
        <v>2</v>
      </c>
      <c r="C139" s="15">
        <v>15.7</v>
      </c>
      <c r="D139" s="15">
        <v>0.3</v>
      </c>
      <c r="E139" s="15">
        <v>17.95</v>
      </c>
      <c r="F139" s="15">
        <v>11.63</v>
      </c>
      <c r="G139" s="15">
        <v>23.65</v>
      </c>
      <c r="H139" s="15">
        <v>79.900000000000006</v>
      </c>
      <c r="I139" s="15">
        <v>132.5</v>
      </c>
      <c r="J139" s="15">
        <v>27.1</v>
      </c>
      <c r="K139" s="15">
        <v>30.3</v>
      </c>
      <c r="L139" s="15">
        <v>11.8</v>
      </c>
      <c r="M139" s="15">
        <v>1998.39</v>
      </c>
      <c r="N139" s="15">
        <v>2049</v>
      </c>
    </row>
    <row r="140" spans="1:27" hidden="1">
      <c r="A140" s="16">
        <v>40015</v>
      </c>
      <c r="B140" s="15">
        <f t="shared" si="27"/>
        <v>3</v>
      </c>
      <c r="C140" s="15">
        <v>15.55</v>
      </c>
      <c r="D140" s="15">
        <v>0.3</v>
      </c>
      <c r="E140" s="15">
        <v>18</v>
      </c>
      <c r="F140" s="15">
        <v>11.86</v>
      </c>
      <c r="G140" s="15">
        <v>24</v>
      </c>
      <c r="H140" s="15">
        <v>80</v>
      </c>
      <c r="I140" s="15">
        <v>136.4</v>
      </c>
      <c r="J140" s="15">
        <v>27.98</v>
      </c>
      <c r="K140" s="15">
        <v>30.8</v>
      </c>
      <c r="L140" s="15">
        <v>11.9</v>
      </c>
      <c r="M140" s="15">
        <v>2032.31</v>
      </c>
      <c r="N140" s="15">
        <v>2080</v>
      </c>
    </row>
    <row r="141" spans="1:27" hidden="1">
      <c r="A141" s="16">
        <v>40016</v>
      </c>
      <c r="B141" s="15">
        <f t="shared" si="27"/>
        <v>4</v>
      </c>
      <c r="C141" s="15">
        <v>15.15</v>
      </c>
      <c r="D141" s="15">
        <v>0.3</v>
      </c>
      <c r="E141" s="15">
        <v>17.649999999999999</v>
      </c>
      <c r="F141" s="15">
        <v>12.45</v>
      </c>
      <c r="G141" s="15">
        <v>24</v>
      </c>
      <c r="H141" s="15">
        <v>77.8</v>
      </c>
      <c r="I141" s="15">
        <v>133.5</v>
      </c>
      <c r="J141" s="15">
        <v>27.15</v>
      </c>
      <c r="K141" s="15">
        <v>29.79</v>
      </c>
      <c r="L141" s="15">
        <v>11.45</v>
      </c>
      <c r="M141" s="15">
        <v>1994.91</v>
      </c>
      <c r="N141" s="15">
        <v>2052</v>
      </c>
    </row>
    <row r="142" spans="1:27">
      <c r="A142" s="16">
        <v>40017</v>
      </c>
      <c r="B142" s="15">
        <f t="shared" si="27"/>
        <v>5</v>
      </c>
      <c r="C142" s="15">
        <v>15.85</v>
      </c>
      <c r="D142" s="15">
        <v>0.31</v>
      </c>
      <c r="E142" s="15">
        <v>17.86</v>
      </c>
      <c r="F142" s="15">
        <v>12.78</v>
      </c>
      <c r="G142" s="15">
        <v>25.4</v>
      </c>
      <c r="H142" s="15">
        <v>81.2</v>
      </c>
      <c r="I142" s="15">
        <v>136.30000000000001</v>
      </c>
      <c r="J142" s="15">
        <v>28.5</v>
      </c>
      <c r="K142" s="15">
        <v>30.15</v>
      </c>
      <c r="L142" s="15">
        <v>12.01</v>
      </c>
      <c r="M142" s="15">
        <v>2052.2199999999998</v>
      </c>
      <c r="N142" s="15">
        <v>2113</v>
      </c>
      <c r="P142" s="15">
        <f>C142/C137</f>
        <v>1.0923501033769814</v>
      </c>
      <c r="Q142" s="15">
        <f t="shared" ref="Q142:AA142" si="29">D142/D137</f>
        <v>1.0333333333333334</v>
      </c>
      <c r="R142" s="15">
        <f t="shared" si="29"/>
        <v>1.0293948126801151</v>
      </c>
      <c r="S142" s="15">
        <f t="shared" si="29"/>
        <v>1.1410714285714285</v>
      </c>
      <c r="T142" s="15">
        <f t="shared" si="29"/>
        <v>1.109654871122761</v>
      </c>
      <c r="U142" s="15">
        <f t="shared" si="29"/>
        <v>1.0826666666666667</v>
      </c>
      <c r="V142" s="15">
        <f t="shared" si="29"/>
        <v>1.1264462809917357</v>
      </c>
      <c r="W142" s="15">
        <f t="shared" si="29"/>
        <v>1.0694183864915572</v>
      </c>
      <c r="X142" s="15">
        <f t="shared" si="29"/>
        <v>1.0638673253352151</v>
      </c>
      <c r="Y142" s="15">
        <f t="shared" si="29"/>
        <v>1.0489082969432315</v>
      </c>
      <c r="Z142" s="15">
        <f t="shared" si="29"/>
        <v>1.0722936891935668</v>
      </c>
      <c r="AA142" s="15">
        <f t="shared" si="29"/>
        <v>1.0791624106230848</v>
      </c>
    </row>
    <row r="143" spans="1:27" hidden="1">
      <c r="A143" s="16">
        <v>40018</v>
      </c>
      <c r="B143" s="15">
        <f t="shared" si="27"/>
        <v>1</v>
      </c>
      <c r="C143" s="15">
        <v>15.95</v>
      </c>
      <c r="D143" s="15">
        <v>0.31</v>
      </c>
      <c r="E143" s="15">
        <v>18.100000000000001</v>
      </c>
      <c r="F143" s="15">
        <v>12.25</v>
      </c>
      <c r="G143" s="15">
        <v>26</v>
      </c>
      <c r="H143" s="15">
        <v>82.75</v>
      </c>
      <c r="I143" s="15">
        <v>140.1</v>
      </c>
      <c r="J143" s="15">
        <v>28.58</v>
      </c>
      <c r="K143" s="15">
        <v>31.48</v>
      </c>
      <c r="L143" s="15">
        <v>12.13</v>
      </c>
      <c r="M143" s="15">
        <v>2083.9499999999998</v>
      </c>
      <c r="N143" s="15">
        <v>2135</v>
      </c>
    </row>
    <row r="144" spans="1:27" hidden="1">
      <c r="A144" s="16">
        <v>40021</v>
      </c>
      <c r="B144" s="15">
        <f t="shared" si="27"/>
        <v>2</v>
      </c>
      <c r="C144" s="15">
        <v>16.5</v>
      </c>
      <c r="D144" s="15">
        <v>0.3</v>
      </c>
      <c r="E144" s="15">
        <v>17.86</v>
      </c>
      <c r="F144" s="15">
        <v>12.7</v>
      </c>
      <c r="G144" s="15">
        <v>26</v>
      </c>
      <c r="H144" s="15">
        <v>84</v>
      </c>
      <c r="I144" s="15">
        <v>135.4</v>
      </c>
      <c r="J144" s="15">
        <v>27.81</v>
      </c>
      <c r="K144" s="15">
        <v>32</v>
      </c>
      <c r="L144" s="15">
        <v>12.2</v>
      </c>
      <c r="M144" s="15">
        <v>2075.3200000000002</v>
      </c>
      <c r="N144" s="15">
        <v>2129</v>
      </c>
    </row>
    <row r="145" spans="1:27" hidden="1">
      <c r="A145" s="16">
        <v>40022</v>
      </c>
      <c r="B145" s="15">
        <f t="shared" si="27"/>
        <v>3</v>
      </c>
      <c r="C145" s="15">
        <v>17.14</v>
      </c>
      <c r="D145" s="15">
        <v>0.31</v>
      </c>
      <c r="E145" s="15">
        <v>17.78</v>
      </c>
      <c r="F145" s="15">
        <v>12.4</v>
      </c>
      <c r="G145" s="15">
        <v>25.55</v>
      </c>
      <c r="H145" s="15">
        <v>82</v>
      </c>
      <c r="I145" s="15">
        <v>133</v>
      </c>
      <c r="J145" s="15">
        <v>26.6</v>
      </c>
      <c r="K145" s="15">
        <v>30.51</v>
      </c>
      <c r="L145" s="15">
        <v>12.24</v>
      </c>
      <c r="M145" s="15">
        <v>2033.95</v>
      </c>
      <c r="N145" s="15">
        <v>2090</v>
      </c>
    </row>
    <row r="146" spans="1:27" hidden="1">
      <c r="A146" s="16">
        <v>40023</v>
      </c>
      <c r="B146" s="15">
        <f t="shared" si="27"/>
        <v>4</v>
      </c>
      <c r="C146" s="15">
        <v>17.899999999999999</v>
      </c>
      <c r="D146" s="15">
        <v>0.3</v>
      </c>
      <c r="E146" s="15">
        <v>17.809999999999999</v>
      </c>
      <c r="F146" s="15">
        <v>12.6</v>
      </c>
      <c r="G146" s="15">
        <v>26.33</v>
      </c>
      <c r="H146" s="15">
        <v>81</v>
      </c>
      <c r="I146" s="15">
        <v>136</v>
      </c>
      <c r="J146" s="15">
        <v>27.05</v>
      </c>
      <c r="K146" s="15">
        <v>30.7</v>
      </c>
      <c r="L146" s="15">
        <v>12.7</v>
      </c>
      <c r="M146" s="15">
        <v>2040.56</v>
      </c>
      <c r="N146" s="15">
        <v>2101</v>
      </c>
    </row>
    <row r="147" spans="1:27">
      <c r="A147" s="16">
        <v>40024</v>
      </c>
      <c r="B147" s="15">
        <f t="shared" si="27"/>
        <v>5</v>
      </c>
      <c r="C147" s="15">
        <v>19.2</v>
      </c>
      <c r="D147" s="15">
        <v>0.31</v>
      </c>
      <c r="E147" s="15">
        <v>17.510000000000002</v>
      </c>
      <c r="F147" s="15">
        <v>12.88</v>
      </c>
      <c r="G147" s="15">
        <v>26.2</v>
      </c>
      <c r="H147" s="15">
        <v>85.85</v>
      </c>
      <c r="I147" s="15">
        <v>145.19999999999999</v>
      </c>
      <c r="J147" s="15">
        <v>28.6</v>
      </c>
      <c r="K147" s="15">
        <v>33</v>
      </c>
      <c r="L147" s="15">
        <v>13.39</v>
      </c>
      <c r="M147" s="15">
        <v>2140.12</v>
      </c>
      <c r="N147" s="15">
        <v>2195</v>
      </c>
      <c r="P147" s="15">
        <f>C147/C142</f>
        <v>1.2113564668769716</v>
      </c>
      <c r="Q147" s="15">
        <f t="shared" ref="Q147:AA147" si="30">D147/D142</f>
        <v>1</v>
      </c>
      <c r="R147" s="15">
        <f t="shared" si="30"/>
        <v>0.98040313549832037</v>
      </c>
      <c r="S147" s="15">
        <f t="shared" si="30"/>
        <v>1.0078247261345854</v>
      </c>
      <c r="T147" s="15">
        <f t="shared" si="30"/>
        <v>1.0314960629921259</v>
      </c>
      <c r="U147" s="15">
        <f t="shared" si="30"/>
        <v>1.0572660098522166</v>
      </c>
      <c r="V147" s="15">
        <f t="shared" si="30"/>
        <v>1.0652971386647101</v>
      </c>
      <c r="W147" s="15">
        <f t="shared" si="30"/>
        <v>1.0035087719298246</v>
      </c>
      <c r="X147" s="15">
        <f t="shared" si="30"/>
        <v>1.0945273631840797</v>
      </c>
      <c r="Y147" s="15">
        <f t="shared" si="30"/>
        <v>1.1149042464612824</v>
      </c>
      <c r="Z147" s="15">
        <f t="shared" si="30"/>
        <v>1.0428316652210776</v>
      </c>
      <c r="AA147" s="15">
        <f t="shared" si="30"/>
        <v>1.0388073828679603</v>
      </c>
    </row>
    <row r="148" spans="1:27" hidden="1">
      <c r="A148" s="16">
        <v>40025</v>
      </c>
      <c r="B148" s="15">
        <f t="shared" si="27"/>
        <v>1</v>
      </c>
      <c r="C148" s="15">
        <v>18.5</v>
      </c>
      <c r="D148" s="15">
        <v>0.3</v>
      </c>
      <c r="E148" s="15">
        <v>17.53</v>
      </c>
      <c r="F148" s="15">
        <v>12.45</v>
      </c>
      <c r="G148" s="15">
        <v>26</v>
      </c>
      <c r="H148" s="15">
        <v>86.5</v>
      </c>
      <c r="I148" s="15">
        <v>145.6</v>
      </c>
      <c r="J148" s="15">
        <v>28.44</v>
      </c>
      <c r="K148" s="15">
        <v>33.31</v>
      </c>
      <c r="L148" s="15">
        <v>13.5</v>
      </c>
      <c r="M148" s="15">
        <v>2137.56</v>
      </c>
      <c r="N148" s="15">
        <v>2185</v>
      </c>
    </row>
    <row r="149" spans="1:27" hidden="1">
      <c r="A149" s="16">
        <v>40028</v>
      </c>
      <c r="B149" s="15">
        <f t="shared" si="27"/>
        <v>2</v>
      </c>
      <c r="C149" s="15">
        <v>18.600000000000001</v>
      </c>
      <c r="D149" s="15">
        <v>0.31</v>
      </c>
      <c r="E149" s="15">
        <v>16.8</v>
      </c>
      <c r="F149" s="15">
        <v>12.42</v>
      </c>
      <c r="G149" s="15">
        <v>25.69</v>
      </c>
      <c r="H149" s="15">
        <v>92.9</v>
      </c>
      <c r="I149" s="15">
        <v>144</v>
      </c>
      <c r="J149" s="15">
        <v>28.8</v>
      </c>
      <c r="K149" s="15">
        <v>33.25</v>
      </c>
      <c r="L149" s="15">
        <v>13.72</v>
      </c>
      <c r="M149" s="15">
        <v>2158.54</v>
      </c>
      <c r="N149" s="15">
        <v>2212</v>
      </c>
    </row>
    <row r="150" spans="1:27" hidden="1">
      <c r="A150" s="16">
        <v>40029</v>
      </c>
      <c r="B150" s="15">
        <f t="shared" si="27"/>
        <v>3</v>
      </c>
      <c r="C150" s="15">
        <v>18.91</v>
      </c>
      <c r="D150" s="15">
        <v>0.31</v>
      </c>
      <c r="E150" s="15">
        <v>16.670000000000002</v>
      </c>
      <c r="F150" s="15">
        <v>12.51</v>
      </c>
      <c r="G150" s="15">
        <v>25.29</v>
      </c>
      <c r="H150" s="15">
        <v>95.75</v>
      </c>
      <c r="I150" s="15">
        <v>137.5</v>
      </c>
      <c r="J150" s="15">
        <v>28.2</v>
      </c>
      <c r="K150" s="15">
        <v>32.6</v>
      </c>
      <c r="L150" s="15">
        <v>13.6</v>
      </c>
      <c r="M150" s="15">
        <v>2132.27</v>
      </c>
      <c r="N150" s="15">
        <v>2190</v>
      </c>
    </row>
    <row r="151" spans="1:27" hidden="1">
      <c r="A151" s="16">
        <v>40030</v>
      </c>
      <c r="B151" s="15">
        <f t="shared" si="27"/>
        <v>4</v>
      </c>
      <c r="C151" s="15">
        <v>18.5</v>
      </c>
      <c r="D151" s="15">
        <v>0.3</v>
      </c>
      <c r="E151" s="15">
        <v>16.5</v>
      </c>
      <c r="F151" s="15">
        <v>12.1</v>
      </c>
      <c r="G151" s="15">
        <v>25</v>
      </c>
      <c r="H151" s="15">
        <v>90</v>
      </c>
      <c r="I151" s="15">
        <v>133.1</v>
      </c>
      <c r="J151" s="15">
        <v>27.4</v>
      </c>
      <c r="K151" s="15">
        <v>31.6</v>
      </c>
      <c r="L151" s="15">
        <v>12.35</v>
      </c>
      <c r="M151" s="15">
        <v>2061.92</v>
      </c>
      <c r="N151" s="15">
        <v>2105</v>
      </c>
    </row>
    <row r="152" spans="1:27">
      <c r="A152" s="16">
        <v>40031</v>
      </c>
      <c r="B152" s="15">
        <f t="shared" si="27"/>
        <v>5</v>
      </c>
      <c r="C152" s="15">
        <v>19.25</v>
      </c>
      <c r="D152" s="15">
        <v>0.3</v>
      </c>
      <c r="E152" s="15">
        <v>16.5</v>
      </c>
      <c r="F152" s="15">
        <v>12.15</v>
      </c>
      <c r="G152" s="15">
        <v>24.99</v>
      </c>
      <c r="H152" s="15">
        <v>90.5</v>
      </c>
      <c r="I152" s="15">
        <v>133.5</v>
      </c>
      <c r="J152" s="15">
        <v>27.6</v>
      </c>
      <c r="K152" s="15">
        <v>32</v>
      </c>
      <c r="L152" s="15">
        <v>12.46</v>
      </c>
      <c r="M152" s="15">
        <v>2075.5100000000002</v>
      </c>
      <c r="N152" s="15">
        <v>2120</v>
      </c>
      <c r="P152" s="15">
        <f>C152/C147</f>
        <v>1.0026041666666667</v>
      </c>
      <c r="Q152" s="15">
        <f t="shared" ref="Q152:AA152" si="31">D152/D147</f>
        <v>0.96774193548387089</v>
      </c>
      <c r="R152" s="15">
        <f t="shared" si="31"/>
        <v>0.94231867504283262</v>
      </c>
      <c r="S152" s="15">
        <f t="shared" si="31"/>
        <v>0.94332298136645965</v>
      </c>
      <c r="T152" s="15">
        <f t="shared" si="31"/>
        <v>0.95381679389312979</v>
      </c>
      <c r="U152" s="15">
        <f t="shared" si="31"/>
        <v>1.0541642399534072</v>
      </c>
      <c r="V152" s="15">
        <f t="shared" si="31"/>
        <v>0.91942148760330589</v>
      </c>
      <c r="W152" s="15">
        <f t="shared" si="31"/>
        <v>0.965034965034965</v>
      </c>
      <c r="X152" s="15">
        <f t="shared" si="31"/>
        <v>0.96969696969696972</v>
      </c>
      <c r="Y152" s="15">
        <f t="shared" si="31"/>
        <v>0.93054518297236744</v>
      </c>
      <c r="Z152" s="15">
        <f t="shared" si="31"/>
        <v>0.96981010410631197</v>
      </c>
      <c r="AA152" s="15">
        <f t="shared" si="31"/>
        <v>0.96583143507972669</v>
      </c>
    </row>
    <row r="153" spans="1:27" hidden="1">
      <c r="A153" s="16">
        <v>40032</v>
      </c>
      <c r="B153" s="15">
        <f t="shared" si="27"/>
        <v>1</v>
      </c>
      <c r="C153" s="15">
        <v>19.489999999999998</v>
      </c>
      <c r="D153" s="15">
        <v>0.3</v>
      </c>
      <c r="E153" s="15">
        <v>17</v>
      </c>
      <c r="F153" s="15">
        <v>12.54</v>
      </c>
      <c r="G153" s="15">
        <v>24.8</v>
      </c>
      <c r="H153" s="15">
        <v>88.05</v>
      </c>
      <c r="I153" s="15">
        <v>136.6</v>
      </c>
      <c r="J153" s="15">
        <v>28.75</v>
      </c>
      <c r="K153" s="15">
        <v>33</v>
      </c>
      <c r="L153" s="15">
        <v>12.69</v>
      </c>
      <c r="M153" s="15">
        <v>2116.0500000000002</v>
      </c>
      <c r="N153" s="15">
        <v>2164</v>
      </c>
    </row>
    <row r="154" spans="1:27" hidden="1">
      <c r="A154" s="16">
        <v>40035</v>
      </c>
      <c r="B154" s="15">
        <f t="shared" si="27"/>
        <v>2</v>
      </c>
      <c r="C154" s="15">
        <v>20.7</v>
      </c>
      <c r="D154" s="15">
        <v>0.28999999999999998</v>
      </c>
      <c r="E154" s="15">
        <v>17.47</v>
      </c>
      <c r="F154" s="15">
        <v>12.3</v>
      </c>
      <c r="G154" s="15">
        <v>24.5</v>
      </c>
      <c r="H154" s="15">
        <v>86.5</v>
      </c>
      <c r="I154" s="15">
        <v>136.9</v>
      </c>
      <c r="J154" s="15">
        <v>29.48</v>
      </c>
      <c r="K154" s="15">
        <v>33.08</v>
      </c>
      <c r="L154" s="15">
        <v>12.69</v>
      </c>
      <c r="M154" s="15">
        <v>2133.0300000000002</v>
      </c>
      <c r="N154" s="15">
        <v>2169</v>
      </c>
    </row>
    <row r="155" spans="1:27" hidden="1">
      <c r="A155" s="16">
        <v>40036</v>
      </c>
      <c r="B155" s="15">
        <f t="shared" si="27"/>
        <v>3</v>
      </c>
      <c r="C155" s="15">
        <v>20.95</v>
      </c>
      <c r="D155" s="15">
        <v>0.28999999999999998</v>
      </c>
      <c r="E155" s="15">
        <v>17.75</v>
      </c>
      <c r="F155" s="15">
        <v>12.3</v>
      </c>
      <c r="G155" s="15">
        <v>24.98</v>
      </c>
      <c r="H155" s="15">
        <v>81.5</v>
      </c>
      <c r="I155" s="15">
        <v>132</v>
      </c>
      <c r="J155" s="15">
        <v>28</v>
      </c>
      <c r="K155" s="15">
        <v>31.5</v>
      </c>
      <c r="L155" s="15">
        <v>12.87</v>
      </c>
      <c r="M155" s="15">
        <v>2077.36</v>
      </c>
      <c r="N155" s="15">
        <v>2126</v>
      </c>
    </row>
    <row r="156" spans="1:27" hidden="1">
      <c r="A156" s="16">
        <v>40037</v>
      </c>
      <c r="B156" s="15">
        <f t="shared" si="27"/>
        <v>4</v>
      </c>
      <c r="C156" s="15">
        <v>20.6</v>
      </c>
      <c r="D156" s="15">
        <v>0.3</v>
      </c>
      <c r="E156" s="15">
        <v>17.13</v>
      </c>
      <c r="F156" s="15">
        <v>12.31</v>
      </c>
      <c r="G156" s="15">
        <v>25.06</v>
      </c>
      <c r="H156" s="15">
        <v>80.55</v>
      </c>
      <c r="I156" s="15">
        <v>132.30000000000001</v>
      </c>
      <c r="J156" s="15">
        <v>27.67</v>
      </c>
      <c r="K156" s="15">
        <v>31.02</v>
      </c>
      <c r="L156" s="15">
        <v>13.59</v>
      </c>
      <c r="M156" s="15">
        <v>2069.27</v>
      </c>
      <c r="N156" s="15">
        <v>2131</v>
      </c>
    </row>
    <row r="157" spans="1:27">
      <c r="A157" s="16">
        <v>40038</v>
      </c>
      <c r="B157" s="15">
        <f t="shared" si="27"/>
        <v>5</v>
      </c>
      <c r="C157" s="15">
        <v>20.8</v>
      </c>
      <c r="D157" s="15">
        <v>0.3</v>
      </c>
      <c r="E157" s="15">
        <v>16.8</v>
      </c>
      <c r="F157" s="15">
        <v>12.6</v>
      </c>
      <c r="G157" s="15">
        <v>25.1</v>
      </c>
      <c r="H157" s="15">
        <v>84.9</v>
      </c>
      <c r="I157" s="15">
        <v>136.30000000000001</v>
      </c>
      <c r="J157" s="15">
        <v>28.44</v>
      </c>
      <c r="K157" s="15">
        <v>32.39</v>
      </c>
      <c r="L157" s="15">
        <v>14.7</v>
      </c>
      <c r="M157" s="15">
        <v>2119.79</v>
      </c>
      <c r="N157" s="15">
        <v>2157</v>
      </c>
      <c r="P157" s="15">
        <f>C157/C152</f>
        <v>1.0805194805194807</v>
      </c>
      <c r="Q157" s="15">
        <f t="shared" ref="Q157:AA157" si="32">D157/D152</f>
        <v>1</v>
      </c>
      <c r="R157" s="15">
        <f t="shared" si="32"/>
        <v>1.0181818181818183</v>
      </c>
      <c r="S157" s="15">
        <f t="shared" si="32"/>
        <v>1.037037037037037</v>
      </c>
      <c r="T157" s="15">
        <f t="shared" si="32"/>
        <v>1.0044017607042819</v>
      </c>
      <c r="U157" s="15">
        <f t="shared" si="32"/>
        <v>0.93812154696132599</v>
      </c>
      <c r="V157" s="15">
        <f t="shared" si="32"/>
        <v>1.0209737827715357</v>
      </c>
      <c r="W157" s="15">
        <f t="shared" si="32"/>
        <v>1.0304347826086957</v>
      </c>
      <c r="X157" s="15">
        <f t="shared" si="32"/>
        <v>1.0121875</v>
      </c>
      <c r="Y157" s="15">
        <f t="shared" si="32"/>
        <v>1.1797752808988762</v>
      </c>
      <c r="Z157" s="15">
        <f t="shared" si="32"/>
        <v>1.0213345153721254</v>
      </c>
      <c r="AA157" s="15">
        <f t="shared" si="32"/>
        <v>1.0174528301886792</v>
      </c>
    </row>
    <row r="158" spans="1:27" hidden="1">
      <c r="A158" s="16">
        <v>40039</v>
      </c>
      <c r="B158" s="15">
        <f t="shared" si="27"/>
        <v>1</v>
      </c>
      <c r="C158" s="15">
        <v>19.690000000000001</v>
      </c>
      <c r="D158" s="15">
        <v>0.3</v>
      </c>
      <c r="E158" s="15">
        <v>16.600000000000001</v>
      </c>
      <c r="F158" s="15">
        <v>13.34</v>
      </c>
      <c r="G158" s="15">
        <v>24.87</v>
      </c>
      <c r="H158" s="15">
        <v>85.05</v>
      </c>
      <c r="I158" s="15">
        <v>134.9</v>
      </c>
      <c r="J158" s="15">
        <v>27.5</v>
      </c>
      <c r="K158" s="15">
        <v>32.29</v>
      </c>
      <c r="L158" s="15">
        <v>14.68</v>
      </c>
      <c r="M158" s="15">
        <v>2097.16</v>
      </c>
      <c r="N158" s="15">
        <v>2135</v>
      </c>
    </row>
    <row r="159" spans="1:27" hidden="1">
      <c r="A159" s="16">
        <v>40042</v>
      </c>
      <c r="B159" s="15">
        <f t="shared" si="27"/>
        <v>2</v>
      </c>
      <c r="C159" s="15">
        <v>19.16</v>
      </c>
      <c r="D159" s="15">
        <v>0.28999999999999998</v>
      </c>
      <c r="E159" s="15">
        <v>17.12</v>
      </c>
      <c r="F159" s="15">
        <v>13.17</v>
      </c>
      <c r="G159" s="15">
        <v>24.97</v>
      </c>
      <c r="H159" s="15">
        <v>82.25</v>
      </c>
      <c r="I159" s="15">
        <v>128</v>
      </c>
      <c r="J159" s="15">
        <v>26.77</v>
      </c>
      <c r="K159" s="15">
        <v>30.62</v>
      </c>
      <c r="L159" s="15">
        <v>14.2</v>
      </c>
      <c r="M159" s="15">
        <v>2030.7</v>
      </c>
      <c r="N159" s="15">
        <v>2076</v>
      </c>
    </row>
    <row r="160" spans="1:27" hidden="1">
      <c r="A160" s="16">
        <v>40043</v>
      </c>
      <c r="B160" s="15">
        <f t="shared" si="27"/>
        <v>3</v>
      </c>
      <c r="C160" s="15">
        <v>20.09</v>
      </c>
      <c r="D160" s="15">
        <v>0.3</v>
      </c>
      <c r="E160" s="15">
        <v>17.100000000000001</v>
      </c>
      <c r="F160" s="15">
        <v>14.9</v>
      </c>
      <c r="G160" s="15">
        <v>24.45</v>
      </c>
      <c r="H160" s="15">
        <v>83.6</v>
      </c>
      <c r="I160" s="15">
        <v>130</v>
      </c>
      <c r="J160" s="15">
        <v>26.61</v>
      </c>
      <c r="K160" s="15">
        <v>31.29</v>
      </c>
      <c r="L160" s="15">
        <v>13.95</v>
      </c>
      <c r="M160" s="15">
        <v>2054.2600000000002</v>
      </c>
      <c r="N160" s="15">
        <v>2096</v>
      </c>
    </row>
    <row r="161" spans="1:27" hidden="1">
      <c r="A161" s="16">
        <v>40044</v>
      </c>
      <c r="B161" s="15">
        <f t="shared" si="27"/>
        <v>4</v>
      </c>
      <c r="C161" s="15">
        <v>20.9</v>
      </c>
      <c r="D161" s="15">
        <v>0.3</v>
      </c>
      <c r="E161" s="15">
        <v>17.100000000000001</v>
      </c>
      <c r="F161" s="15">
        <v>15</v>
      </c>
      <c r="G161" s="15">
        <v>25</v>
      </c>
      <c r="H161" s="15">
        <v>82</v>
      </c>
      <c r="I161" s="15">
        <v>132</v>
      </c>
      <c r="J161" s="15">
        <v>26.99</v>
      </c>
      <c r="K161" s="15">
        <v>31.8</v>
      </c>
      <c r="L161" s="15">
        <v>15.1</v>
      </c>
      <c r="M161" s="15">
        <v>2081.54</v>
      </c>
      <c r="N161" s="15">
        <v>2128</v>
      </c>
    </row>
    <row r="162" spans="1:27">
      <c r="A162" s="16">
        <v>40045</v>
      </c>
      <c r="B162" s="15">
        <f t="shared" si="27"/>
        <v>5</v>
      </c>
      <c r="C162" s="15">
        <v>21.85</v>
      </c>
      <c r="D162" s="15">
        <v>0.3</v>
      </c>
      <c r="E162" s="15">
        <v>16.7</v>
      </c>
      <c r="F162" s="15">
        <v>16.52</v>
      </c>
      <c r="G162" s="15">
        <v>25.55</v>
      </c>
      <c r="H162" s="15">
        <v>85.65</v>
      </c>
      <c r="I162" s="15">
        <v>136</v>
      </c>
      <c r="J162" s="15">
        <v>27.44</v>
      </c>
      <c r="K162" s="15">
        <v>32.9</v>
      </c>
      <c r="L162" s="15">
        <v>15.29</v>
      </c>
      <c r="M162" s="15">
        <v>2146.84</v>
      </c>
      <c r="N162" s="15">
        <v>2202</v>
      </c>
      <c r="P162" s="15">
        <f>C162/C157</f>
        <v>1.0504807692307692</v>
      </c>
      <c r="Q162" s="15">
        <f t="shared" ref="Q162:AA162" si="33">D162/D157</f>
        <v>1</v>
      </c>
      <c r="R162" s="15">
        <f t="shared" si="33"/>
        <v>0.99404761904761896</v>
      </c>
      <c r="S162" s="15">
        <f t="shared" si="33"/>
        <v>1.3111111111111111</v>
      </c>
      <c r="T162" s="15">
        <f t="shared" si="33"/>
        <v>1.0179282868525896</v>
      </c>
      <c r="U162" s="15">
        <f t="shared" si="33"/>
        <v>1.0088339222614842</v>
      </c>
      <c r="V162" s="15">
        <f t="shared" si="33"/>
        <v>0.99779897285399843</v>
      </c>
      <c r="W162" s="15">
        <f t="shared" si="33"/>
        <v>0.96483825597749651</v>
      </c>
      <c r="X162" s="15">
        <f t="shared" si="33"/>
        <v>1.0157456004939796</v>
      </c>
      <c r="Y162" s="15">
        <f t="shared" si="33"/>
        <v>1.0401360544217686</v>
      </c>
      <c r="Z162" s="15">
        <f t="shared" si="33"/>
        <v>1.0127606979936692</v>
      </c>
      <c r="AA162" s="15">
        <f t="shared" si="33"/>
        <v>1.0208623087621698</v>
      </c>
    </row>
    <row r="163" spans="1:27" hidden="1">
      <c r="A163" s="16">
        <v>40046</v>
      </c>
      <c r="B163" s="15">
        <f t="shared" si="27"/>
        <v>1</v>
      </c>
      <c r="C163" s="15">
        <v>23.16</v>
      </c>
      <c r="D163" s="15">
        <v>0.3</v>
      </c>
      <c r="E163" s="15">
        <v>16.899999999999999</v>
      </c>
      <c r="F163" s="15">
        <v>17.8</v>
      </c>
      <c r="G163" s="15">
        <v>27.1</v>
      </c>
      <c r="H163" s="15">
        <v>88.95</v>
      </c>
      <c r="I163" s="15">
        <v>141</v>
      </c>
      <c r="J163" s="15">
        <v>28.59</v>
      </c>
      <c r="K163" s="15">
        <v>34.99</v>
      </c>
      <c r="L163" s="15">
        <v>15.9</v>
      </c>
      <c r="M163" s="15">
        <v>2234.63</v>
      </c>
      <c r="N163" s="15">
        <v>2293</v>
      </c>
    </row>
    <row r="164" spans="1:27" hidden="1">
      <c r="A164" s="16">
        <v>40049</v>
      </c>
      <c r="B164" s="15">
        <f t="shared" si="27"/>
        <v>2</v>
      </c>
      <c r="C164" s="15">
        <v>25</v>
      </c>
      <c r="D164" s="15">
        <v>0.31</v>
      </c>
      <c r="E164" s="15">
        <v>16.63</v>
      </c>
      <c r="F164" s="15">
        <v>17.98</v>
      </c>
      <c r="G164" s="15">
        <v>26.96</v>
      </c>
      <c r="H164" s="15">
        <v>91.5</v>
      </c>
      <c r="I164" s="15">
        <v>150</v>
      </c>
      <c r="J164" s="15">
        <v>29.48</v>
      </c>
      <c r="K164" s="15">
        <v>35.99</v>
      </c>
      <c r="L164" s="15">
        <v>15.96</v>
      </c>
      <c r="M164" s="15">
        <v>2289.44</v>
      </c>
      <c r="N164" s="15">
        <v>2321</v>
      </c>
    </row>
    <row r="165" spans="1:27" hidden="1">
      <c r="A165" s="16">
        <v>40050</v>
      </c>
      <c r="B165" s="15">
        <f t="shared" si="27"/>
        <v>3</v>
      </c>
      <c r="C165" s="15">
        <v>25.38</v>
      </c>
      <c r="D165" s="15">
        <v>0.31</v>
      </c>
      <c r="E165" s="15">
        <v>16.48</v>
      </c>
      <c r="F165" s="15">
        <v>17.5</v>
      </c>
      <c r="G165" s="15">
        <v>26.4</v>
      </c>
      <c r="H165" s="15">
        <v>90.5</v>
      </c>
      <c r="I165" s="15">
        <v>159</v>
      </c>
      <c r="J165" s="15">
        <v>29.48</v>
      </c>
      <c r="K165" s="15">
        <v>36.1</v>
      </c>
      <c r="L165" s="15">
        <v>15.98</v>
      </c>
      <c r="M165" s="15">
        <v>2317.0700000000002</v>
      </c>
      <c r="N165" s="15">
        <v>2356</v>
      </c>
    </row>
    <row r="166" spans="1:27" hidden="1">
      <c r="A166" s="16">
        <v>40051</v>
      </c>
      <c r="B166" s="15">
        <f t="shared" si="27"/>
        <v>4</v>
      </c>
      <c r="C166" s="15">
        <v>24.25</v>
      </c>
      <c r="D166" s="15">
        <v>0.3</v>
      </c>
      <c r="E166" s="15">
        <v>16.5</v>
      </c>
      <c r="F166" s="15">
        <v>17.47</v>
      </c>
      <c r="G166" s="15">
        <v>25.99</v>
      </c>
      <c r="H166" s="15">
        <v>87.5</v>
      </c>
      <c r="I166" s="15">
        <v>149.19999999999999</v>
      </c>
      <c r="J166" s="15">
        <v>29.8</v>
      </c>
      <c r="K166" s="15">
        <v>35</v>
      </c>
      <c r="L166" s="15">
        <v>15.01</v>
      </c>
      <c r="M166" s="15">
        <v>2249.5100000000002</v>
      </c>
      <c r="N166" s="15">
        <v>2305</v>
      </c>
    </row>
    <row r="167" spans="1:27">
      <c r="A167" s="16">
        <v>40052</v>
      </c>
      <c r="B167" s="15">
        <f t="shared" si="27"/>
        <v>5</v>
      </c>
      <c r="C167" s="15">
        <v>24</v>
      </c>
      <c r="D167" s="15">
        <v>0.3</v>
      </c>
      <c r="E167" s="15">
        <v>15.8</v>
      </c>
      <c r="F167" s="15">
        <v>17.399999999999999</v>
      </c>
      <c r="G167" s="15">
        <v>26.3</v>
      </c>
      <c r="H167" s="15">
        <v>84</v>
      </c>
      <c r="I167" s="15">
        <v>143.1</v>
      </c>
      <c r="J167" s="15">
        <v>29.32</v>
      </c>
      <c r="K167" s="15">
        <v>35.5</v>
      </c>
      <c r="L167" s="15">
        <v>14.5</v>
      </c>
      <c r="M167" s="15">
        <v>2214.7800000000002</v>
      </c>
      <c r="N167" s="15">
        <v>2264</v>
      </c>
      <c r="P167" s="15">
        <f>C167/C162</f>
        <v>1.0983981693363845</v>
      </c>
      <c r="Q167" s="15">
        <f t="shared" ref="Q167:AA167" si="34">D167/D162</f>
        <v>1</v>
      </c>
      <c r="R167" s="15">
        <f t="shared" si="34"/>
        <v>0.94610778443113785</v>
      </c>
      <c r="S167" s="15">
        <f t="shared" si="34"/>
        <v>1.0532687651331718</v>
      </c>
      <c r="T167" s="15">
        <f t="shared" si="34"/>
        <v>1.0293542074363993</v>
      </c>
      <c r="U167" s="15">
        <f t="shared" si="34"/>
        <v>0.98073555166374771</v>
      </c>
      <c r="V167" s="15">
        <f t="shared" si="34"/>
        <v>1.0522058823529412</v>
      </c>
      <c r="W167" s="15">
        <f t="shared" si="34"/>
        <v>1.0685131195335276</v>
      </c>
      <c r="X167" s="15">
        <f t="shared" si="34"/>
        <v>1.0790273556231003</v>
      </c>
      <c r="Y167" s="15">
        <f t="shared" si="34"/>
        <v>0.94833224329627208</v>
      </c>
      <c r="Z167" s="15">
        <f t="shared" si="34"/>
        <v>1.0316465130144772</v>
      </c>
      <c r="AA167" s="15">
        <f t="shared" si="34"/>
        <v>1.0281562216167122</v>
      </c>
    </row>
    <row r="168" spans="1:27" hidden="1">
      <c r="A168" s="16">
        <v>40053</v>
      </c>
      <c r="B168" s="15">
        <f t="shared" si="27"/>
        <v>1</v>
      </c>
      <c r="C168" s="15">
        <v>23.6</v>
      </c>
      <c r="D168" s="15">
        <v>0.28999999999999998</v>
      </c>
      <c r="E168" s="15">
        <v>16.14</v>
      </c>
      <c r="F168" s="15">
        <v>17.649999999999999</v>
      </c>
      <c r="G168" s="15">
        <v>26.3</v>
      </c>
      <c r="H168" s="15">
        <v>88</v>
      </c>
      <c r="I168" s="15">
        <v>144.30000000000001</v>
      </c>
      <c r="J168" s="15">
        <v>29.42</v>
      </c>
      <c r="K168" s="15">
        <v>35.5</v>
      </c>
      <c r="L168" s="15">
        <v>14.55</v>
      </c>
      <c r="M168" s="15">
        <v>2235.91</v>
      </c>
      <c r="N168" s="15">
        <v>2291</v>
      </c>
    </row>
    <row r="169" spans="1:27" hidden="1">
      <c r="A169" s="16">
        <v>40056</v>
      </c>
      <c r="B169" s="15">
        <f t="shared" si="27"/>
        <v>2</v>
      </c>
      <c r="C169" s="15">
        <v>23.35</v>
      </c>
      <c r="D169" s="15">
        <v>0.3</v>
      </c>
      <c r="E169" s="15">
        <v>15.76</v>
      </c>
      <c r="F169" s="15">
        <v>16.5</v>
      </c>
      <c r="G169" s="15">
        <v>25.45</v>
      </c>
      <c r="H169" s="15">
        <v>85.6</v>
      </c>
      <c r="I169" s="15">
        <v>146</v>
      </c>
      <c r="J169" s="15">
        <v>29.2</v>
      </c>
      <c r="K169" s="15">
        <v>35.299999999999997</v>
      </c>
      <c r="L169" s="15">
        <v>14.28</v>
      </c>
      <c r="M169" s="15">
        <v>2212.7199999999998</v>
      </c>
      <c r="N169" s="15">
        <v>2264</v>
      </c>
    </row>
    <row r="170" spans="1:27" hidden="1">
      <c r="A170" s="16">
        <v>40057</v>
      </c>
      <c r="B170" s="15">
        <f t="shared" si="27"/>
        <v>3</v>
      </c>
      <c r="C170" s="15">
        <v>23.5</v>
      </c>
      <c r="D170" s="15">
        <v>0.28000000000000003</v>
      </c>
      <c r="E170" s="15">
        <v>15.66</v>
      </c>
      <c r="F170" s="15">
        <v>15.8</v>
      </c>
      <c r="G170" s="15">
        <v>25.5</v>
      </c>
      <c r="H170" s="15">
        <v>85.5</v>
      </c>
      <c r="I170" s="15">
        <v>144.5</v>
      </c>
      <c r="J170" s="15">
        <v>28.6</v>
      </c>
      <c r="K170" s="15">
        <v>35.6</v>
      </c>
      <c r="L170" s="15">
        <v>13.95</v>
      </c>
      <c r="M170" s="15">
        <v>2199.6</v>
      </c>
      <c r="N170" s="15">
        <v>2252</v>
      </c>
    </row>
    <row r="171" spans="1:27" hidden="1">
      <c r="A171" s="16">
        <v>40058</v>
      </c>
      <c r="B171" s="15">
        <f t="shared" si="27"/>
        <v>4</v>
      </c>
      <c r="C171" s="15">
        <v>21.88</v>
      </c>
      <c r="D171" s="15">
        <v>0.27</v>
      </c>
      <c r="E171" s="15">
        <v>15.3</v>
      </c>
      <c r="F171" s="15">
        <v>15.43</v>
      </c>
      <c r="G171" s="15">
        <v>25.07</v>
      </c>
      <c r="H171" s="15">
        <v>81.8</v>
      </c>
      <c r="I171" s="15">
        <v>138</v>
      </c>
      <c r="J171" s="15">
        <v>27.7</v>
      </c>
      <c r="K171" s="15">
        <v>33.28</v>
      </c>
      <c r="L171" s="15">
        <v>13.53</v>
      </c>
      <c r="M171" s="15">
        <v>2114.17</v>
      </c>
      <c r="N171" s="15">
        <v>2182</v>
      </c>
    </row>
    <row r="172" spans="1:27">
      <c r="A172" s="16">
        <v>40059</v>
      </c>
      <c r="B172" s="15">
        <f t="shared" si="27"/>
        <v>5</v>
      </c>
      <c r="C172" s="15">
        <v>21.88</v>
      </c>
      <c r="D172" s="15">
        <v>0.27</v>
      </c>
      <c r="E172" s="15">
        <v>15.72</v>
      </c>
      <c r="F172" s="15">
        <v>15.6</v>
      </c>
      <c r="G172" s="15">
        <v>25</v>
      </c>
      <c r="H172" s="15">
        <v>83</v>
      </c>
      <c r="I172" s="15">
        <v>142</v>
      </c>
      <c r="J172" s="15">
        <v>27.75</v>
      </c>
      <c r="K172" s="15">
        <v>32.299999999999997</v>
      </c>
      <c r="L172" s="15">
        <v>13.4</v>
      </c>
      <c r="M172" s="15">
        <v>2121.3200000000002</v>
      </c>
      <c r="N172" s="15">
        <v>2169</v>
      </c>
      <c r="P172" s="15">
        <f>C172/C167</f>
        <v>0.91166666666666663</v>
      </c>
      <c r="Q172" s="15">
        <f t="shared" ref="Q172:AA172" si="35">D172/D167</f>
        <v>0.90000000000000013</v>
      </c>
      <c r="R172" s="15">
        <f t="shared" si="35"/>
        <v>0.99493670886075947</v>
      </c>
      <c r="S172" s="15">
        <f t="shared" si="35"/>
        <v>0.89655172413793105</v>
      </c>
      <c r="T172" s="15">
        <f t="shared" si="35"/>
        <v>0.95057034220532322</v>
      </c>
      <c r="U172" s="15">
        <f t="shared" si="35"/>
        <v>0.98809523809523814</v>
      </c>
      <c r="V172" s="15">
        <f t="shared" si="35"/>
        <v>0.99231306778476591</v>
      </c>
      <c r="W172" s="15">
        <f t="shared" si="35"/>
        <v>0.94645293315143242</v>
      </c>
      <c r="X172" s="15">
        <f t="shared" si="35"/>
        <v>0.90985915492957736</v>
      </c>
      <c r="Y172" s="15">
        <f t="shared" si="35"/>
        <v>0.92413793103448283</v>
      </c>
      <c r="Z172" s="15">
        <f t="shared" si="35"/>
        <v>0.95780167781901582</v>
      </c>
      <c r="AA172" s="15">
        <f t="shared" si="35"/>
        <v>0.95803886925795056</v>
      </c>
    </row>
    <row r="173" spans="1:27" hidden="1">
      <c r="A173" s="16">
        <v>40060</v>
      </c>
      <c r="B173" s="15">
        <f t="shared" si="27"/>
        <v>1</v>
      </c>
      <c r="C173" s="15">
        <v>22.1</v>
      </c>
      <c r="D173" s="15">
        <v>0.27</v>
      </c>
      <c r="E173" s="15">
        <v>15.8</v>
      </c>
      <c r="F173" s="15">
        <v>16.2</v>
      </c>
      <c r="G173" s="15">
        <v>24.54</v>
      </c>
      <c r="H173" s="15">
        <v>83</v>
      </c>
      <c r="I173" s="15">
        <v>142</v>
      </c>
      <c r="J173" s="15">
        <v>27.46</v>
      </c>
      <c r="K173" s="15">
        <v>32.200000000000003</v>
      </c>
      <c r="L173" s="15">
        <v>13.8</v>
      </c>
      <c r="M173" s="15">
        <v>2117.09</v>
      </c>
      <c r="N173" s="15">
        <v>2180</v>
      </c>
    </row>
    <row r="174" spans="1:27" hidden="1">
      <c r="A174" s="16">
        <v>40063</v>
      </c>
      <c r="B174" s="15">
        <f t="shared" si="27"/>
        <v>2</v>
      </c>
      <c r="C174" s="15">
        <v>22.95</v>
      </c>
      <c r="D174" s="15">
        <v>0.28000000000000003</v>
      </c>
      <c r="E174" s="15">
        <v>16.23</v>
      </c>
      <c r="F174" s="15">
        <v>17.329999999999998</v>
      </c>
      <c r="G174" s="15">
        <v>26.25</v>
      </c>
      <c r="H174" s="15">
        <v>85.95</v>
      </c>
      <c r="I174" s="15">
        <v>149.9</v>
      </c>
      <c r="J174" s="15">
        <v>28.6</v>
      </c>
      <c r="K174" s="15">
        <v>32.549999999999997</v>
      </c>
      <c r="L174" s="15">
        <v>14.64</v>
      </c>
      <c r="M174" s="15">
        <v>2197.0100000000002</v>
      </c>
      <c r="N174" s="15">
        <v>2250</v>
      </c>
    </row>
    <row r="175" spans="1:27" hidden="1">
      <c r="A175" s="16">
        <v>40064</v>
      </c>
      <c r="B175" s="15">
        <f t="shared" si="27"/>
        <v>3</v>
      </c>
      <c r="C175" s="15">
        <v>22.3</v>
      </c>
      <c r="D175" s="15">
        <v>0.27</v>
      </c>
      <c r="E175" s="15">
        <v>15.8</v>
      </c>
      <c r="F175" s="15">
        <v>17.14</v>
      </c>
      <c r="G175" s="15">
        <v>25.5</v>
      </c>
      <c r="H175" s="15">
        <v>88.9</v>
      </c>
      <c r="I175" s="15">
        <v>150</v>
      </c>
      <c r="J175" s="15">
        <v>28.84</v>
      </c>
      <c r="K175" s="15">
        <v>32.299999999999997</v>
      </c>
      <c r="L175" s="15">
        <v>14.6</v>
      </c>
      <c r="M175" s="15">
        <v>2196.9299999999998</v>
      </c>
      <c r="N175" s="15">
        <v>2244</v>
      </c>
    </row>
    <row r="176" spans="1:27" hidden="1">
      <c r="A176" s="16">
        <v>40065</v>
      </c>
      <c r="B176" s="15">
        <f t="shared" si="27"/>
        <v>4</v>
      </c>
      <c r="C176" s="15">
        <v>22.7</v>
      </c>
      <c r="D176" s="15">
        <v>0.27</v>
      </c>
      <c r="E176" s="15">
        <v>15.9</v>
      </c>
      <c r="F176" s="15">
        <v>16.75</v>
      </c>
      <c r="G176" s="15">
        <v>26.1</v>
      </c>
      <c r="H176" s="15">
        <v>88.9</v>
      </c>
      <c r="I176" s="15">
        <v>152</v>
      </c>
      <c r="J176" s="15">
        <v>29.35</v>
      </c>
      <c r="K176" s="15">
        <v>32.549999999999997</v>
      </c>
      <c r="L176" s="15">
        <v>14.8</v>
      </c>
      <c r="M176" s="15">
        <v>2219.81</v>
      </c>
      <c r="N176" s="15">
        <v>2271</v>
      </c>
    </row>
    <row r="177" spans="1:27">
      <c r="A177" s="16">
        <v>40066</v>
      </c>
      <c r="B177" s="15">
        <f t="shared" si="27"/>
        <v>5</v>
      </c>
      <c r="C177" s="15">
        <v>22.1</v>
      </c>
      <c r="D177" s="15">
        <v>0.27</v>
      </c>
      <c r="E177" s="15">
        <v>15.6</v>
      </c>
      <c r="F177" s="15">
        <v>16.7</v>
      </c>
      <c r="G177" s="15">
        <v>24.9</v>
      </c>
      <c r="H177" s="15">
        <v>88</v>
      </c>
      <c r="I177" s="15">
        <v>146.5</v>
      </c>
      <c r="J177" s="15">
        <v>29</v>
      </c>
      <c r="K177" s="15">
        <v>31.5</v>
      </c>
      <c r="L177" s="15">
        <v>14.49</v>
      </c>
      <c r="M177" s="15">
        <v>2185.2199999999998</v>
      </c>
      <c r="N177" s="15">
        <v>2233</v>
      </c>
      <c r="P177" s="15">
        <f>C177/C172</f>
        <v>1.0100548446069471</v>
      </c>
      <c r="Q177" s="15">
        <f t="shared" ref="Q177:AA177" si="36">D177/D172</f>
        <v>1</v>
      </c>
      <c r="R177" s="15">
        <f t="shared" si="36"/>
        <v>0.99236641221374045</v>
      </c>
      <c r="S177" s="15">
        <f t="shared" si="36"/>
        <v>1.0705128205128205</v>
      </c>
      <c r="T177" s="15">
        <f t="shared" si="36"/>
        <v>0.996</v>
      </c>
      <c r="U177" s="15">
        <f t="shared" si="36"/>
        <v>1.0602409638554218</v>
      </c>
      <c r="V177" s="15">
        <f t="shared" si="36"/>
        <v>1.0316901408450705</v>
      </c>
      <c r="W177" s="15">
        <f t="shared" si="36"/>
        <v>1.045045045045045</v>
      </c>
      <c r="X177" s="15">
        <f t="shared" si="36"/>
        <v>0.97523219814241491</v>
      </c>
      <c r="Y177" s="15">
        <f t="shared" si="36"/>
        <v>1.0813432835820895</v>
      </c>
      <c r="Z177" s="15">
        <f t="shared" si="36"/>
        <v>1.0301227537570945</v>
      </c>
      <c r="AA177" s="15">
        <f t="shared" si="36"/>
        <v>1.0295066851083448</v>
      </c>
    </row>
    <row r="178" spans="1:27" hidden="1">
      <c r="A178" s="16">
        <v>40067</v>
      </c>
      <c r="B178" s="15">
        <f t="shared" si="27"/>
        <v>1</v>
      </c>
      <c r="C178" s="15">
        <v>22.09</v>
      </c>
      <c r="D178" s="15">
        <v>0.27</v>
      </c>
      <c r="E178" s="15">
        <v>15.37</v>
      </c>
      <c r="F178" s="15">
        <v>16.510000000000002</v>
      </c>
      <c r="G178" s="15">
        <v>24.3</v>
      </c>
      <c r="H178" s="15">
        <v>85.2</v>
      </c>
      <c r="I178" s="15">
        <v>146</v>
      </c>
      <c r="J178" s="15">
        <v>28.07</v>
      </c>
      <c r="K178" s="15">
        <v>31.05</v>
      </c>
      <c r="L178" s="15">
        <v>14</v>
      </c>
      <c r="M178" s="15">
        <v>2148.7600000000002</v>
      </c>
      <c r="N178" s="15">
        <v>2205</v>
      </c>
    </row>
    <row r="179" spans="1:27" hidden="1">
      <c r="A179" s="16">
        <v>40070</v>
      </c>
      <c r="B179" s="15">
        <f t="shared" si="27"/>
        <v>2</v>
      </c>
      <c r="C179" s="15">
        <v>21.7</v>
      </c>
      <c r="D179" s="15">
        <v>0.26</v>
      </c>
      <c r="E179" s="15">
        <v>14.98</v>
      </c>
      <c r="F179" s="15">
        <v>15.65</v>
      </c>
      <c r="G179" s="15">
        <v>23</v>
      </c>
      <c r="H179" s="15">
        <v>83.6</v>
      </c>
      <c r="I179" s="15">
        <v>143.1</v>
      </c>
      <c r="J179" s="15">
        <v>27.15</v>
      </c>
      <c r="K179" s="15">
        <v>30.45</v>
      </c>
      <c r="L179" s="15">
        <v>13.5</v>
      </c>
      <c r="M179" s="15">
        <v>2102.5300000000002</v>
      </c>
      <c r="N179" s="15">
        <v>2147</v>
      </c>
    </row>
    <row r="180" spans="1:27" hidden="1">
      <c r="A180" s="16">
        <v>40071</v>
      </c>
      <c r="B180" s="15">
        <f t="shared" si="27"/>
        <v>3</v>
      </c>
      <c r="C180" s="15">
        <v>21.05</v>
      </c>
      <c r="D180" s="15">
        <v>0.26</v>
      </c>
      <c r="E180" s="15">
        <v>14.62</v>
      </c>
      <c r="F180" s="15">
        <v>15.35</v>
      </c>
      <c r="G180" s="15">
        <v>24</v>
      </c>
      <c r="H180" s="15">
        <v>84</v>
      </c>
      <c r="I180" s="15">
        <v>142</v>
      </c>
      <c r="J180" s="15">
        <v>27.15</v>
      </c>
      <c r="K180" s="15">
        <v>30.69</v>
      </c>
      <c r="L180" s="15">
        <v>13.77</v>
      </c>
      <c r="M180" s="15">
        <v>2099.17</v>
      </c>
      <c r="N180" s="15">
        <v>2147</v>
      </c>
    </row>
    <row r="181" spans="1:27" hidden="1">
      <c r="A181" s="16">
        <v>40072</v>
      </c>
      <c r="B181" s="15">
        <f t="shared" si="27"/>
        <v>4</v>
      </c>
      <c r="C181" s="15">
        <v>22.21</v>
      </c>
      <c r="D181" s="15">
        <v>0.26</v>
      </c>
      <c r="E181" s="15">
        <v>14.51</v>
      </c>
      <c r="F181" s="15">
        <v>16.18</v>
      </c>
      <c r="G181" s="15">
        <v>24.25</v>
      </c>
      <c r="H181" s="15">
        <v>86.95</v>
      </c>
      <c r="I181" s="15">
        <v>146</v>
      </c>
      <c r="J181" s="15">
        <v>27.78</v>
      </c>
      <c r="K181" s="15">
        <v>31.5</v>
      </c>
      <c r="L181" s="15">
        <v>14.1</v>
      </c>
      <c r="M181" s="15">
        <v>2145.75</v>
      </c>
      <c r="N181" s="15">
        <v>2203</v>
      </c>
    </row>
    <row r="182" spans="1:27">
      <c r="A182" s="16">
        <v>40073</v>
      </c>
      <c r="B182" s="15">
        <f t="shared" si="27"/>
        <v>5</v>
      </c>
      <c r="C182" s="15">
        <v>22.8</v>
      </c>
      <c r="D182" s="15">
        <v>0.26</v>
      </c>
      <c r="E182" s="15">
        <v>14.35</v>
      </c>
      <c r="F182" s="15">
        <v>16.2</v>
      </c>
      <c r="G182" s="15">
        <v>24.2</v>
      </c>
      <c r="H182" s="15">
        <v>87</v>
      </c>
      <c r="I182" s="15">
        <v>147.80000000000001</v>
      </c>
      <c r="J182" s="15">
        <v>28.1</v>
      </c>
      <c r="K182" s="15">
        <v>32.200000000000003</v>
      </c>
      <c r="L182" s="15">
        <v>14.25</v>
      </c>
      <c r="M182" s="15">
        <v>2164.8200000000002</v>
      </c>
      <c r="N182" s="15">
        <v>2208</v>
      </c>
      <c r="P182" s="15">
        <f>C182/C177</f>
        <v>1.0316742081447963</v>
      </c>
      <c r="Q182" s="15">
        <f t="shared" ref="Q182:AA182" si="37">D182/D177</f>
        <v>0.96296296296296291</v>
      </c>
      <c r="R182" s="15">
        <f t="shared" si="37"/>
        <v>0.91987179487179482</v>
      </c>
      <c r="S182" s="15">
        <f t="shared" si="37"/>
        <v>0.97005988023952094</v>
      </c>
      <c r="T182" s="15">
        <f t="shared" si="37"/>
        <v>0.9718875502008032</v>
      </c>
      <c r="U182" s="15">
        <f t="shared" si="37"/>
        <v>0.98863636363636365</v>
      </c>
      <c r="V182" s="15">
        <f t="shared" si="37"/>
        <v>1.0088737201365188</v>
      </c>
      <c r="W182" s="15">
        <f t="shared" si="37"/>
        <v>0.96896551724137936</v>
      </c>
      <c r="X182" s="15">
        <f t="shared" si="37"/>
        <v>1.0222222222222224</v>
      </c>
      <c r="Y182" s="15">
        <f t="shared" si="37"/>
        <v>0.9834368530020704</v>
      </c>
      <c r="Z182" s="15">
        <f t="shared" si="37"/>
        <v>0.99066455551386146</v>
      </c>
      <c r="AA182" s="15">
        <f t="shared" si="37"/>
        <v>0.98880429914912671</v>
      </c>
    </row>
    <row r="183" spans="1:27" hidden="1">
      <c r="A183" s="16">
        <v>40074</v>
      </c>
      <c r="B183" s="15">
        <f t="shared" si="27"/>
        <v>1</v>
      </c>
      <c r="C183" s="15">
        <v>23.5</v>
      </c>
      <c r="D183" s="15">
        <v>0.27</v>
      </c>
      <c r="E183" s="15">
        <v>13.9</v>
      </c>
      <c r="F183" s="15">
        <v>16.690000000000001</v>
      </c>
      <c r="G183" s="15">
        <v>23.88</v>
      </c>
      <c r="H183" s="15">
        <v>84.6</v>
      </c>
      <c r="I183" s="15">
        <v>144.4</v>
      </c>
      <c r="J183" s="15">
        <v>27.35</v>
      </c>
      <c r="K183" s="15">
        <v>32.4</v>
      </c>
      <c r="L183" s="15">
        <v>14</v>
      </c>
      <c r="M183" s="15">
        <v>2147.2800000000002</v>
      </c>
      <c r="N183" s="15">
        <v>2204</v>
      </c>
    </row>
    <row r="184" spans="1:27" hidden="1">
      <c r="A184" s="16">
        <v>40077</v>
      </c>
      <c r="B184" s="15">
        <f t="shared" si="27"/>
        <v>2</v>
      </c>
      <c r="C184" s="15">
        <v>23.2</v>
      </c>
      <c r="D184" s="15">
        <v>0.26</v>
      </c>
      <c r="E184" s="15">
        <v>14</v>
      </c>
      <c r="F184" s="15">
        <v>16.5</v>
      </c>
      <c r="G184" s="15">
        <v>24</v>
      </c>
      <c r="H184" s="15">
        <v>84</v>
      </c>
      <c r="I184" s="15">
        <v>143</v>
      </c>
      <c r="J184" s="15">
        <v>27.5</v>
      </c>
      <c r="K184" s="15">
        <v>32.950000000000003</v>
      </c>
      <c r="L184" s="15">
        <v>13.99</v>
      </c>
      <c r="M184" s="15">
        <v>2137.8000000000002</v>
      </c>
      <c r="N184" s="15">
        <v>2193</v>
      </c>
    </row>
    <row r="185" spans="1:27" hidden="1">
      <c r="A185" s="16">
        <v>40078</v>
      </c>
      <c r="B185" s="15">
        <f t="shared" si="27"/>
        <v>3</v>
      </c>
      <c r="C185" s="15">
        <v>23.91</v>
      </c>
      <c r="D185" s="15">
        <v>0.3</v>
      </c>
      <c r="E185" s="15">
        <v>14.19</v>
      </c>
      <c r="F185" s="15">
        <v>17.23</v>
      </c>
      <c r="G185" s="15">
        <v>24.78</v>
      </c>
      <c r="H185" s="15">
        <v>90.5</v>
      </c>
      <c r="I185" s="15">
        <v>153</v>
      </c>
      <c r="J185" s="15">
        <v>29.2</v>
      </c>
      <c r="K185" s="15">
        <v>33.799999999999997</v>
      </c>
      <c r="L185" s="15">
        <v>14.75</v>
      </c>
      <c r="M185" s="15">
        <v>2246.9699999999998</v>
      </c>
      <c r="N185" s="15">
        <v>2319</v>
      </c>
    </row>
    <row r="186" spans="1:27" hidden="1">
      <c r="A186" s="16">
        <v>40079</v>
      </c>
      <c r="B186" s="15">
        <f t="shared" si="27"/>
        <v>4</v>
      </c>
      <c r="C186" s="15">
        <v>24.4</v>
      </c>
      <c r="D186" s="15">
        <v>0.28000000000000003</v>
      </c>
      <c r="E186" s="15">
        <v>15</v>
      </c>
      <c r="F186" s="15">
        <v>17.420000000000002</v>
      </c>
      <c r="G186" s="15">
        <v>24.6</v>
      </c>
      <c r="H186" s="15">
        <v>91</v>
      </c>
      <c r="I186" s="15">
        <v>156.5</v>
      </c>
      <c r="J186" s="15">
        <v>29.84</v>
      </c>
      <c r="K186" s="15">
        <v>34.770000000000003</v>
      </c>
      <c r="L186" s="15">
        <v>14.4</v>
      </c>
      <c r="M186" s="15">
        <v>2270.89</v>
      </c>
      <c r="N186" s="15">
        <v>2334</v>
      </c>
    </row>
    <row r="187" spans="1:27">
      <c r="A187" s="16">
        <v>40080</v>
      </c>
      <c r="B187" s="15">
        <f t="shared" si="27"/>
        <v>5</v>
      </c>
      <c r="C187" s="15">
        <v>23.5</v>
      </c>
      <c r="D187" s="15">
        <v>0.28000000000000003</v>
      </c>
      <c r="E187" s="15">
        <v>15.12</v>
      </c>
      <c r="F187" s="15">
        <v>17.37</v>
      </c>
      <c r="G187" s="15">
        <v>24.8</v>
      </c>
      <c r="H187" s="15">
        <v>88</v>
      </c>
      <c r="I187" s="15">
        <v>156.9</v>
      </c>
      <c r="J187" s="15">
        <v>29.4</v>
      </c>
      <c r="K187" s="15">
        <v>35</v>
      </c>
      <c r="L187" s="15">
        <v>14.35</v>
      </c>
      <c r="M187" s="15">
        <v>2256.39</v>
      </c>
      <c r="N187" s="15">
        <v>2315</v>
      </c>
      <c r="P187" s="15">
        <f>C187/C182</f>
        <v>1.0307017543859649</v>
      </c>
      <c r="Q187" s="15">
        <f t="shared" ref="Q187:AA187" si="38">D187/D182</f>
        <v>1.0769230769230771</v>
      </c>
      <c r="R187" s="15">
        <f t="shared" si="38"/>
        <v>1.0536585365853659</v>
      </c>
      <c r="S187" s="15">
        <f t="shared" si="38"/>
        <v>1.0722222222222224</v>
      </c>
      <c r="T187" s="15">
        <f t="shared" si="38"/>
        <v>1.0247933884297522</v>
      </c>
      <c r="U187" s="15">
        <f t="shared" si="38"/>
        <v>1.0114942528735633</v>
      </c>
      <c r="V187" s="15">
        <f t="shared" si="38"/>
        <v>1.0615696887686061</v>
      </c>
      <c r="W187" s="15">
        <f t="shared" si="38"/>
        <v>1.0462633451957295</v>
      </c>
      <c r="X187" s="15">
        <f t="shared" si="38"/>
        <v>1.0869565217391304</v>
      </c>
      <c r="Y187" s="15">
        <f t="shared" si="38"/>
        <v>1.0070175438596491</v>
      </c>
      <c r="Z187" s="15">
        <f t="shared" si="38"/>
        <v>1.0422991287959276</v>
      </c>
      <c r="AA187" s="15">
        <f t="shared" si="38"/>
        <v>1.0484601449275361</v>
      </c>
    </row>
    <row r="188" spans="1:27" hidden="1">
      <c r="A188" s="16">
        <v>40081</v>
      </c>
      <c r="B188" s="15">
        <f t="shared" si="27"/>
        <v>1</v>
      </c>
      <c r="C188" s="15">
        <v>23.08</v>
      </c>
      <c r="D188" s="15">
        <v>0.27</v>
      </c>
      <c r="E188" s="15">
        <v>15.2</v>
      </c>
      <c r="F188" s="15">
        <v>17.41</v>
      </c>
      <c r="G188" s="15">
        <v>24.29</v>
      </c>
      <c r="H188" s="15">
        <v>86.5</v>
      </c>
      <c r="I188" s="15">
        <v>156</v>
      </c>
      <c r="J188" s="15">
        <v>29.99</v>
      </c>
      <c r="K188" s="15">
        <v>34.630000000000003</v>
      </c>
      <c r="L188" s="15">
        <v>14.5</v>
      </c>
      <c r="M188" s="15">
        <v>2245.27</v>
      </c>
      <c r="N188" s="15">
        <v>2323</v>
      </c>
    </row>
    <row r="189" spans="1:27" hidden="1">
      <c r="A189" s="16">
        <v>40084</v>
      </c>
      <c r="B189" s="15">
        <f t="shared" si="27"/>
        <v>2</v>
      </c>
      <c r="C189" s="15">
        <v>23.2</v>
      </c>
      <c r="D189" s="15">
        <v>0.27</v>
      </c>
      <c r="E189" s="15">
        <v>15.13</v>
      </c>
      <c r="F189" s="15">
        <v>17.29</v>
      </c>
      <c r="G189" s="15">
        <v>24.16</v>
      </c>
      <c r="H189" s="15">
        <v>86.6</v>
      </c>
      <c r="I189" s="15">
        <v>157.6</v>
      </c>
      <c r="J189" s="15">
        <v>31.57</v>
      </c>
      <c r="K189" s="15">
        <v>34.409999999999997</v>
      </c>
      <c r="L189" s="15">
        <v>14.4</v>
      </c>
      <c r="M189" s="15">
        <v>2260.61</v>
      </c>
      <c r="N189" s="15">
        <v>2331</v>
      </c>
    </row>
    <row r="190" spans="1:27" hidden="1">
      <c r="A190" s="16">
        <v>40085</v>
      </c>
      <c r="B190" s="15">
        <f t="shared" si="27"/>
        <v>3</v>
      </c>
      <c r="C190" s="15">
        <v>22.15</v>
      </c>
      <c r="D190" s="15">
        <v>0.27</v>
      </c>
      <c r="E190" s="15">
        <v>15</v>
      </c>
      <c r="F190" s="15">
        <v>16.75</v>
      </c>
      <c r="G190" s="15">
        <v>23.75</v>
      </c>
      <c r="H190" s="15">
        <v>85</v>
      </c>
      <c r="I190" s="15">
        <v>151</v>
      </c>
      <c r="J190" s="15">
        <v>31</v>
      </c>
      <c r="K190" s="15">
        <v>33.21</v>
      </c>
      <c r="L190" s="15">
        <v>14.15</v>
      </c>
      <c r="M190" s="15">
        <v>2202.16</v>
      </c>
      <c r="N190" s="15">
        <v>2278</v>
      </c>
    </row>
    <row r="191" spans="1:27" hidden="1">
      <c r="A191" s="16">
        <v>40086</v>
      </c>
      <c r="B191" s="15">
        <f t="shared" si="27"/>
        <v>4</v>
      </c>
      <c r="C191" s="15">
        <v>21.97</v>
      </c>
      <c r="D191" s="15">
        <v>0.26</v>
      </c>
      <c r="E191" s="15">
        <v>14.88</v>
      </c>
      <c r="F191" s="15">
        <v>16.11</v>
      </c>
      <c r="G191" s="15">
        <v>24.1</v>
      </c>
      <c r="H191" s="15">
        <v>86.4</v>
      </c>
      <c r="I191" s="15">
        <v>152</v>
      </c>
      <c r="J191" s="15">
        <v>29.75</v>
      </c>
      <c r="K191" s="15">
        <v>33.549999999999997</v>
      </c>
      <c r="L191" s="15">
        <v>14.15</v>
      </c>
      <c r="M191" s="15">
        <v>2192.37</v>
      </c>
      <c r="N191" s="15">
        <v>2264</v>
      </c>
    </row>
    <row r="192" spans="1:27">
      <c r="A192" s="16">
        <v>40087</v>
      </c>
      <c r="B192" s="15">
        <f t="shared" si="27"/>
        <v>5</v>
      </c>
      <c r="C192" s="15">
        <v>23.15</v>
      </c>
      <c r="D192" s="15">
        <v>0.27</v>
      </c>
      <c r="E192" s="15">
        <v>15</v>
      </c>
      <c r="F192" s="15">
        <v>17.5</v>
      </c>
      <c r="G192" s="15">
        <v>25.98</v>
      </c>
      <c r="H192" s="15">
        <v>87.8</v>
      </c>
      <c r="I192" s="15">
        <v>154</v>
      </c>
      <c r="J192" s="15">
        <v>30.75</v>
      </c>
      <c r="K192" s="15">
        <v>33.409999999999997</v>
      </c>
      <c r="L192" s="15">
        <v>14.75</v>
      </c>
      <c r="M192" s="15">
        <v>2255.6799999999998</v>
      </c>
      <c r="N192" s="15">
        <v>2294</v>
      </c>
      <c r="P192" s="15">
        <f>C192/C187</f>
        <v>0.98510638297872333</v>
      </c>
      <c r="Q192" s="15">
        <f t="shared" ref="Q192:AA192" si="39">D192/D187</f>
        <v>0.9642857142857143</v>
      </c>
      <c r="R192" s="15">
        <f t="shared" si="39"/>
        <v>0.99206349206349209</v>
      </c>
      <c r="S192" s="15">
        <f t="shared" si="39"/>
        <v>1.0074841681059297</v>
      </c>
      <c r="T192" s="15">
        <f t="shared" si="39"/>
        <v>1.0475806451612903</v>
      </c>
      <c r="U192" s="15">
        <f t="shared" si="39"/>
        <v>0.99772727272727268</v>
      </c>
      <c r="V192" s="15">
        <f t="shared" si="39"/>
        <v>0.981516889738687</v>
      </c>
      <c r="W192" s="15">
        <f t="shared" si="39"/>
        <v>1.0459183673469388</v>
      </c>
      <c r="X192" s="15">
        <f t="shared" si="39"/>
        <v>0.95457142857142852</v>
      </c>
      <c r="Y192" s="15">
        <f t="shared" si="39"/>
        <v>1.0278745644599303</v>
      </c>
      <c r="Z192" s="15">
        <f t="shared" si="39"/>
        <v>0.99968533808428506</v>
      </c>
      <c r="AA192" s="15">
        <f t="shared" si="39"/>
        <v>0.99092872570194379</v>
      </c>
    </row>
    <row r="193" spans="1:27" hidden="1">
      <c r="A193" s="16">
        <v>40088</v>
      </c>
      <c r="B193" s="15">
        <f t="shared" si="27"/>
        <v>1</v>
      </c>
      <c r="C193" s="15">
        <v>20.78</v>
      </c>
      <c r="D193" s="15">
        <v>0.26</v>
      </c>
      <c r="E193" s="15">
        <v>14.5</v>
      </c>
      <c r="F193" s="15">
        <v>16.100000000000001</v>
      </c>
      <c r="G193" s="15">
        <v>24.01</v>
      </c>
      <c r="H193" s="15">
        <v>84.55</v>
      </c>
      <c r="I193" s="15">
        <v>148.19999999999999</v>
      </c>
      <c r="J193" s="15">
        <v>29.04</v>
      </c>
      <c r="K193" s="15">
        <v>31.59</v>
      </c>
      <c r="L193" s="15">
        <v>14.05</v>
      </c>
      <c r="M193" s="15">
        <v>2144.13</v>
      </c>
      <c r="N193" s="15">
        <v>2221</v>
      </c>
    </row>
    <row r="194" spans="1:27" hidden="1">
      <c r="A194" s="16">
        <v>40091</v>
      </c>
      <c r="B194" s="15">
        <f t="shared" si="27"/>
        <v>2</v>
      </c>
      <c r="C194" s="15">
        <v>21.3</v>
      </c>
      <c r="D194" s="15">
        <v>0.26</v>
      </c>
      <c r="E194" s="15">
        <v>14.4</v>
      </c>
      <c r="F194" s="15">
        <v>16.010000000000002</v>
      </c>
      <c r="G194" s="15">
        <v>23.9</v>
      </c>
      <c r="H194" s="15">
        <v>84.3</v>
      </c>
      <c r="I194" s="15">
        <v>146</v>
      </c>
      <c r="J194" s="15">
        <v>29.25</v>
      </c>
      <c r="K194" s="15">
        <v>31.3</v>
      </c>
      <c r="L194" s="15">
        <v>14.15</v>
      </c>
      <c r="M194" s="15">
        <v>2150.59</v>
      </c>
      <c r="N194" s="15">
        <v>2220</v>
      </c>
    </row>
    <row r="195" spans="1:27" hidden="1">
      <c r="A195" s="16">
        <v>40092</v>
      </c>
      <c r="B195" s="15">
        <f t="shared" si="27"/>
        <v>3</v>
      </c>
      <c r="C195" s="15">
        <v>22.19</v>
      </c>
      <c r="D195" s="15">
        <v>0.27</v>
      </c>
      <c r="E195" s="15">
        <v>14.6</v>
      </c>
      <c r="F195" s="15">
        <v>16.55</v>
      </c>
      <c r="G195" s="15">
        <v>24.5</v>
      </c>
      <c r="H195" s="15">
        <v>87.75</v>
      </c>
      <c r="I195" s="15">
        <v>151</v>
      </c>
      <c r="J195" s="15">
        <v>30</v>
      </c>
      <c r="K195" s="15">
        <v>32.61</v>
      </c>
      <c r="L195" s="15">
        <v>14.49</v>
      </c>
      <c r="M195" s="15">
        <v>2222.27</v>
      </c>
      <c r="N195" s="15">
        <v>2289</v>
      </c>
    </row>
    <row r="196" spans="1:27" hidden="1">
      <c r="A196" s="16">
        <v>40093</v>
      </c>
      <c r="B196" s="15">
        <f t="shared" si="27"/>
        <v>4</v>
      </c>
      <c r="C196" s="15">
        <v>22.09</v>
      </c>
      <c r="D196" s="15">
        <v>0.26</v>
      </c>
      <c r="E196" s="15">
        <v>14.54</v>
      </c>
      <c r="F196" s="15">
        <v>16.399999999999999</v>
      </c>
      <c r="G196" s="15">
        <v>23.5</v>
      </c>
      <c r="H196" s="15">
        <v>86</v>
      </c>
      <c r="I196" s="15">
        <v>152</v>
      </c>
      <c r="J196" s="15">
        <v>29.8</v>
      </c>
      <c r="K196" s="15">
        <v>31.65</v>
      </c>
      <c r="L196" s="15">
        <v>14.2</v>
      </c>
      <c r="M196" s="15">
        <v>2183.16</v>
      </c>
      <c r="N196" s="15">
        <v>2249</v>
      </c>
    </row>
    <row r="197" spans="1:27">
      <c r="A197" s="16">
        <v>40094</v>
      </c>
      <c r="B197" s="15">
        <f t="shared" si="27"/>
        <v>5</v>
      </c>
      <c r="C197" s="15">
        <v>22</v>
      </c>
      <c r="D197" s="15">
        <v>0.26</v>
      </c>
      <c r="E197" s="15">
        <v>14.4</v>
      </c>
      <c r="F197" s="15">
        <v>16.350000000000001</v>
      </c>
      <c r="G197" s="15">
        <v>23.5</v>
      </c>
      <c r="H197" s="15">
        <v>87.65</v>
      </c>
      <c r="I197" s="15">
        <v>155.5</v>
      </c>
      <c r="J197" s="15">
        <v>30</v>
      </c>
      <c r="K197" s="15">
        <v>31.95</v>
      </c>
      <c r="L197" s="15">
        <v>14.46</v>
      </c>
      <c r="M197" s="15">
        <v>2205.42</v>
      </c>
      <c r="N197" s="15">
        <v>2267</v>
      </c>
      <c r="P197" s="15">
        <f>C197/C192</f>
        <v>0.95032397408207347</v>
      </c>
      <c r="Q197" s="15">
        <f t="shared" ref="Q197:AA197" si="40">D197/D192</f>
        <v>0.96296296296296291</v>
      </c>
      <c r="R197" s="15">
        <f t="shared" si="40"/>
        <v>0.96000000000000008</v>
      </c>
      <c r="S197" s="15">
        <f t="shared" si="40"/>
        <v>0.93428571428571439</v>
      </c>
      <c r="T197" s="15">
        <f t="shared" si="40"/>
        <v>0.90454195535026938</v>
      </c>
      <c r="U197" s="15">
        <f t="shared" si="40"/>
        <v>0.99829157175398642</v>
      </c>
      <c r="V197" s="15">
        <f t="shared" si="40"/>
        <v>1.0097402597402598</v>
      </c>
      <c r="W197" s="15">
        <f t="shared" si="40"/>
        <v>0.97560975609756095</v>
      </c>
      <c r="X197" s="15">
        <f t="shared" si="40"/>
        <v>0.95630050882969175</v>
      </c>
      <c r="Y197" s="15">
        <f t="shared" si="40"/>
        <v>0.98033898305084755</v>
      </c>
      <c r="Z197" s="15">
        <f t="shared" si="40"/>
        <v>0.97771847070506468</v>
      </c>
      <c r="AA197" s="15">
        <f t="shared" si="40"/>
        <v>0.98823016564952049</v>
      </c>
    </row>
    <row r="198" spans="1:27" hidden="1">
      <c r="A198" s="16">
        <v>40095</v>
      </c>
      <c r="B198" s="15">
        <f t="shared" si="27"/>
        <v>1</v>
      </c>
      <c r="C198" s="15">
        <v>22</v>
      </c>
      <c r="D198" s="15">
        <v>0.26</v>
      </c>
      <c r="E198" s="15">
        <v>14.4</v>
      </c>
      <c r="F198" s="15">
        <v>16.5</v>
      </c>
      <c r="G198" s="15">
        <v>23.6</v>
      </c>
      <c r="H198" s="15">
        <v>89.4</v>
      </c>
      <c r="I198" s="15">
        <v>157</v>
      </c>
      <c r="J198" s="15">
        <v>29.8</v>
      </c>
      <c r="K198" s="15">
        <v>31.99</v>
      </c>
      <c r="L198" s="15">
        <v>14.3</v>
      </c>
      <c r="M198" s="15">
        <v>2211.2600000000002</v>
      </c>
      <c r="N198" s="15">
        <v>2287</v>
      </c>
    </row>
    <row r="199" spans="1:27" hidden="1">
      <c r="A199" s="16">
        <v>40098</v>
      </c>
      <c r="B199" s="15">
        <f t="shared" si="27"/>
        <v>2</v>
      </c>
      <c r="C199" s="15">
        <v>21.72</v>
      </c>
      <c r="D199" s="15">
        <v>0.25</v>
      </c>
      <c r="E199" s="15">
        <v>14.4</v>
      </c>
      <c r="F199" s="15">
        <v>16.57</v>
      </c>
      <c r="G199" s="15">
        <v>24.11</v>
      </c>
      <c r="H199" s="15">
        <v>91.4</v>
      </c>
      <c r="I199" s="15">
        <v>161.19999999999999</v>
      </c>
      <c r="J199" s="15">
        <v>29.95</v>
      </c>
      <c r="K199" s="15">
        <v>32.1</v>
      </c>
      <c r="L199" s="15">
        <v>14.4</v>
      </c>
      <c r="M199" s="15">
        <v>2238.5100000000002</v>
      </c>
      <c r="N199" s="15">
        <v>2297</v>
      </c>
    </row>
    <row r="200" spans="1:27" hidden="1">
      <c r="A200" s="16">
        <v>40099</v>
      </c>
      <c r="B200" s="15">
        <f t="shared" si="27"/>
        <v>3</v>
      </c>
      <c r="C200" s="15">
        <v>21.75</v>
      </c>
      <c r="D200" s="15">
        <v>0.25</v>
      </c>
      <c r="E200" s="15">
        <v>14.78</v>
      </c>
      <c r="F200" s="15">
        <v>16.97</v>
      </c>
      <c r="G200" s="15">
        <v>24</v>
      </c>
      <c r="H200" s="15">
        <v>90.1</v>
      </c>
      <c r="I200" s="15">
        <v>160.5</v>
      </c>
      <c r="J200" s="15">
        <v>29.6</v>
      </c>
      <c r="K200" s="15">
        <v>31.88</v>
      </c>
      <c r="L200" s="15">
        <v>14.28</v>
      </c>
      <c r="M200" s="15">
        <v>2227.46</v>
      </c>
      <c r="N200" s="15">
        <v>2279</v>
      </c>
    </row>
    <row r="201" spans="1:27" hidden="1">
      <c r="A201" s="16">
        <v>40100</v>
      </c>
      <c r="B201" s="15">
        <f t="shared" ref="B201:B222" si="41">B196</f>
        <v>4</v>
      </c>
      <c r="C201" s="15">
        <v>21.89</v>
      </c>
      <c r="D201" s="15">
        <v>0.25</v>
      </c>
      <c r="E201" s="15">
        <v>14.85</v>
      </c>
      <c r="F201" s="15">
        <v>16.989999999999998</v>
      </c>
      <c r="G201" s="15">
        <v>25.18</v>
      </c>
      <c r="H201" s="15">
        <v>93.65</v>
      </c>
      <c r="I201" s="15">
        <v>171</v>
      </c>
      <c r="J201" s="15">
        <v>30.5</v>
      </c>
      <c r="K201" s="15">
        <v>33.200000000000003</v>
      </c>
      <c r="L201" s="15">
        <v>14.77</v>
      </c>
      <c r="M201" s="15">
        <v>2302.54</v>
      </c>
      <c r="N201" s="15">
        <v>2370</v>
      </c>
    </row>
    <row r="202" spans="1:27">
      <c r="A202" s="16">
        <v>40101</v>
      </c>
      <c r="B202" s="15">
        <f t="shared" si="41"/>
        <v>5</v>
      </c>
      <c r="C202" s="15">
        <v>21.9</v>
      </c>
      <c r="D202" s="15">
        <v>0.25</v>
      </c>
      <c r="E202" s="15">
        <v>14.41</v>
      </c>
      <c r="F202" s="15">
        <v>16.46</v>
      </c>
      <c r="G202" s="15">
        <v>25.7</v>
      </c>
      <c r="H202" s="15">
        <v>94.8</v>
      </c>
      <c r="I202" s="15">
        <v>165</v>
      </c>
      <c r="J202" s="15">
        <v>30.47</v>
      </c>
      <c r="K202" s="15">
        <v>32.9</v>
      </c>
      <c r="L202" s="15">
        <v>14.7</v>
      </c>
      <c r="M202" s="15">
        <v>2276.1</v>
      </c>
      <c r="N202" s="15">
        <v>2332</v>
      </c>
      <c r="P202" s="15">
        <f>C202/C197</f>
        <v>0.99545454545454537</v>
      </c>
      <c r="Q202" s="15">
        <f t="shared" ref="Q202:AA202" si="42">D202/D197</f>
        <v>0.96153846153846145</v>
      </c>
      <c r="R202" s="15">
        <f t="shared" si="42"/>
        <v>1.0006944444444443</v>
      </c>
      <c r="S202" s="15">
        <f t="shared" si="42"/>
        <v>1.0067278287461774</v>
      </c>
      <c r="T202" s="15">
        <f t="shared" si="42"/>
        <v>1.0936170212765957</v>
      </c>
      <c r="U202" s="15">
        <f t="shared" si="42"/>
        <v>1.0815744438106103</v>
      </c>
      <c r="V202" s="15">
        <f t="shared" si="42"/>
        <v>1.0610932475884245</v>
      </c>
      <c r="W202" s="15">
        <f t="shared" si="42"/>
        <v>1.0156666666666667</v>
      </c>
      <c r="X202" s="15">
        <f t="shared" si="42"/>
        <v>1.0297339593114241</v>
      </c>
      <c r="Y202" s="15">
        <f t="shared" si="42"/>
        <v>1.0165975103734439</v>
      </c>
      <c r="Z202" s="15">
        <f t="shared" si="42"/>
        <v>1.0320483173273118</v>
      </c>
      <c r="AA202" s="15">
        <f t="shared" si="42"/>
        <v>1.0286722540802824</v>
      </c>
    </row>
    <row r="203" spans="1:27" hidden="1">
      <c r="A203" s="16">
        <v>40102</v>
      </c>
      <c r="B203" s="15">
        <f t="shared" si="41"/>
        <v>1</v>
      </c>
      <c r="C203" s="15">
        <v>21.2</v>
      </c>
      <c r="D203" s="15">
        <v>0.25</v>
      </c>
      <c r="E203" s="15">
        <v>14.2</v>
      </c>
      <c r="F203" s="15">
        <v>16.5</v>
      </c>
      <c r="G203" s="15">
        <v>25.1</v>
      </c>
      <c r="H203" s="15">
        <v>95</v>
      </c>
      <c r="I203" s="15">
        <v>163</v>
      </c>
      <c r="J203" s="15">
        <v>31.1</v>
      </c>
      <c r="K203" s="15">
        <v>33.200000000000003</v>
      </c>
      <c r="L203" s="15">
        <v>14.69</v>
      </c>
      <c r="M203" s="15">
        <v>2272.37</v>
      </c>
      <c r="N203" s="15">
        <v>2330</v>
      </c>
    </row>
    <row r="204" spans="1:27" hidden="1">
      <c r="A204" s="16">
        <v>40105</v>
      </c>
      <c r="B204" s="15">
        <f t="shared" si="41"/>
        <v>2</v>
      </c>
      <c r="C204" s="15">
        <v>20.2</v>
      </c>
      <c r="D204" s="15">
        <v>0.25</v>
      </c>
      <c r="E204" s="15">
        <v>14.38</v>
      </c>
      <c r="F204" s="15">
        <v>16.5</v>
      </c>
      <c r="G204" s="15">
        <v>25.2</v>
      </c>
      <c r="H204" s="15">
        <v>97.3</v>
      </c>
      <c r="I204" s="15">
        <v>167</v>
      </c>
      <c r="J204" s="15">
        <v>31.8</v>
      </c>
      <c r="K204" s="15">
        <v>34.75</v>
      </c>
      <c r="L204" s="15">
        <v>15.15</v>
      </c>
      <c r="M204" s="15">
        <v>2322.17</v>
      </c>
      <c r="N204" s="15">
        <v>2375</v>
      </c>
    </row>
    <row r="205" spans="1:27" hidden="1">
      <c r="A205" s="16">
        <v>40106</v>
      </c>
      <c r="B205" s="15">
        <f t="shared" si="41"/>
        <v>3</v>
      </c>
      <c r="C205" s="15">
        <v>19.510000000000002</v>
      </c>
      <c r="D205" s="15">
        <v>0.25</v>
      </c>
      <c r="E205" s="15">
        <v>14.04</v>
      </c>
      <c r="F205" s="15">
        <v>16.149999999999999</v>
      </c>
      <c r="G205" s="15">
        <v>25.9</v>
      </c>
      <c r="H205" s="15">
        <v>98</v>
      </c>
      <c r="I205" s="15">
        <v>170.3</v>
      </c>
      <c r="J205" s="15">
        <v>32.200000000000003</v>
      </c>
      <c r="K205" s="15">
        <v>35</v>
      </c>
      <c r="L205" s="15">
        <v>15.45</v>
      </c>
      <c r="M205" s="15">
        <v>2348.65</v>
      </c>
      <c r="N205" s="15">
        <v>2389</v>
      </c>
    </row>
    <row r="206" spans="1:27" hidden="1">
      <c r="A206" s="16">
        <v>40107</v>
      </c>
      <c r="B206" s="15">
        <f t="shared" si="41"/>
        <v>4</v>
      </c>
      <c r="C206" s="15">
        <v>19.8</v>
      </c>
      <c r="D206" s="15">
        <v>0.25</v>
      </c>
      <c r="E206" s="15">
        <v>14.44</v>
      </c>
      <c r="F206" s="15">
        <v>16.2</v>
      </c>
      <c r="G206" s="15">
        <v>26.5</v>
      </c>
      <c r="H206" s="15">
        <v>99.9</v>
      </c>
      <c r="I206" s="15">
        <v>171</v>
      </c>
      <c r="J206" s="15">
        <v>32.19</v>
      </c>
      <c r="K206" s="15">
        <v>35.11</v>
      </c>
      <c r="L206" s="15">
        <v>15.41</v>
      </c>
      <c r="M206" s="15">
        <v>2370.65</v>
      </c>
      <c r="N206" s="15">
        <v>2439</v>
      </c>
    </row>
    <row r="207" spans="1:27">
      <c r="A207" s="16">
        <v>40108</v>
      </c>
      <c r="B207" s="15">
        <f t="shared" si="41"/>
        <v>5</v>
      </c>
      <c r="C207" s="15">
        <v>19.66</v>
      </c>
      <c r="D207" s="15">
        <v>0.24</v>
      </c>
      <c r="E207" s="15">
        <v>14.44</v>
      </c>
      <c r="F207" s="15">
        <v>15.8</v>
      </c>
      <c r="G207" s="15">
        <v>25.9</v>
      </c>
      <c r="H207" s="15">
        <v>100</v>
      </c>
      <c r="I207" s="15">
        <v>171</v>
      </c>
      <c r="J207" s="15">
        <v>32</v>
      </c>
      <c r="K207" s="15">
        <v>35.5</v>
      </c>
      <c r="L207" s="15">
        <v>15.09</v>
      </c>
      <c r="M207" s="15">
        <v>2368.11</v>
      </c>
      <c r="N207" s="15">
        <v>2428</v>
      </c>
      <c r="P207" s="15">
        <f>C207/C202</f>
        <v>0.897716894977169</v>
      </c>
      <c r="Q207" s="15">
        <f t="shared" ref="Q207:AA207" si="43">D207/D202</f>
        <v>0.96</v>
      </c>
      <c r="R207" s="15">
        <f t="shared" si="43"/>
        <v>1.0020818875780708</v>
      </c>
      <c r="S207" s="15">
        <f t="shared" si="43"/>
        <v>0.95990279465370598</v>
      </c>
      <c r="T207" s="15">
        <f t="shared" si="43"/>
        <v>1.0077821011673151</v>
      </c>
      <c r="U207" s="15">
        <f t="shared" si="43"/>
        <v>1.0548523206751055</v>
      </c>
      <c r="V207" s="15">
        <f t="shared" si="43"/>
        <v>1.0363636363636364</v>
      </c>
      <c r="W207" s="15">
        <f t="shared" si="43"/>
        <v>1.0502133245815557</v>
      </c>
      <c r="X207" s="15">
        <f t="shared" si="43"/>
        <v>1.0790273556231003</v>
      </c>
      <c r="Y207" s="15">
        <f t="shared" si="43"/>
        <v>1.0265306122448981</v>
      </c>
      <c r="Z207" s="15">
        <f t="shared" si="43"/>
        <v>1.0404244101753</v>
      </c>
      <c r="AA207" s="15">
        <f t="shared" si="43"/>
        <v>1.0411663807890223</v>
      </c>
    </row>
    <row r="208" spans="1:27" hidden="1">
      <c r="A208" s="16">
        <v>40109</v>
      </c>
      <c r="B208" s="15">
        <f t="shared" si="41"/>
        <v>1</v>
      </c>
      <c r="C208" s="15">
        <v>20.47</v>
      </c>
      <c r="D208" s="15">
        <v>0.26</v>
      </c>
      <c r="E208" s="15">
        <v>14.1</v>
      </c>
      <c r="F208" s="15">
        <v>16</v>
      </c>
      <c r="G208" s="15">
        <v>26.9</v>
      </c>
      <c r="H208" s="15">
        <v>102</v>
      </c>
      <c r="I208" s="15">
        <v>172</v>
      </c>
      <c r="J208" s="15">
        <v>32.44</v>
      </c>
      <c r="K208" s="15">
        <v>36</v>
      </c>
      <c r="L208" s="15">
        <v>15</v>
      </c>
      <c r="M208" s="15">
        <v>2412.1799999999998</v>
      </c>
      <c r="N208" s="15">
        <v>2459</v>
      </c>
    </row>
    <row r="209" spans="1:27" hidden="1">
      <c r="A209" s="16">
        <v>40112</v>
      </c>
      <c r="B209" s="15">
        <f t="shared" si="41"/>
        <v>2</v>
      </c>
      <c r="C209" s="15">
        <v>20.59</v>
      </c>
      <c r="D209" s="15">
        <v>0.25</v>
      </c>
      <c r="E209" s="15">
        <v>14.27</v>
      </c>
      <c r="F209" s="15">
        <v>15.27</v>
      </c>
      <c r="G209" s="15">
        <v>27.22</v>
      </c>
      <c r="H209" s="15">
        <v>101</v>
      </c>
      <c r="I209" s="15">
        <v>169.2</v>
      </c>
      <c r="J209" s="15">
        <v>32.19</v>
      </c>
      <c r="K209" s="15">
        <v>35.049999999999997</v>
      </c>
      <c r="L209" s="15">
        <v>14.99</v>
      </c>
      <c r="M209" s="15">
        <v>2381.0700000000002</v>
      </c>
      <c r="N209" s="15">
        <v>2445</v>
      </c>
    </row>
    <row r="210" spans="1:27" hidden="1">
      <c r="A210" s="16">
        <v>40113</v>
      </c>
      <c r="B210" s="15">
        <f t="shared" si="41"/>
        <v>3</v>
      </c>
      <c r="C210" s="15">
        <v>20.010000000000002</v>
      </c>
      <c r="D210" s="15">
        <v>0.24</v>
      </c>
      <c r="E210" s="15">
        <v>14.37</v>
      </c>
      <c r="F210" s="15">
        <v>15.3</v>
      </c>
      <c r="G210" s="15">
        <v>26.5</v>
      </c>
      <c r="H210" s="15">
        <v>97.1</v>
      </c>
      <c r="I210" s="15">
        <v>163</v>
      </c>
      <c r="J210" s="15">
        <v>31.65</v>
      </c>
      <c r="K210" s="15">
        <v>34.5</v>
      </c>
      <c r="L210" s="15">
        <v>15</v>
      </c>
      <c r="M210" s="15">
        <v>2330.69</v>
      </c>
      <c r="N210" s="15">
        <v>2384</v>
      </c>
    </row>
    <row r="211" spans="1:27" hidden="1">
      <c r="A211" s="16">
        <v>40114</v>
      </c>
      <c r="B211" s="15">
        <f t="shared" si="41"/>
        <v>4</v>
      </c>
      <c r="C211" s="15">
        <v>20.2</v>
      </c>
      <c r="D211" s="15">
        <v>0.24</v>
      </c>
      <c r="E211" s="15">
        <v>14.37</v>
      </c>
      <c r="F211" s="15">
        <v>15.09</v>
      </c>
      <c r="G211" s="15">
        <v>26.17</v>
      </c>
      <c r="H211" s="15">
        <v>93.5</v>
      </c>
      <c r="I211" s="15">
        <v>157.30000000000001</v>
      </c>
      <c r="J211" s="15">
        <v>30.77</v>
      </c>
      <c r="K211" s="15">
        <v>33.880000000000003</v>
      </c>
      <c r="L211" s="15">
        <v>15</v>
      </c>
      <c r="M211" s="15">
        <v>2273.83</v>
      </c>
      <c r="N211" s="15">
        <v>2339</v>
      </c>
    </row>
    <row r="212" spans="1:27">
      <c r="A212" s="16">
        <v>40115</v>
      </c>
      <c r="B212" s="15">
        <f t="shared" si="41"/>
        <v>5</v>
      </c>
      <c r="C212" s="15">
        <v>19.82</v>
      </c>
      <c r="D212" s="15">
        <v>0.24</v>
      </c>
      <c r="E212" s="15">
        <v>14.37</v>
      </c>
      <c r="F212" s="15">
        <v>14.76</v>
      </c>
      <c r="G212" s="15">
        <v>26.2</v>
      </c>
      <c r="H212" s="15">
        <v>98</v>
      </c>
      <c r="I212" s="15">
        <v>160.5</v>
      </c>
      <c r="J212" s="15">
        <v>30.9</v>
      </c>
      <c r="K212" s="15">
        <v>35.299999999999997</v>
      </c>
      <c r="L212" s="15">
        <v>14.84</v>
      </c>
      <c r="M212" s="15">
        <v>2306.9499999999998</v>
      </c>
      <c r="N212" s="15">
        <v>2360</v>
      </c>
      <c r="P212" s="15">
        <f>C212/C207</f>
        <v>1.0081383519837233</v>
      </c>
      <c r="Q212" s="15">
        <f t="shared" ref="Q212:AA212" si="44">D212/D207</f>
        <v>1</v>
      </c>
      <c r="R212" s="15">
        <f t="shared" si="44"/>
        <v>0.99515235457063711</v>
      </c>
      <c r="S212" s="15">
        <f t="shared" si="44"/>
        <v>0.9341772151898734</v>
      </c>
      <c r="T212" s="15">
        <f t="shared" si="44"/>
        <v>1.0115830115830116</v>
      </c>
      <c r="U212" s="15">
        <f t="shared" si="44"/>
        <v>0.98</v>
      </c>
      <c r="V212" s="15">
        <f t="shared" si="44"/>
        <v>0.93859649122807021</v>
      </c>
      <c r="W212" s="15">
        <f t="shared" si="44"/>
        <v>0.96562499999999996</v>
      </c>
      <c r="X212" s="15">
        <f t="shared" si="44"/>
        <v>0.99436619718309849</v>
      </c>
      <c r="Y212" s="15">
        <f t="shared" si="44"/>
        <v>0.98343273691186217</v>
      </c>
      <c r="Z212" s="15">
        <f t="shared" si="44"/>
        <v>0.97417349700816247</v>
      </c>
      <c r="AA212" s="15">
        <f t="shared" si="44"/>
        <v>0.97199341021416807</v>
      </c>
    </row>
    <row r="213" spans="1:27" hidden="1">
      <c r="A213" s="16">
        <v>40116</v>
      </c>
      <c r="B213" s="15">
        <f t="shared" si="41"/>
        <v>1</v>
      </c>
      <c r="C213" s="15">
        <v>19.149999999999999</v>
      </c>
      <c r="D213" s="15">
        <v>0.23</v>
      </c>
      <c r="E213" s="15">
        <v>14.05</v>
      </c>
      <c r="F213" s="15">
        <v>14.3</v>
      </c>
      <c r="G213" s="15">
        <v>25.34</v>
      </c>
      <c r="H213" s="15">
        <v>98.9</v>
      </c>
      <c r="I213" s="15">
        <v>157.30000000000001</v>
      </c>
      <c r="J213" s="15">
        <v>30.5</v>
      </c>
      <c r="K213" s="15">
        <v>34.700000000000003</v>
      </c>
      <c r="L213" s="15">
        <v>14.5</v>
      </c>
      <c r="M213" s="15">
        <v>2274.7199999999998</v>
      </c>
      <c r="N213" s="15">
        <v>2324</v>
      </c>
    </row>
    <row r="214" spans="1:27" hidden="1">
      <c r="A214" s="16">
        <v>40119</v>
      </c>
      <c r="B214" s="15">
        <f t="shared" si="41"/>
        <v>2</v>
      </c>
      <c r="C214" s="15">
        <v>18.899999999999999</v>
      </c>
      <c r="D214" s="15">
        <v>0.24</v>
      </c>
      <c r="E214" s="15">
        <v>14.26</v>
      </c>
      <c r="F214" s="15">
        <v>14.5</v>
      </c>
      <c r="G214" s="15">
        <v>25.3</v>
      </c>
      <c r="H214" s="15">
        <v>97.5</v>
      </c>
      <c r="I214" s="15">
        <v>157.4</v>
      </c>
      <c r="J214" s="15">
        <v>29.93</v>
      </c>
      <c r="K214" s="15">
        <v>34.9</v>
      </c>
      <c r="L214" s="15">
        <v>14.16</v>
      </c>
      <c r="M214" s="15">
        <v>2264.0700000000002</v>
      </c>
      <c r="N214" s="15">
        <v>2318</v>
      </c>
    </row>
    <row r="215" spans="1:27" hidden="1">
      <c r="A215" s="16">
        <v>40120</v>
      </c>
      <c r="B215" s="15">
        <f t="shared" si="41"/>
        <v>3</v>
      </c>
      <c r="C215" s="15">
        <v>18.75</v>
      </c>
      <c r="D215" s="15">
        <v>0.23</v>
      </c>
      <c r="E215" s="15">
        <v>14.05</v>
      </c>
      <c r="F215" s="15">
        <v>14.3</v>
      </c>
      <c r="G215" s="15">
        <v>24.5</v>
      </c>
      <c r="H215" s="15">
        <v>94.8</v>
      </c>
      <c r="I215" s="15">
        <v>152.5</v>
      </c>
      <c r="J215" s="15">
        <v>29.09</v>
      </c>
      <c r="K215" s="15">
        <v>33.5</v>
      </c>
      <c r="L215" s="15">
        <v>13.87</v>
      </c>
      <c r="M215" s="15">
        <v>2193.87</v>
      </c>
      <c r="N215" s="15">
        <v>2256</v>
      </c>
    </row>
    <row r="216" spans="1:27" hidden="1">
      <c r="A216" s="16">
        <v>40121</v>
      </c>
      <c r="B216" s="15">
        <f t="shared" si="41"/>
        <v>4</v>
      </c>
      <c r="C216" s="15">
        <v>18.86</v>
      </c>
      <c r="D216" s="15">
        <v>0.23</v>
      </c>
      <c r="E216" s="15">
        <v>14.07</v>
      </c>
      <c r="F216" s="15">
        <v>14.5</v>
      </c>
      <c r="G216" s="15">
        <v>24.45</v>
      </c>
      <c r="H216" s="15">
        <v>98.35</v>
      </c>
      <c r="I216" s="15">
        <v>158.9</v>
      </c>
      <c r="J216" s="15">
        <v>29.3</v>
      </c>
      <c r="K216" s="15">
        <v>34.85</v>
      </c>
      <c r="L216" s="15">
        <v>13.92</v>
      </c>
      <c r="M216" s="15">
        <v>2249.08</v>
      </c>
      <c r="N216" s="15">
        <v>2295</v>
      </c>
    </row>
    <row r="217" spans="1:27">
      <c r="A217" s="16">
        <v>40122</v>
      </c>
      <c r="B217" s="15">
        <f t="shared" si="41"/>
        <v>5</v>
      </c>
      <c r="C217" s="15">
        <v>19.03</v>
      </c>
      <c r="D217" s="15">
        <v>0.25</v>
      </c>
      <c r="E217" s="15">
        <v>14.11</v>
      </c>
      <c r="F217" s="15">
        <v>14.99</v>
      </c>
      <c r="G217" s="15">
        <v>24</v>
      </c>
      <c r="H217" s="15">
        <v>101</v>
      </c>
      <c r="I217" s="15">
        <v>166.8</v>
      </c>
      <c r="J217" s="15">
        <v>30.1</v>
      </c>
      <c r="K217" s="15">
        <v>36</v>
      </c>
      <c r="L217" s="15">
        <v>14.1</v>
      </c>
      <c r="M217" s="15">
        <v>2305.84</v>
      </c>
      <c r="N217" s="15">
        <v>2354</v>
      </c>
      <c r="P217" s="15">
        <f>C217/C212</f>
        <v>0.96014127144298689</v>
      </c>
      <c r="Q217" s="15">
        <f t="shared" ref="Q217:AA217" si="45">D217/D212</f>
        <v>1.0416666666666667</v>
      </c>
      <c r="R217" s="15">
        <f t="shared" si="45"/>
        <v>0.98190675017397355</v>
      </c>
      <c r="S217" s="15">
        <f t="shared" si="45"/>
        <v>1.0155826558265584</v>
      </c>
      <c r="T217" s="15">
        <f t="shared" si="45"/>
        <v>0.91603053435114501</v>
      </c>
      <c r="U217" s="15">
        <f t="shared" si="45"/>
        <v>1.0306122448979591</v>
      </c>
      <c r="V217" s="15">
        <f t="shared" si="45"/>
        <v>1.0392523364485982</v>
      </c>
      <c r="W217" s="15">
        <f t="shared" si="45"/>
        <v>0.97411003236245963</v>
      </c>
      <c r="X217" s="15">
        <f t="shared" si="45"/>
        <v>1.0198300283286119</v>
      </c>
      <c r="Y217" s="15">
        <f t="shared" si="45"/>
        <v>0.95013477088948783</v>
      </c>
      <c r="Z217" s="15">
        <f t="shared" si="45"/>
        <v>0.99951884522854861</v>
      </c>
      <c r="AA217" s="15">
        <f t="shared" si="45"/>
        <v>0.99745762711864405</v>
      </c>
    </row>
    <row r="218" spans="1:27" hidden="1">
      <c r="A218" s="16">
        <v>40123</v>
      </c>
      <c r="B218" s="15">
        <f t="shared" si="41"/>
        <v>1</v>
      </c>
      <c r="C218" s="15">
        <v>18.7</v>
      </c>
      <c r="D218" s="15">
        <v>0.24</v>
      </c>
      <c r="E218" s="15">
        <v>14.05</v>
      </c>
      <c r="F218" s="15">
        <v>14.72</v>
      </c>
      <c r="G218" s="15">
        <v>23.6</v>
      </c>
      <c r="H218" s="15">
        <v>99.1</v>
      </c>
      <c r="I218" s="15">
        <v>169.8</v>
      </c>
      <c r="J218" s="15">
        <v>29.6</v>
      </c>
      <c r="K218" s="15">
        <v>35.520000000000003</v>
      </c>
      <c r="L218" s="15">
        <v>13.3</v>
      </c>
      <c r="M218" s="15">
        <v>2276.7399999999998</v>
      </c>
      <c r="N218" s="15">
        <v>2319</v>
      </c>
    </row>
    <row r="219" spans="1:27" hidden="1">
      <c r="A219" s="16">
        <v>40126</v>
      </c>
      <c r="B219" s="15">
        <f t="shared" si="41"/>
        <v>2</v>
      </c>
      <c r="C219" s="15">
        <v>19</v>
      </c>
      <c r="D219" s="15">
        <v>0.25</v>
      </c>
      <c r="E219" s="15">
        <v>14.06</v>
      </c>
      <c r="F219" s="15">
        <v>15</v>
      </c>
      <c r="G219" s="15">
        <v>24.81</v>
      </c>
      <c r="H219" s="15">
        <v>105</v>
      </c>
      <c r="I219" s="15">
        <v>175.8</v>
      </c>
      <c r="J219" s="15">
        <v>30.7</v>
      </c>
      <c r="K219" s="15">
        <v>36.9</v>
      </c>
      <c r="L219" s="15">
        <v>13.65</v>
      </c>
      <c r="M219" s="15">
        <v>2358.84</v>
      </c>
      <c r="N219" s="15">
        <v>2409</v>
      </c>
    </row>
    <row r="220" spans="1:27" hidden="1">
      <c r="A220" s="16">
        <v>40127</v>
      </c>
      <c r="B220" s="15">
        <f t="shared" si="41"/>
        <v>3</v>
      </c>
      <c r="C220" s="15">
        <v>19.7</v>
      </c>
      <c r="D220" s="15">
        <v>0.26</v>
      </c>
      <c r="E220" s="15">
        <v>14.19</v>
      </c>
      <c r="F220" s="15">
        <v>14.5</v>
      </c>
      <c r="G220" s="15">
        <v>25.1</v>
      </c>
      <c r="H220" s="15">
        <v>106.8</v>
      </c>
      <c r="I220" s="15">
        <v>178</v>
      </c>
      <c r="J220" s="15">
        <v>30.87</v>
      </c>
      <c r="K220" s="15">
        <v>36.950000000000003</v>
      </c>
      <c r="L220" s="15">
        <v>13.8</v>
      </c>
      <c r="M220" s="15">
        <v>2373.3000000000002</v>
      </c>
      <c r="N220" s="15">
        <v>2416</v>
      </c>
    </row>
    <row r="221" spans="1:27" hidden="1">
      <c r="A221" s="16">
        <v>40129</v>
      </c>
      <c r="B221" s="15">
        <f t="shared" si="41"/>
        <v>4</v>
      </c>
      <c r="C221" s="15">
        <v>19.75</v>
      </c>
      <c r="D221" s="15">
        <v>0.25</v>
      </c>
      <c r="E221" s="15">
        <v>14.05</v>
      </c>
      <c r="F221" s="15">
        <v>14.5</v>
      </c>
      <c r="G221" s="15">
        <v>24.1</v>
      </c>
      <c r="H221" s="15">
        <v>108.5</v>
      </c>
      <c r="I221" s="15">
        <v>182</v>
      </c>
      <c r="J221" s="15">
        <v>31.5</v>
      </c>
      <c r="K221" s="15">
        <v>37.369999999999997</v>
      </c>
      <c r="L221" s="15">
        <v>13.67</v>
      </c>
      <c r="M221" s="15">
        <v>2393.6</v>
      </c>
      <c r="N221" s="15">
        <v>2438</v>
      </c>
    </row>
    <row r="222" spans="1:27">
      <c r="A222" s="16">
        <v>40130</v>
      </c>
      <c r="B222" s="15">
        <f t="shared" si="41"/>
        <v>5</v>
      </c>
      <c r="C222" s="15">
        <v>19.8</v>
      </c>
      <c r="D222" s="15">
        <v>0.24</v>
      </c>
      <c r="E222" s="15">
        <v>14</v>
      </c>
      <c r="F222" s="15">
        <v>14.52</v>
      </c>
      <c r="G222" s="15">
        <v>24.67</v>
      </c>
      <c r="H222" s="15">
        <v>106.5</v>
      </c>
      <c r="I222" s="15">
        <v>176.6</v>
      </c>
      <c r="J222" s="15">
        <v>30.75</v>
      </c>
      <c r="K222" s="15">
        <v>37.520000000000003</v>
      </c>
      <c r="L222" s="15">
        <v>13.05</v>
      </c>
      <c r="M222" s="15">
        <v>2356.59</v>
      </c>
      <c r="N222" s="15">
        <v>2415</v>
      </c>
      <c r="P222" s="15">
        <f>C222/C217</f>
        <v>1.0404624277456647</v>
      </c>
      <c r="Q222" s="15">
        <f t="shared" ref="Q222:AA222" si="46">D222/D217</f>
        <v>0.96</v>
      </c>
      <c r="R222" s="15">
        <f t="shared" si="46"/>
        <v>0.99220411055988667</v>
      </c>
      <c r="S222" s="15">
        <f t="shared" si="46"/>
        <v>0.96864576384256162</v>
      </c>
      <c r="T222" s="15">
        <f t="shared" si="46"/>
        <v>1.0279166666666668</v>
      </c>
      <c r="U222" s="15">
        <f t="shared" si="46"/>
        <v>1.0544554455445545</v>
      </c>
      <c r="V222" s="15">
        <f t="shared" si="46"/>
        <v>1.0587529976019183</v>
      </c>
      <c r="W222" s="15">
        <f t="shared" si="46"/>
        <v>1.021594684385382</v>
      </c>
      <c r="X222" s="15">
        <f t="shared" si="46"/>
        <v>1.0422222222222224</v>
      </c>
      <c r="Y222" s="15">
        <f t="shared" si="46"/>
        <v>0.92553191489361708</v>
      </c>
      <c r="Z222" s="15">
        <f t="shared" si="46"/>
        <v>1.0220093328244804</v>
      </c>
      <c r="AA222" s="15">
        <f t="shared" si="46"/>
        <v>1.0259133389974511</v>
      </c>
    </row>
    <row r="223" spans="1:27">
      <c r="P223" s="19" t="s">
        <v>2</v>
      </c>
      <c r="Q223" s="19" t="s">
        <v>3</v>
      </c>
      <c r="R223" s="19" t="s">
        <v>4</v>
      </c>
      <c r="S223" s="19" t="s">
        <v>5</v>
      </c>
      <c r="T223" s="19" t="s">
        <v>6</v>
      </c>
      <c r="U223" s="19" t="s">
        <v>7</v>
      </c>
      <c r="V223" s="19" t="s">
        <v>8</v>
      </c>
      <c r="W223" s="19" t="s">
        <v>9</v>
      </c>
      <c r="X223" s="19" t="s">
        <v>10</v>
      </c>
      <c r="Y223" s="19" t="s">
        <v>11</v>
      </c>
      <c r="Z223" s="19" t="s">
        <v>24</v>
      </c>
      <c r="AA223" s="19" t="s">
        <v>25</v>
      </c>
    </row>
    <row r="224" spans="1:27">
      <c r="N224" s="9"/>
      <c r="O224" s="69" t="s">
        <v>14</v>
      </c>
      <c r="P224" s="17">
        <f>GEOMEAN(P12:P222)-1</f>
        <v>3.1438953376232703E-3</v>
      </c>
      <c r="Q224" s="17">
        <f t="shared" ref="Q224:AA224" si="47">GEOMEAN(Q12:Q222)-1</f>
        <v>-1.8597268789549704E-3</v>
      </c>
      <c r="R224" s="17">
        <f t="shared" si="47"/>
        <v>0</v>
      </c>
      <c r="S224" s="17">
        <f t="shared" si="47"/>
        <v>7.4895760818693979E-4</v>
      </c>
      <c r="T224" s="17">
        <f t="shared" si="47"/>
        <v>1.0866709259478302E-2</v>
      </c>
      <c r="U224" s="17">
        <f t="shared" si="47"/>
        <v>2.7840259415179203E-2</v>
      </c>
      <c r="V224" s="17">
        <f t="shared" si="47"/>
        <v>8.4471738334743751E-3</v>
      </c>
      <c r="W224" s="17">
        <f t="shared" si="47"/>
        <v>3.4651820321616178E-3</v>
      </c>
      <c r="X224" s="17">
        <f t="shared" si="47"/>
        <v>2.0685205515271754E-3</v>
      </c>
      <c r="Y224" s="17">
        <f t="shared" si="47"/>
        <v>8.9277852638902644E-5</v>
      </c>
      <c r="Z224" s="17">
        <f t="shared" si="47"/>
        <v>6.0607402699277557E-3</v>
      </c>
      <c r="AA224" s="17">
        <f t="shared" si="47"/>
        <v>6.2298914746112821E-3</v>
      </c>
    </row>
    <row r="225" spans="14:29">
      <c r="N225" s="9"/>
      <c r="O225" s="69" t="s">
        <v>15</v>
      </c>
      <c r="P225" s="17">
        <f>_xlfn.STDEV.P(P12:P222)</f>
        <v>8.0434491572519376E-2</v>
      </c>
      <c r="Q225" s="17">
        <f t="shared" ref="Q225:AA225" si="48">_xlfn.STDEV.P(Q12:Q222)</f>
        <v>8.6652134277455078E-2</v>
      </c>
      <c r="R225" s="17">
        <f t="shared" si="48"/>
        <v>3.607282384653248E-2</v>
      </c>
      <c r="S225" s="17">
        <f t="shared" si="48"/>
        <v>0.10015875326987295</v>
      </c>
      <c r="T225" s="17">
        <f t="shared" si="48"/>
        <v>6.00286684311944E-2</v>
      </c>
      <c r="U225" s="17">
        <f t="shared" si="48"/>
        <v>7.2617813982441506E-2</v>
      </c>
      <c r="V225" s="17">
        <f t="shared" si="48"/>
        <v>7.1839200500087491E-2</v>
      </c>
      <c r="W225" s="17">
        <f t="shared" si="48"/>
        <v>5.5688777030083132E-2</v>
      </c>
      <c r="X225" s="17">
        <f t="shared" si="48"/>
        <v>7.0010196053708659E-2</v>
      </c>
      <c r="Y225" s="17">
        <f t="shared" si="48"/>
        <v>8.0221381819270896E-2</v>
      </c>
      <c r="Z225" s="17">
        <f t="shared" si="48"/>
        <v>4.0830289212727182E-2</v>
      </c>
      <c r="AA225" s="17">
        <f t="shared" si="48"/>
        <v>4.1180217421341765E-2</v>
      </c>
    </row>
    <row r="226" spans="14:29">
      <c r="N226" s="9"/>
      <c r="O226" s="69" t="s">
        <v>12</v>
      </c>
      <c r="P226" s="18">
        <f>P225/P224</f>
        <v>25.584341377383904</v>
      </c>
      <c r="Q226" s="18">
        <f t="shared" ref="Q226:AA226" si="49">Q225/Q224</f>
        <v>-46.594010796976384</v>
      </c>
      <c r="R226" s="18">
        <v>0</v>
      </c>
      <c r="S226" s="18">
        <f t="shared" si="49"/>
        <v>133.73087097991441</v>
      </c>
      <c r="T226" s="18">
        <f t="shared" si="49"/>
        <v>5.5240889396976751</v>
      </c>
      <c r="U226" s="18">
        <f t="shared" si="49"/>
        <v>2.6083741857250247</v>
      </c>
      <c r="V226" s="18">
        <f t="shared" si="49"/>
        <v>8.5045249353581234</v>
      </c>
      <c r="W226" s="18">
        <f t="shared" si="49"/>
        <v>16.070952842654524</v>
      </c>
      <c r="X226" s="18">
        <f t="shared" si="49"/>
        <v>33.845540476753101</v>
      </c>
      <c r="Y226" s="18">
        <f t="shared" si="49"/>
        <v>898.55859485933229</v>
      </c>
      <c r="Z226" s="18">
        <f t="shared" si="49"/>
        <v>6.736848535701049</v>
      </c>
      <c r="AA226" s="18">
        <f t="shared" si="49"/>
        <v>6.6101018916884469</v>
      </c>
    </row>
    <row r="227" spans="14:29">
      <c r="N227" s="9"/>
      <c r="O227" s="9"/>
    </row>
    <row r="228" spans="14:29">
      <c r="N228" s="9"/>
      <c r="O228" s="9"/>
      <c r="P228" s="2"/>
      <c r="R228" s="21"/>
    </row>
    <row r="229" spans="14:29" ht="13.5" thickBot="1">
      <c r="N229" s="9"/>
      <c r="O229" s="9"/>
    </row>
    <row r="230" spans="14:29">
      <c r="N230" s="9"/>
      <c r="O230" s="9"/>
      <c r="Q230" s="72"/>
      <c r="R230" s="72" t="s">
        <v>2</v>
      </c>
      <c r="S230" s="72" t="s">
        <v>3</v>
      </c>
      <c r="T230" s="72" t="s">
        <v>4</v>
      </c>
      <c r="U230" s="72" t="s">
        <v>5</v>
      </c>
      <c r="V230" s="72" t="s">
        <v>6</v>
      </c>
      <c r="W230" s="72" t="s">
        <v>7</v>
      </c>
      <c r="X230" s="72" t="s">
        <v>8</v>
      </c>
      <c r="Y230" s="72" t="s">
        <v>9</v>
      </c>
      <c r="Z230" s="72" t="s">
        <v>10</v>
      </c>
      <c r="AA230" s="72" t="s">
        <v>11</v>
      </c>
      <c r="AB230" s="72" t="s">
        <v>24</v>
      </c>
      <c r="AC230" s="72" t="s">
        <v>25</v>
      </c>
    </row>
    <row r="231" spans="14:29">
      <c r="N231" s="10"/>
      <c r="O231" s="10"/>
      <c r="Q231" s="3" t="s">
        <v>2</v>
      </c>
      <c r="R231" s="3">
        <v>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4:29">
      <c r="N232" s="3"/>
      <c r="O232" s="3"/>
      <c r="Q232" s="3" t="s">
        <v>3</v>
      </c>
      <c r="R232" s="3">
        <v>0.45320888617274996</v>
      </c>
      <c r="S232" s="3">
        <v>1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4:29">
      <c r="N233" s="3"/>
      <c r="O233" s="3"/>
      <c r="Q233" s="3" t="s">
        <v>4</v>
      </c>
      <c r="R233" s="3">
        <v>-4.3851027636000302E-2</v>
      </c>
      <c r="S233" s="3">
        <v>0.22195855498687447</v>
      </c>
      <c r="T233" s="3">
        <v>1</v>
      </c>
      <c r="U233" s="3"/>
      <c r="V233" s="3"/>
      <c r="W233" s="3"/>
      <c r="X233" s="3"/>
      <c r="Y233" s="3"/>
      <c r="Z233" s="3"/>
      <c r="AA233" s="3"/>
      <c r="AB233" s="3"/>
      <c r="AC233" s="3"/>
    </row>
    <row r="234" spans="14:29">
      <c r="N234" s="3"/>
      <c r="O234" s="3"/>
      <c r="Q234" s="3" t="s">
        <v>5</v>
      </c>
      <c r="R234" s="3">
        <v>0.42715577717467101</v>
      </c>
      <c r="S234" s="3">
        <v>0.18243962782778325</v>
      </c>
      <c r="T234" s="3">
        <v>0.20728056709896137</v>
      </c>
      <c r="U234" s="3">
        <v>1</v>
      </c>
      <c r="V234" s="3"/>
      <c r="W234" s="3"/>
      <c r="X234" s="3"/>
      <c r="Y234" s="3"/>
      <c r="Z234" s="3"/>
      <c r="AA234" s="3"/>
      <c r="AB234" s="3"/>
      <c r="AC234" s="3"/>
    </row>
    <row r="235" spans="14:29">
      <c r="N235" s="3"/>
      <c r="O235" s="3"/>
      <c r="Q235" s="3" t="s">
        <v>6</v>
      </c>
      <c r="R235" s="3">
        <v>0.54922581731296727</v>
      </c>
      <c r="S235" s="3">
        <v>0.14636516769628105</v>
      </c>
      <c r="T235" s="3">
        <v>0.21146745221423402</v>
      </c>
      <c r="U235" s="3">
        <v>0.47836589972757187</v>
      </c>
      <c r="V235" s="3">
        <v>1</v>
      </c>
      <c r="W235" s="3"/>
      <c r="X235" s="3"/>
      <c r="Y235" s="3"/>
      <c r="Z235" s="3"/>
      <c r="AA235" s="3"/>
      <c r="AB235" s="3"/>
      <c r="AC235" s="3"/>
    </row>
    <row r="236" spans="14:29">
      <c r="N236" s="3"/>
      <c r="O236" s="3"/>
      <c r="Q236" s="3" t="s">
        <v>7</v>
      </c>
      <c r="R236" s="3">
        <v>0.19609092214478979</v>
      </c>
      <c r="S236" s="3">
        <v>0.35675909223146057</v>
      </c>
      <c r="T236" s="3">
        <v>0.31676347036513836</v>
      </c>
      <c r="U236" s="3">
        <v>0.42024364531867392</v>
      </c>
      <c r="V236" s="3">
        <v>0.31050060514780448</v>
      </c>
      <c r="W236" s="3">
        <v>1</v>
      </c>
      <c r="X236" s="3"/>
      <c r="Y236" s="3"/>
      <c r="Z236" s="3"/>
      <c r="AA236" s="3"/>
      <c r="AB236" s="3"/>
      <c r="AC236" s="3"/>
    </row>
    <row r="237" spans="14:29">
      <c r="N237" s="3"/>
      <c r="O237" s="3"/>
      <c r="Q237" s="3" t="s">
        <v>8</v>
      </c>
      <c r="R237" s="3">
        <v>0.43795359512160581</v>
      </c>
      <c r="S237" s="3">
        <v>0.14916579333879834</v>
      </c>
      <c r="T237" s="3">
        <v>0.26922285228360576</v>
      </c>
      <c r="U237" s="3">
        <v>0.41709722434748864</v>
      </c>
      <c r="V237" s="3">
        <v>0.51310753705553891</v>
      </c>
      <c r="W237" s="3">
        <v>0.32166587589211693</v>
      </c>
      <c r="X237" s="3">
        <v>1</v>
      </c>
      <c r="Y237" s="3"/>
      <c r="Z237" s="3"/>
      <c r="AA237" s="3"/>
      <c r="AB237" s="3"/>
      <c r="AC237" s="3"/>
    </row>
    <row r="238" spans="14:29">
      <c r="N238" s="3"/>
      <c r="O238" s="3"/>
      <c r="Q238" s="3" t="s">
        <v>9</v>
      </c>
      <c r="R238" s="3">
        <v>0.52568249481720786</v>
      </c>
      <c r="S238" s="3">
        <v>0.27244004434674968</v>
      </c>
      <c r="T238" s="3">
        <v>0.14036420749239761</v>
      </c>
      <c r="U238" s="3">
        <v>0.48526044037447458</v>
      </c>
      <c r="V238" s="3">
        <v>0.5744609088515602</v>
      </c>
      <c r="W238" s="3">
        <v>0.4847223612444968</v>
      </c>
      <c r="X238" s="3">
        <v>0.56953323733687433</v>
      </c>
      <c r="Y238" s="3">
        <v>1</v>
      </c>
      <c r="Z238" s="3"/>
      <c r="AA238" s="3"/>
      <c r="AB238" s="3"/>
      <c r="AC238" s="3"/>
    </row>
    <row r="239" spans="14:29">
      <c r="N239" s="3"/>
      <c r="O239" s="3"/>
      <c r="Q239" s="3" t="s">
        <v>10</v>
      </c>
      <c r="R239" s="3">
        <v>0.45145920767838382</v>
      </c>
      <c r="S239" s="3">
        <v>0.2085498558540938</v>
      </c>
      <c r="T239" s="3">
        <v>0.25844037455584062</v>
      </c>
      <c r="U239" s="3">
        <v>0.4275953517540429</v>
      </c>
      <c r="V239" s="3">
        <v>0.43800378146483776</v>
      </c>
      <c r="W239" s="3">
        <v>0.2842509420903031</v>
      </c>
      <c r="X239" s="3">
        <v>0.82171043852566428</v>
      </c>
      <c r="Y239" s="3">
        <v>0.49271024659730484</v>
      </c>
      <c r="Z239" s="3">
        <v>1</v>
      </c>
      <c r="AA239" s="3"/>
      <c r="AB239" s="3"/>
      <c r="AC239" s="3"/>
    </row>
    <row r="240" spans="14:29">
      <c r="N240" s="3"/>
      <c r="O240" s="3"/>
      <c r="Q240" s="3" t="s">
        <v>11</v>
      </c>
      <c r="R240" s="3">
        <v>0.38536924393480848</v>
      </c>
      <c r="S240" s="3">
        <v>0.13091458022204597</v>
      </c>
      <c r="T240" s="3">
        <v>0.34712722557689102</v>
      </c>
      <c r="U240" s="3">
        <v>0.5586175723069895</v>
      </c>
      <c r="V240" s="3">
        <v>0.55676651129519716</v>
      </c>
      <c r="W240" s="3">
        <v>0.37461249393491231</v>
      </c>
      <c r="X240" s="3">
        <v>0.49459728888815513</v>
      </c>
      <c r="Y240" s="3">
        <v>0.57792789068054617</v>
      </c>
      <c r="Z240" s="3">
        <v>0.48940882966077581</v>
      </c>
      <c r="AA240" s="3">
        <v>1</v>
      </c>
      <c r="AB240" s="3"/>
      <c r="AC240" s="3"/>
    </row>
    <row r="241" spans="14:29">
      <c r="N241" s="3"/>
      <c r="O241" s="3"/>
      <c r="Q241" s="3" t="s">
        <v>24</v>
      </c>
      <c r="R241" s="3">
        <v>0.59163504638217335</v>
      </c>
      <c r="S241" s="3">
        <v>0.30840262330393542</v>
      </c>
      <c r="T241" s="3">
        <v>0.31174008929068342</v>
      </c>
      <c r="U241" s="3">
        <v>0.61744925003613604</v>
      </c>
      <c r="V241" s="3">
        <v>0.69193264079520267</v>
      </c>
      <c r="W241" s="3">
        <v>0.55167777855317679</v>
      </c>
      <c r="X241" s="3">
        <v>0.87454290229025233</v>
      </c>
      <c r="Y241" s="3">
        <v>0.79198449440249852</v>
      </c>
      <c r="Z241" s="3">
        <v>0.81257539911742083</v>
      </c>
      <c r="AA241" s="3">
        <v>0.69042484212195665</v>
      </c>
      <c r="AB241" s="3">
        <v>1</v>
      </c>
      <c r="AC241" s="3"/>
    </row>
    <row r="242" spans="14:29" ht="13.5" thickBot="1">
      <c r="Q242" s="71" t="s">
        <v>25</v>
      </c>
      <c r="R242" s="71">
        <v>0.5928944543871546</v>
      </c>
      <c r="S242" s="71">
        <v>0.326577689094389</v>
      </c>
      <c r="T242" s="71">
        <v>0.31495691990075964</v>
      </c>
      <c r="U242" s="71">
        <v>0.63484351781509818</v>
      </c>
      <c r="V242" s="71">
        <v>0.69298789135070238</v>
      </c>
      <c r="W242" s="71">
        <v>0.53605759188956359</v>
      </c>
      <c r="X242" s="71">
        <v>0.87006164766309257</v>
      </c>
      <c r="Y242" s="71">
        <v>0.79312711474901898</v>
      </c>
      <c r="Z242" s="71">
        <v>0.78599620314128138</v>
      </c>
      <c r="AA242" s="71">
        <v>0.67699801032205009</v>
      </c>
      <c r="AB242" s="71">
        <v>0.98558335624085147</v>
      </c>
      <c r="AC242" s="71">
        <v>1</v>
      </c>
    </row>
    <row r="243" spans="14:29">
      <c r="Z243"/>
      <c r="AA243"/>
    </row>
  </sheetData>
  <autoFilter ref="A1:N222">
    <filterColumn colId="1">
      <filters>
        <filter val="5"/>
      </filters>
    </filterColumn>
  </autoFilter>
  <phoneticPr fontId="0" type="noConversion"/>
  <hyperlinks>
    <hyperlink ref="A1" r:id="rId1"/>
  </hyperlinks>
  <pageMargins left="0.75" right="0.75" top="1" bottom="1" header="0.5" footer="0.5"/>
  <pageSetup paperSize="9" orientation="portrait" horizontalDpi="4294967294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"/>
  <sheetViews>
    <sheetView zoomScaleNormal="100" workbookViewId="0">
      <selection activeCell="G15" sqref="G15"/>
    </sheetView>
  </sheetViews>
  <sheetFormatPr defaultRowHeight="12.75"/>
  <cols>
    <col min="2" max="7" width="9.28515625" bestFit="1" customWidth="1"/>
    <col min="14" max="14" width="10.140625" bestFit="1" customWidth="1"/>
  </cols>
  <sheetData>
    <row r="1" spans="1:22">
      <c r="A1" s="15"/>
      <c r="B1" s="20" t="s">
        <v>2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K1" s="20" t="s">
        <v>2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9</v>
      </c>
      <c r="S1" s="20" t="s">
        <v>10</v>
      </c>
      <c r="T1" s="20" t="s">
        <v>11</v>
      </c>
      <c r="U1" s="20" t="s">
        <v>24</v>
      </c>
      <c r="V1" s="20" t="s">
        <v>25</v>
      </c>
    </row>
    <row r="2" spans="1:22">
      <c r="A2" s="15" t="s">
        <v>14</v>
      </c>
      <c r="B2" s="17">
        <v>3.1438953376232703E-3</v>
      </c>
      <c r="C2" s="17">
        <v>1.0866709259478302E-2</v>
      </c>
      <c r="D2" s="17">
        <v>2.7840259415179203E-2</v>
      </c>
      <c r="E2" s="17">
        <v>8.4471738334743751E-3</v>
      </c>
      <c r="F2" s="17">
        <v>3.4651820321616178E-3</v>
      </c>
      <c r="G2" s="17">
        <v>2.0685205515271754E-3</v>
      </c>
      <c r="H2" s="2"/>
      <c r="K2" s="17">
        <v>3.1438953376232703E-3</v>
      </c>
      <c r="L2" s="17">
        <v>-1.8597268789549704E-3</v>
      </c>
      <c r="M2" s="17">
        <v>0</v>
      </c>
      <c r="N2" s="17">
        <v>7.4895760818693979E-4</v>
      </c>
      <c r="O2" s="17">
        <v>1.0866709259478302E-2</v>
      </c>
      <c r="P2" s="17">
        <v>2.7840259415179203E-2</v>
      </c>
      <c r="Q2" s="17">
        <v>8.4471738334743751E-3</v>
      </c>
      <c r="R2" s="17">
        <v>3.4651820321616178E-3</v>
      </c>
      <c r="S2" s="17">
        <v>2.0685205515271754E-3</v>
      </c>
      <c r="T2" s="17">
        <v>8.9277852638902644E-5</v>
      </c>
      <c r="U2" s="17">
        <v>6.0607402699277557E-3</v>
      </c>
      <c r="V2" s="17">
        <v>6.2298914746112821E-3</v>
      </c>
    </row>
    <row r="3" spans="1:22">
      <c r="A3" s="15" t="s">
        <v>15</v>
      </c>
      <c r="B3" s="17">
        <v>8.0434491572519376E-2</v>
      </c>
      <c r="C3" s="17">
        <v>6.00286684311944E-2</v>
      </c>
      <c r="D3" s="17">
        <v>7.2617813982441506E-2</v>
      </c>
      <c r="E3" s="17">
        <v>7.1839200500087491E-2</v>
      </c>
      <c r="F3" s="17">
        <v>5.5688777030083132E-2</v>
      </c>
      <c r="G3" s="17">
        <v>7.0010196053708659E-2</v>
      </c>
      <c r="K3" s="17">
        <v>8.0434491572519376E-2</v>
      </c>
      <c r="L3" s="17">
        <v>8.6652134277455078E-2</v>
      </c>
      <c r="M3" s="17">
        <v>3.607282384653248E-2</v>
      </c>
      <c r="N3" s="17">
        <v>0.10015875326987295</v>
      </c>
      <c r="O3" s="17">
        <v>6.00286684311944E-2</v>
      </c>
      <c r="P3" s="17">
        <v>7.2617813982441506E-2</v>
      </c>
      <c r="Q3" s="17">
        <v>7.1839200500087491E-2</v>
      </c>
      <c r="R3" s="17">
        <v>5.5688777030083132E-2</v>
      </c>
      <c r="S3" s="17">
        <v>7.0010196053708659E-2</v>
      </c>
      <c r="T3" s="17">
        <v>8.0221381819270896E-2</v>
      </c>
      <c r="U3" s="17">
        <v>4.0830289212727182E-2</v>
      </c>
      <c r="V3" s="17">
        <v>4.1180217421341765E-2</v>
      </c>
    </row>
    <row r="4" spans="1:22">
      <c r="A4" s="15" t="s">
        <v>12</v>
      </c>
      <c r="B4" s="18">
        <v>25.584341377383904</v>
      </c>
      <c r="C4" s="18">
        <v>5.5240889396976751</v>
      </c>
      <c r="D4" s="18">
        <v>2.6083741857250247</v>
      </c>
      <c r="E4" s="18">
        <v>8.5045249353581234</v>
      </c>
      <c r="F4" s="18">
        <v>16.070952842654524</v>
      </c>
      <c r="G4" s="18">
        <v>33.845540476753101</v>
      </c>
      <c r="K4" s="18">
        <v>25.584341377383904</v>
      </c>
      <c r="L4" s="18">
        <v>-46.594010796976384</v>
      </c>
      <c r="M4" s="18">
        <v>0</v>
      </c>
      <c r="N4" s="18">
        <v>133.73087097991441</v>
      </c>
      <c r="O4" s="18">
        <v>5.5240889396976751</v>
      </c>
      <c r="P4" s="18">
        <v>2.6083741857250247</v>
      </c>
      <c r="Q4" s="18">
        <v>8.5045249353581234</v>
      </c>
      <c r="R4" s="18">
        <v>16.070952842654524</v>
      </c>
      <c r="S4" s="18">
        <v>33.845540476753101</v>
      </c>
      <c r="T4" s="18">
        <v>898.55859485933229</v>
      </c>
      <c r="U4" s="18">
        <v>6.736848535701049</v>
      </c>
      <c r="V4" s="18">
        <v>6.6101018916884469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6"/>
  <sheetViews>
    <sheetView zoomScale="145" zoomScaleNormal="145" workbookViewId="0">
      <selection activeCell="H13" sqref="H13"/>
    </sheetView>
  </sheetViews>
  <sheetFormatPr defaultRowHeight="12.75"/>
  <cols>
    <col min="12" max="12" width="10" bestFit="1" customWidth="1"/>
  </cols>
  <sheetData>
    <row r="2" spans="1:11" ht="15.75">
      <c r="A2" s="37" t="s">
        <v>41</v>
      </c>
      <c r="B2" s="20" t="s">
        <v>42</v>
      </c>
      <c r="C2" s="20" t="s">
        <v>43</v>
      </c>
      <c r="D2" s="20" t="s">
        <v>44</v>
      </c>
      <c r="E2" s="20" t="s">
        <v>16</v>
      </c>
      <c r="F2" s="15"/>
      <c r="G2" s="26" t="s">
        <v>45</v>
      </c>
      <c r="H2" s="27">
        <f>SUMPRODUCT(B3:D3,B6:D6)</f>
        <v>1.1287672528031357E-2</v>
      </c>
      <c r="I2" s="15"/>
    </row>
    <row r="3" spans="1:11" ht="15.75">
      <c r="A3" s="15"/>
      <c r="B3" s="20">
        <v>0.37054171678820574</v>
      </c>
      <c r="C3" s="20">
        <v>0.20840600196667972</v>
      </c>
      <c r="D3" s="20">
        <v>0.42105328124511443</v>
      </c>
      <c r="E3" s="20">
        <f>SUM(B3:D3)</f>
        <v>1.0000009999999999</v>
      </c>
      <c r="F3" s="15"/>
      <c r="G3" s="26" t="s">
        <v>46</v>
      </c>
      <c r="H3" s="27">
        <f>((B3^2)*(B7^2)+(C3^2)*(C7^2)+(D3^2)*(D7^2)+2*B3*C3*B7*C7*B11+2*B3*D3*B7*D7*B12+2*C3*D3*C7*D7*C12)^0.5</f>
        <v>4.9253331768010958E-2</v>
      </c>
      <c r="I3" s="15"/>
    </row>
    <row r="4" spans="1:11" s="7" customFormat="1">
      <c r="A4" s="23"/>
      <c r="B4" s="24"/>
      <c r="C4" s="24"/>
      <c r="D4" s="24"/>
      <c r="E4" s="24"/>
      <c r="F4" s="23"/>
      <c r="G4" s="24"/>
      <c r="H4" s="24"/>
      <c r="I4" s="23"/>
    </row>
    <row r="5" spans="1:11" s="7" customFormat="1">
      <c r="A5" s="25"/>
      <c r="B5" s="25" t="s">
        <v>6</v>
      </c>
      <c r="C5" s="25" t="s">
        <v>7</v>
      </c>
      <c r="D5" s="25" t="s">
        <v>9</v>
      </c>
      <c r="E5" s="24"/>
    </row>
    <row r="6" spans="1:11" s="7" customFormat="1">
      <c r="A6" s="25" t="s">
        <v>14</v>
      </c>
      <c r="B6" s="28">
        <v>1.0866709259478302E-2</v>
      </c>
      <c r="C6" s="28">
        <v>2.7840259415179203E-2</v>
      </c>
      <c r="D6" s="28">
        <v>3.4651820321616178E-3</v>
      </c>
      <c r="E6" s="24"/>
    </row>
    <row r="7" spans="1:11" s="7" customFormat="1">
      <c r="A7" s="25" t="s">
        <v>15</v>
      </c>
      <c r="B7" s="28">
        <v>6.0028668431194122E-2</v>
      </c>
      <c r="C7" s="28">
        <v>7.2617813982439564E-2</v>
      </c>
      <c r="D7" s="28">
        <v>5.5688777030085644E-2</v>
      </c>
      <c r="E7" s="24"/>
    </row>
    <row r="8" spans="1:11">
      <c r="A8" s="15"/>
      <c r="B8" s="15"/>
      <c r="C8" s="15"/>
      <c r="D8" s="15"/>
      <c r="E8" s="15"/>
    </row>
    <row r="9" spans="1:11" ht="13.5" customHeight="1">
      <c r="A9" s="20"/>
      <c r="B9" s="20" t="s">
        <v>6</v>
      </c>
      <c r="C9" s="20" t="s">
        <v>7</v>
      </c>
      <c r="D9" s="20" t="s">
        <v>9</v>
      </c>
      <c r="K9" s="12" t="s">
        <v>27</v>
      </c>
    </row>
    <row r="10" spans="1:11">
      <c r="A10" s="20" t="s">
        <v>6</v>
      </c>
      <c r="B10" s="20">
        <v>1</v>
      </c>
      <c r="C10" s="20"/>
      <c r="D10" s="20"/>
    </row>
    <row r="11" spans="1:11">
      <c r="A11" s="20" t="s">
        <v>7</v>
      </c>
      <c r="B11" s="33">
        <v>0.31050060514780448</v>
      </c>
      <c r="C11" s="33">
        <v>1</v>
      </c>
      <c r="D11" s="20"/>
    </row>
    <row r="12" spans="1:11">
      <c r="A12" s="20" t="s">
        <v>9</v>
      </c>
      <c r="B12" s="33">
        <v>0.5744609088515602</v>
      </c>
      <c r="C12" s="33">
        <v>0.4847223612444968</v>
      </c>
      <c r="D12" s="20">
        <v>1</v>
      </c>
    </row>
    <row r="14" spans="1:11">
      <c r="A14" s="5"/>
    </row>
    <row r="15" spans="1:11">
      <c r="A15" s="5"/>
      <c r="B15" s="5"/>
    </row>
    <row r="16" spans="1:11" ht="15.75">
      <c r="A16" s="5"/>
      <c r="B16" s="5"/>
      <c r="C16" s="12"/>
    </row>
    <row r="17" spans="1:14" ht="15.75" customHeight="1">
      <c r="A17" s="5"/>
      <c r="B17" s="5"/>
      <c r="C17" s="12"/>
    </row>
    <row r="18" spans="1:14" ht="15.75">
      <c r="A18" s="5"/>
      <c r="B18" s="5"/>
      <c r="C18" s="12"/>
    </row>
    <row r="19" spans="1:14" ht="15.75">
      <c r="A19" s="5"/>
      <c r="B19" s="5"/>
      <c r="C19" s="12" t="s">
        <v>27</v>
      </c>
    </row>
    <row r="20" spans="1:14">
      <c r="A20" s="5"/>
      <c r="B20" s="5"/>
    </row>
    <row r="21" spans="1:14">
      <c r="A21" s="5"/>
      <c r="B21" s="5"/>
    </row>
    <row r="22" spans="1:14">
      <c r="A22" s="5"/>
      <c r="B22" s="5"/>
    </row>
    <row r="23" spans="1:14">
      <c r="A23" s="5"/>
      <c r="B23" s="5"/>
    </row>
    <row r="24" spans="1:14">
      <c r="A24" s="5"/>
      <c r="B24" s="5"/>
    </row>
    <row r="25" spans="1:14">
      <c r="A25" s="5"/>
      <c r="B25" s="5"/>
    </row>
    <row r="26" spans="1:14">
      <c r="A26" s="5"/>
      <c r="B26" s="5"/>
    </row>
    <row r="27" spans="1:14">
      <c r="A27" s="5"/>
      <c r="B27" s="5"/>
    </row>
    <row r="28" spans="1:14">
      <c r="A28" s="5"/>
      <c r="B28" s="5"/>
    </row>
    <row r="29" spans="1:14">
      <c r="H29" s="4"/>
      <c r="I29" s="4"/>
      <c r="J29" s="4"/>
      <c r="K29" s="4"/>
      <c r="L29" s="5"/>
      <c r="M29" s="5"/>
      <c r="N29" s="5"/>
    </row>
    <row r="30" spans="1:14">
      <c r="H30" s="4"/>
      <c r="I30" s="4"/>
      <c r="J30" s="4"/>
      <c r="K30" s="4"/>
      <c r="L30" s="5"/>
      <c r="M30" s="5"/>
      <c r="N30" s="5"/>
    </row>
    <row r="31" spans="1:14">
      <c r="H31" s="4"/>
      <c r="I31" s="4"/>
      <c r="J31" s="4"/>
      <c r="K31" s="4"/>
      <c r="L31" s="5"/>
      <c r="M31" s="5"/>
      <c r="N31" s="5"/>
    </row>
    <row r="32" spans="1:14">
      <c r="H32" s="4"/>
      <c r="I32" s="4"/>
      <c r="J32" s="4"/>
      <c r="K32" s="4"/>
      <c r="L32" s="5"/>
      <c r="M32" s="5"/>
      <c r="N32" s="5"/>
    </row>
    <row r="33" spans="8:14">
      <c r="H33" s="4"/>
      <c r="I33" s="4"/>
      <c r="J33" s="4"/>
      <c r="K33" s="4"/>
      <c r="L33" s="5"/>
      <c r="M33" s="5"/>
      <c r="N33" s="5"/>
    </row>
    <row r="34" spans="8:14">
      <c r="H34" s="4"/>
      <c r="I34" s="4"/>
      <c r="J34" s="4"/>
      <c r="K34" s="4"/>
      <c r="L34" s="5"/>
      <c r="M34" s="5"/>
      <c r="N34" s="5"/>
    </row>
    <row r="35" spans="8:14">
      <c r="H35" s="4"/>
      <c r="I35" s="4"/>
      <c r="J35" s="4"/>
      <c r="K35" s="4"/>
      <c r="L35" s="5"/>
      <c r="M35" s="5"/>
      <c r="N35" s="5"/>
    </row>
    <row r="36" spans="8:14">
      <c r="H36" s="4"/>
      <c r="I36" s="4"/>
      <c r="J36" s="4"/>
      <c r="K36" s="4"/>
      <c r="L36" s="6"/>
      <c r="M36" s="4"/>
      <c r="N36" s="4"/>
    </row>
  </sheetData>
  <phoneticPr fontId="0" type="noConversion"/>
  <pageMargins left="0.75" right="0.75" top="1" bottom="1" header="0.5" footer="0.5"/>
  <pageSetup paperSize="9"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7"/>
  <sheetViews>
    <sheetView topLeftCell="A4" zoomScale="145" zoomScaleNormal="145" workbookViewId="0">
      <selection activeCell="J24" sqref="J24"/>
    </sheetView>
  </sheetViews>
  <sheetFormatPr defaultRowHeight="12.75"/>
  <sheetData>
    <row r="2" spans="1:14">
      <c r="A2" s="4"/>
      <c r="B2" s="4"/>
      <c r="C2" s="4"/>
      <c r="D2" s="4"/>
      <c r="E2" s="4"/>
      <c r="F2" s="4"/>
      <c r="G2" s="4"/>
      <c r="H2" s="5"/>
      <c r="I2" s="4"/>
    </row>
    <row r="3" spans="1:14">
      <c r="A3" s="4"/>
      <c r="B3" s="4"/>
      <c r="C3" s="4"/>
      <c r="D3" s="4"/>
      <c r="E3" s="4"/>
      <c r="F3" s="4"/>
      <c r="G3" s="4"/>
      <c r="H3" s="5"/>
      <c r="I3" s="4"/>
    </row>
    <row r="4" spans="1:14" ht="15.75">
      <c r="A4" s="7"/>
      <c r="B4" s="4"/>
      <c r="C4" s="4"/>
      <c r="D4" s="4"/>
      <c r="E4" s="4"/>
      <c r="F4" s="7"/>
      <c r="G4" s="4"/>
      <c r="H4" s="20" t="s">
        <v>42</v>
      </c>
      <c r="I4" s="20" t="s">
        <v>43</v>
      </c>
      <c r="J4" s="20" t="s">
        <v>44</v>
      </c>
      <c r="K4" s="20" t="s">
        <v>19</v>
      </c>
      <c r="L4" s="20" t="s">
        <v>20</v>
      </c>
      <c r="M4" s="20" t="s">
        <v>21</v>
      </c>
      <c r="N4" s="20" t="s">
        <v>47</v>
      </c>
    </row>
    <row r="5" spans="1:14">
      <c r="A5" s="25"/>
      <c r="B5" s="25" t="s">
        <v>6</v>
      </c>
      <c r="C5" s="25" t="s">
        <v>7</v>
      </c>
      <c r="D5" s="25" t="s">
        <v>9</v>
      </c>
      <c r="E5" s="25" t="s">
        <v>13</v>
      </c>
      <c r="F5" s="7"/>
      <c r="G5" s="4"/>
      <c r="H5" s="29"/>
      <c r="I5" s="29"/>
      <c r="J5" s="29"/>
      <c r="K5" s="20">
        <f>SUM(H5:J5)</f>
        <v>0</v>
      </c>
      <c r="L5" s="22"/>
      <c r="M5" s="22"/>
      <c r="N5" s="22"/>
    </row>
    <row r="6" spans="1:14">
      <c r="A6" s="25" t="s">
        <v>14</v>
      </c>
      <c r="B6" s="28">
        <v>1.0866709259478302E-2</v>
      </c>
      <c r="C6" s="28">
        <v>2.7840259415179203E-2</v>
      </c>
      <c r="D6" s="28">
        <v>3.4651820321616178E-3</v>
      </c>
      <c r="E6" s="28">
        <v>8.0000000000000004E-4</v>
      </c>
      <c r="F6" s="7"/>
      <c r="G6" s="4"/>
      <c r="H6" s="36"/>
      <c r="I6" s="36"/>
      <c r="J6" s="36"/>
      <c r="K6" s="20">
        <f t="shared" ref="K6:K22" si="0">SUM(H6:J6)</f>
        <v>0</v>
      </c>
      <c r="L6" s="22"/>
      <c r="M6" s="22"/>
      <c r="N6" s="22"/>
    </row>
    <row r="7" spans="1:14">
      <c r="A7" s="25" t="s">
        <v>15</v>
      </c>
      <c r="B7" s="28">
        <v>6.0028668431194122E-2</v>
      </c>
      <c r="C7" s="28">
        <v>7.2617813982439564E-2</v>
      </c>
      <c r="D7" s="28">
        <v>5.5688777030085644E-2</v>
      </c>
      <c r="E7" s="28" t="s">
        <v>51</v>
      </c>
      <c r="F7" s="7"/>
      <c r="G7" s="4"/>
      <c r="H7" s="36"/>
      <c r="I7" s="36"/>
      <c r="J7" s="36"/>
      <c r="K7" s="20">
        <f t="shared" si="0"/>
        <v>0</v>
      </c>
      <c r="L7" s="22"/>
      <c r="M7" s="22"/>
      <c r="N7" s="22"/>
    </row>
    <row r="8" spans="1:14">
      <c r="H8" s="36"/>
      <c r="I8" s="36"/>
      <c r="J8" s="36"/>
      <c r="K8" s="20">
        <f t="shared" si="0"/>
        <v>0</v>
      </c>
      <c r="L8" s="22"/>
      <c r="M8" s="22"/>
      <c r="N8" s="22"/>
    </row>
    <row r="9" spans="1:14">
      <c r="A9" s="30"/>
      <c r="B9" s="30" t="s">
        <v>6</v>
      </c>
      <c r="C9" s="30" t="s">
        <v>7</v>
      </c>
      <c r="D9" s="30" t="s">
        <v>9</v>
      </c>
      <c r="H9" s="36"/>
      <c r="I9" s="36"/>
      <c r="J9" s="36"/>
      <c r="K9" s="20">
        <f t="shared" si="0"/>
        <v>0</v>
      </c>
      <c r="L9" s="22"/>
      <c r="M9" s="22"/>
      <c r="N9" s="22"/>
    </row>
    <row r="10" spans="1:14">
      <c r="A10" s="30" t="s">
        <v>6</v>
      </c>
      <c r="B10" s="30">
        <v>1</v>
      </c>
      <c r="C10" s="30"/>
      <c r="D10" s="30"/>
      <c r="H10" s="36"/>
      <c r="I10" s="36"/>
      <c r="J10" s="36"/>
      <c r="K10" s="20">
        <f t="shared" si="0"/>
        <v>0</v>
      </c>
      <c r="L10" s="22"/>
      <c r="M10" s="22"/>
      <c r="N10" s="22"/>
    </row>
    <row r="11" spans="1:14">
      <c r="A11" s="30" t="s">
        <v>7</v>
      </c>
      <c r="B11" s="31">
        <v>0.31050060514780448</v>
      </c>
      <c r="C11" s="32">
        <v>1</v>
      </c>
      <c r="D11" s="30"/>
      <c r="H11" s="36"/>
      <c r="I11" s="36"/>
      <c r="J11" s="36"/>
      <c r="K11" s="20">
        <f t="shared" si="0"/>
        <v>0</v>
      </c>
      <c r="L11" s="22"/>
      <c r="M11" s="22"/>
      <c r="N11" s="22"/>
    </row>
    <row r="12" spans="1:14">
      <c r="A12" s="30" t="s">
        <v>9</v>
      </c>
      <c r="B12" s="31">
        <v>0.5744609088515602</v>
      </c>
      <c r="C12" s="31">
        <v>0.4847223612444968</v>
      </c>
      <c r="D12" s="30">
        <v>1</v>
      </c>
      <c r="H12" s="36"/>
      <c r="I12" s="36"/>
      <c r="J12" s="36"/>
      <c r="K12" s="20">
        <f t="shared" si="0"/>
        <v>0</v>
      </c>
      <c r="L12" s="22"/>
      <c r="M12" s="22"/>
      <c r="N12" s="22"/>
    </row>
    <row r="13" spans="1:14">
      <c r="H13" s="36"/>
      <c r="I13" s="36"/>
      <c r="J13" s="36"/>
      <c r="K13" s="20">
        <f t="shared" si="0"/>
        <v>0</v>
      </c>
      <c r="L13" s="22"/>
      <c r="M13" s="22"/>
      <c r="N13" s="22"/>
    </row>
    <row r="14" spans="1:14">
      <c r="H14" s="36"/>
      <c r="I14" s="36"/>
      <c r="J14" s="36"/>
      <c r="K14" s="20">
        <f t="shared" si="0"/>
        <v>0</v>
      </c>
      <c r="L14" s="22"/>
      <c r="M14" s="22"/>
      <c r="N14" s="22"/>
    </row>
    <row r="15" spans="1:14">
      <c r="H15" s="36"/>
      <c r="I15" s="36"/>
      <c r="J15" s="36"/>
      <c r="K15" s="20">
        <f t="shared" si="0"/>
        <v>0</v>
      </c>
      <c r="L15" s="22"/>
      <c r="M15" s="22"/>
      <c r="N15" s="22"/>
    </row>
    <row r="16" spans="1:14">
      <c r="H16" s="36"/>
      <c r="I16" s="36"/>
      <c r="J16" s="36"/>
      <c r="K16" s="20">
        <f t="shared" si="0"/>
        <v>0</v>
      </c>
      <c r="L16" s="22"/>
      <c r="M16" s="22"/>
      <c r="N16" s="22"/>
    </row>
    <row r="17" spans="8:14">
      <c r="H17" s="36"/>
      <c r="I17" s="36"/>
      <c r="J17" s="36"/>
      <c r="K17" s="20">
        <f t="shared" si="0"/>
        <v>0</v>
      </c>
      <c r="L17" s="22"/>
      <c r="M17" s="22"/>
      <c r="N17" s="22"/>
    </row>
    <row r="18" spans="8:14">
      <c r="H18" s="36"/>
      <c r="I18" s="36"/>
      <c r="J18" s="36"/>
      <c r="K18" s="20">
        <f t="shared" si="0"/>
        <v>0</v>
      </c>
      <c r="L18" s="22"/>
      <c r="M18" s="22"/>
      <c r="N18" s="22"/>
    </row>
    <row r="19" spans="8:14">
      <c r="H19" s="36"/>
      <c r="I19" s="36"/>
      <c r="J19" s="36"/>
      <c r="K19" s="20">
        <f t="shared" si="0"/>
        <v>0</v>
      </c>
      <c r="L19" s="22"/>
      <c r="M19" s="22"/>
      <c r="N19" s="22"/>
    </row>
    <row r="20" spans="8:14">
      <c r="H20" s="36"/>
      <c r="I20" s="36"/>
      <c r="J20" s="36"/>
      <c r="K20" s="20">
        <f t="shared" si="0"/>
        <v>0</v>
      </c>
      <c r="L20" s="22"/>
      <c r="M20" s="22"/>
      <c r="N20" s="22"/>
    </row>
    <row r="21" spans="8:14">
      <c r="H21" s="36"/>
      <c r="I21" s="36"/>
      <c r="J21" s="36"/>
      <c r="K21" s="20">
        <f t="shared" si="0"/>
        <v>0</v>
      </c>
      <c r="L21" s="22"/>
      <c r="M21" s="22"/>
      <c r="N21" s="22"/>
    </row>
    <row r="22" spans="8:14">
      <c r="H22" s="29"/>
      <c r="I22" s="29"/>
      <c r="J22" s="29"/>
      <c r="K22" s="20">
        <f t="shared" si="0"/>
        <v>0</v>
      </c>
      <c r="L22" s="22"/>
      <c r="M22" s="22"/>
      <c r="N22" s="22"/>
    </row>
    <row r="23" spans="8:14">
      <c r="H23" s="24"/>
      <c r="I23" s="24"/>
      <c r="J23" s="24"/>
      <c r="K23" s="24"/>
      <c r="L23" s="34"/>
      <c r="M23" s="17"/>
      <c r="N23" s="35"/>
    </row>
    <row r="24" spans="8:14">
      <c r="H24" s="4"/>
      <c r="I24" s="4"/>
      <c r="J24" s="4"/>
      <c r="K24" s="4"/>
      <c r="L24" s="2"/>
      <c r="M24" s="2"/>
      <c r="N24" s="8"/>
    </row>
    <row r="25" spans="8:14">
      <c r="H25" s="4"/>
      <c r="I25" s="4"/>
      <c r="J25" s="4"/>
      <c r="K25" s="4"/>
      <c r="L25" s="2"/>
      <c r="M25" s="2"/>
      <c r="N25" s="8"/>
    </row>
    <row r="26" spans="8:14">
      <c r="H26" s="4"/>
      <c r="I26" s="4"/>
      <c r="J26" s="4"/>
      <c r="K26" s="4"/>
      <c r="L26" s="2"/>
      <c r="M26" s="2"/>
      <c r="N26" s="8"/>
    </row>
    <row r="27" spans="8:14">
      <c r="H27" s="4"/>
      <c r="I27" s="4"/>
      <c r="J27" s="4"/>
      <c r="K27" s="4"/>
      <c r="L27" s="2"/>
      <c r="M27" s="2"/>
      <c r="N27" s="8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6"/>
  <sheetViews>
    <sheetView zoomScale="130" zoomScaleNormal="130" workbookViewId="0">
      <selection activeCell="C3" sqref="C3"/>
    </sheetView>
  </sheetViews>
  <sheetFormatPr defaultRowHeight="12.75"/>
  <cols>
    <col min="11" max="11" width="12" bestFit="1" customWidth="1"/>
    <col min="13" max="13" width="10" bestFit="1" customWidth="1"/>
  </cols>
  <sheetData>
    <row r="2" spans="1:10" ht="15.75">
      <c r="A2" s="37" t="s">
        <v>49</v>
      </c>
      <c r="B2" s="37" t="s">
        <v>42</v>
      </c>
      <c r="C2" s="37" t="s">
        <v>43</v>
      </c>
      <c r="D2" s="37" t="s">
        <v>44</v>
      </c>
      <c r="E2" s="37" t="s">
        <v>16</v>
      </c>
      <c r="F2" s="15"/>
      <c r="G2" s="15"/>
      <c r="H2" s="40" t="s">
        <v>21</v>
      </c>
      <c r="I2" s="41">
        <f>SUMPRODUCT(A3:D3,B6:E6)</f>
        <v>2.5050363584162433E-2</v>
      </c>
    </row>
    <row r="3" spans="1:10" ht="15.75">
      <c r="A3" s="37">
        <v>0</v>
      </c>
      <c r="B3" s="37">
        <v>0.16436725407617397</v>
      </c>
      <c r="C3" s="37">
        <v>0.83563274592382619</v>
      </c>
      <c r="D3" s="37">
        <v>0</v>
      </c>
      <c r="E3" s="37">
        <f>SUM(A3:D3)</f>
        <v>1.0000000000000002</v>
      </c>
      <c r="F3" s="15"/>
      <c r="G3" s="15"/>
      <c r="H3" s="40" t="s">
        <v>20</v>
      </c>
      <c r="I3" s="41">
        <f>((B3^2)*(C7^2)+(C3^2)*(D7^2)+(D3^2)*(E7^2)+2*B3*C3*C7*D7*B11+2*B3*D3*C7*E7*B12+2*C3*D3*D7*E7*C12)^0.5</f>
        <v>6.4431745419862865E-2</v>
      </c>
    </row>
    <row r="4" spans="1:10" s="7" customFormat="1" ht="15" customHeight="1">
      <c r="A4" s="23"/>
      <c r="B4" s="23"/>
      <c r="C4" s="24"/>
      <c r="D4" s="24"/>
      <c r="E4" s="24"/>
      <c r="F4" s="24"/>
      <c r="G4" s="23"/>
      <c r="H4" s="40" t="s">
        <v>48</v>
      </c>
      <c r="I4" s="40">
        <f>(I2-B6)/I3</f>
        <v>0.37637291099499826</v>
      </c>
    </row>
    <row r="5" spans="1:10" s="7" customFormat="1" ht="15.75">
      <c r="A5" s="25"/>
      <c r="B5" s="25" t="s">
        <v>26</v>
      </c>
      <c r="C5" s="25" t="s">
        <v>6</v>
      </c>
      <c r="D5" s="25" t="s">
        <v>7</v>
      </c>
      <c r="E5" s="25" t="s">
        <v>9</v>
      </c>
      <c r="F5" s="24"/>
      <c r="G5" s="23"/>
      <c r="H5" s="24"/>
      <c r="I5" s="24"/>
    </row>
    <row r="6" spans="1:10" s="7" customFormat="1">
      <c r="A6" s="25" t="s">
        <v>14</v>
      </c>
      <c r="B6" s="28">
        <v>8.0000000000000004E-4</v>
      </c>
      <c r="C6" s="28">
        <v>1.0866709259478302E-2</v>
      </c>
      <c r="D6" s="28">
        <v>2.7840259415179203E-2</v>
      </c>
      <c r="E6" s="28">
        <v>3.4651820321616178E-3</v>
      </c>
      <c r="F6" s="24"/>
      <c r="G6" s="23"/>
      <c r="H6" s="24" t="s">
        <v>52</v>
      </c>
      <c r="I6" s="24"/>
    </row>
    <row r="7" spans="1:10" s="7" customFormat="1">
      <c r="A7" s="25" t="s">
        <v>15</v>
      </c>
      <c r="B7" s="28">
        <v>0</v>
      </c>
      <c r="C7" s="28">
        <v>6.0028668431194122E-2</v>
      </c>
      <c r="D7" s="28">
        <v>7.2617813982439564E-2</v>
      </c>
      <c r="E7" s="28">
        <v>5.5688777030085644E-2</v>
      </c>
      <c r="F7" s="24"/>
      <c r="G7" s="23"/>
      <c r="H7" s="24"/>
      <c r="I7" s="24"/>
    </row>
    <row r="8" spans="1:10">
      <c r="A8" s="15"/>
      <c r="B8" s="15"/>
      <c r="C8" s="15"/>
      <c r="D8" s="15"/>
      <c r="E8" s="15"/>
      <c r="F8" s="15"/>
      <c r="G8" s="15"/>
      <c r="H8" s="15"/>
      <c r="I8" s="15"/>
    </row>
    <row r="9" spans="1:10">
      <c r="A9" s="37"/>
      <c r="B9" s="37" t="s">
        <v>6</v>
      </c>
      <c r="C9" s="37" t="s">
        <v>7</v>
      </c>
      <c r="D9" s="37" t="s">
        <v>9</v>
      </c>
      <c r="E9" s="15"/>
      <c r="F9" s="15"/>
      <c r="G9" s="15"/>
      <c r="H9" s="15"/>
      <c r="I9" s="15"/>
    </row>
    <row r="10" spans="1:10">
      <c r="A10" s="37" t="s">
        <v>6</v>
      </c>
      <c r="B10" s="37">
        <v>1</v>
      </c>
      <c r="C10" s="37"/>
      <c r="D10" s="37"/>
      <c r="E10" s="15"/>
      <c r="F10" s="15"/>
      <c r="G10" s="15"/>
      <c r="H10" s="15"/>
      <c r="I10" s="15"/>
    </row>
    <row r="11" spans="1:10">
      <c r="A11" s="37" t="s">
        <v>7</v>
      </c>
      <c r="B11" s="39">
        <v>0.31050060514780448</v>
      </c>
      <c r="C11" s="39">
        <v>1</v>
      </c>
      <c r="D11" s="37"/>
      <c r="E11" s="15"/>
      <c r="F11" s="15"/>
      <c r="G11" s="15"/>
      <c r="H11" s="15"/>
      <c r="I11" s="15"/>
    </row>
    <row r="12" spans="1:10">
      <c r="A12" s="37" t="s">
        <v>9</v>
      </c>
      <c r="B12" s="39">
        <v>0.5744609088515602</v>
      </c>
      <c r="C12" s="39">
        <v>0.4847223612444968</v>
      </c>
      <c r="D12" s="37">
        <v>1</v>
      </c>
      <c r="E12" s="15"/>
      <c r="F12" s="15"/>
      <c r="G12" s="15"/>
      <c r="H12" s="15"/>
      <c r="I12" s="15"/>
    </row>
    <row r="13" spans="1:10">
      <c r="A13" s="15"/>
      <c r="B13" s="15"/>
      <c r="C13" s="15"/>
      <c r="D13" s="15"/>
      <c r="E13" s="15"/>
      <c r="F13" s="15"/>
      <c r="G13" s="15"/>
      <c r="H13" s="24"/>
      <c r="I13" s="24" t="s">
        <v>56</v>
      </c>
      <c r="J13" s="4"/>
    </row>
    <row r="14" spans="1:10">
      <c r="H14" s="5"/>
      <c r="I14" s="5"/>
      <c r="J14" s="5"/>
    </row>
    <row r="15" spans="1:10">
      <c r="H15" s="5"/>
      <c r="I15" s="5"/>
      <c r="J15" s="5"/>
    </row>
    <row r="16" spans="1:10">
      <c r="D16" s="4"/>
      <c r="E16" s="4"/>
      <c r="F16" s="4"/>
      <c r="G16" s="4"/>
      <c r="H16" s="5"/>
      <c r="I16" s="5"/>
      <c r="J16" s="5"/>
    </row>
    <row r="17" spans="4:15">
      <c r="D17" s="4"/>
      <c r="E17" s="4"/>
      <c r="F17" s="4"/>
      <c r="G17" s="4"/>
      <c r="H17" s="5"/>
      <c r="I17" s="5"/>
      <c r="J17" s="5"/>
    </row>
    <row r="18" spans="4:15">
      <c r="D18" s="4"/>
      <c r="E18" s="4"/>
      <c r="F18" s="4"/>
      <c r="G18" s="4"/>
      <c r="H18" s="5"/>
      <c r="I18" s="5"/>
      <c r="J18" s="5"/>
    </row>
    <row r="19" spans="4:15">
      <c r="D19" s="4"/>
      <c r="E19" s="4"/>
      <c r="F19" s="4"/>
      <c r="G19" s="4"/>
      <c r="H19" s="5"/>
      <c r="I19" s="5"/>
      <c r="J19" s="5"/>
    </row>
    <row r="20" spans="4:15">
      <c r="D20" s="4"/>
      <c r="E20" s="4"/>
      <c r="F20" s="4"/>
      <c r="G20" s="4"/>
      <c r="H20" s="5"/>
      <c r="I20" s="5"/>
      <c r="J20" s="5"/>
    </row>
    <row r="21" spans="4:15">
      <c r="D21" s="4"/>
      <c r="E21" s="4"/>
      <c r="F21" s="4"/>
      <c r="G21" s="4"/>
      <c r="H21" s="5"/>
      <c r="I21" s="5"/>
      <c r="J21" s="5"/>
    </row>
    <row r="22" spans="4:15">
      <c r="D22" s="4"/>
      <c r="E22" s="4"/>
      <c r="F22" s="4"/>
      <c r="G22" s="4"/>
      <c r="H22" s="5"/>
      <c r="I22" s="5"/>
      <c r="J22" s="5"/>
    </row>
    <row r="23" spans="4:15">
      <c r="D23" s="4"/>
      <c r="E23" s="4"/>
      <c r="F23" s="4"/>
      <c r="G23" s="4"/>
      <c r="H23" s="5"/>
      <c r="I23" s="5"/>
      <c r="J23" s="5"/>
    </row>
    <row r="24" spans="4:15">
      <c r="D24" s="4"/>
      <c r="E24" s="4"/>
      <c r="F24" s="4"/>
      <c r="G24" s="4"/>
      <c r="H24" s="5"/>
      <c r="I24" s="5"/>
      <c r="J24" s="5"/>
    </row>
    <row r="25" spans="4:15">
      <c r="D25" s="4"/>
      <c r="E25" s="4"/>
      <c r="F25" s="4"/>
      <c r="G25" s="4"/>
      <c r="H25" s="5"/>
      <c r="I25" s="5"/>
      <c r="J25" s="5"/>
    </row>
    <row r="26" spans="4:15">
      <c r="D26" s="4"/>
      <c r="E26" s="4"/>
      <c r="F26" s="4"/>
      <c r="G26" s="4"/>
      <c r="H26" s="5"/>
      <c r="I26" s="5"/>
      <c r="J26" s="5"/>
    </row>
    <row r="27" spans="4:15">
      <c r="I27" s="4"/>
      <c r="J27" s="4"/>
      <c r="K27" s="4"/>
      <c r="L27" s="4"/>
      <c r="M27" s="5"/>
      <c r="N27" s="5"/>
      <c r="O27" s="5"/>
    </row>
    <row r="28" spans="4:15">
      <c r="I28" s="4"/>
      <c r="J28" s="4"/>
      <c r="K28" s="4"/>
      <c r="L28" s="4"/>
      <c r="M28" s="5"/>
      <c r="N28" s="5"/>
      <c r="O28" s="5"/>
    </row>
    <row r="29" spans="4:15">
      <c r="I29" s="4"/>
      <c r="J29" s="4"/>
      <c r="K29" s="4"/>
      <c r="L29" s="4"/>
      <c r="M29" s="5"/>
      <c r="N29" s="5"/>
      <c r="O29" s="5"/>
    </row>
    <row r="30" spans="4:15">
      <c r="I30" s="4"/>
      <c r="J30" s="4"/>
      <c r="K30" s="4"/>
      <c r="L30" s="4"/>
      <c r="M30" s="5"/>
      <c r="N30" s="5"/>
      <c r="O30" s="5"/>
    </row>
    <row r="31" spans="4:15">
      <c r="I31" s="4"/>
      <c r="J31" s="4"/>
      <c r="K31" s="4"/>
      <c r="L31" s="4"/>
      <c r="M31" s="5"/>
      <c r="N31" s="5"/>
      <c r="O31" s="5"/>
    </row>
    <row r="32" spans="4:15">
      <c r="I32" s="4"/>
      <c r="J32" s="4"/>
      <c r="K32" s="4"/>
      <c r="L32" s="4"/>
      <c r="M32" s="5"/>
      <c r="N32" s="5"/>
      <c r="O32" s="5"/>
    </row>
    <row r="33" spans="9:15">
      <c r="I33" s="4"/>
      <c r="J33" s="4"/>
      <c r="K33" s="4"/>
      <c r="L33" s="4"/>
      <c r="M33" s="5"/>
      <c r="N33" s="5"/>
      <c r="O33" s="5"/>
    </row>
    <row r="34" spans="9:15">
      <c r="I34" s="4"/>
      <c r="J34" s="4"/>
      <c r="K34" s="4"/>
      <c r="L34" s="4"/>
      <c r="M34" s="5"/>
      <c r="N34" s="5"/>
      <c r="O34" s="5"/>
    </row>
    <row r="35" spans="9:15">
      <c r="I35" s="4"/>
      <c r="J35" s="4"/>
      <c r="K35" s="4"/>
      <c r="L35" s="4"/>
      <c r="M35" s="5"/>
      <c r="N35" s="5"/>
      <c r="O35" s="5"/>
    </row>
    <row r="36" spans="9:15">
      <c r="I36" s="4"/>
      <c r="J36" s="4"/>
      <c r="K36" s="4"/>
      <c r="L36" s="4"/>
      <c r="M36" s="6"/>
      <c r="N36" s="4"/>
      <c r="O36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2:K20"/>
  <sheetViews>
    <sheetView zoomScale="115" zoomScaleNormal="115" workbookViewId="0">
      <selection activeCell="H29" sqref="H29"/>
    </sheetView>
  </sheetViews>
  <sheetFormatPr defaultRowHeight="12.75"/>
  <sheetData>
    <row r="2" spans="2:11" ht="15.75">
      <c r="B2" s="40" t="s">
        <v>13</v>
      </c>
      <c r="C2" s="41">
        <v>8.0000000000000004E-4</v>
      </c>
      <c r="D2" s="2"/>
      <c r="E2" s="38" t="s">
        <v>22</v>
      </c>
      <c r="F2" s="38" t="s">
        <v>23</v>
      </c>
      <c r="G2" s="38" t="s">
        <v>18</v>
      </c>
      <c r="H2" s="38" t="s">
        <v>17</v>
      </c>
    </row>
    <row r="3" spans="2:11">
      <c r="B3" s="40" t="s">
        <v>17</v>
      </c>
      <c r="C3" s="41">
        <v>2.5100000000000001E-2</v>
      </c>
      <c r="E3" s="38">
        <v>1</v>
      </c>
      <c r="F3" s="38">
        <f>1-E3</f>
        <v>0</v>
      </c>
      <c r="G3" s="42">
        <f>F3*$C$4</f>
        <v>0</v>
      </c>
      <c r="H3" s="42">
        <f>E3*$C$2+F3*$C$3</f>
        <v>8.0000000000000004E-4</v>
      </c>
      <c r="I3" t="s">
        <v>54</v>
      </c>
    </row>
    <row r="4" spans="2:11">
      <c r="B4" s="40" t="s">
        <v>18</v>
      </c>
      <c r="C4" s="41">
        <v>6.4399999999999999E-2</v>
      </c>
      <c r="E4" s="38">
        <v>0.9</v>
      </c>
      <c r="F4" s="38">
        <f>1-E4</f>
        <v>9.9999999999999978E-2</v>
      </c>
      <c r="G4" s="42">
        <f t="shared" ref="G4:G19" si="0">F4*$C$4</f>
        <v>6.4399999999999987E-3</v>
      </c>
      <c r="H4" s="42">
        <f t="shared" ref="H4:H20" si="1">E4*$C$2+F4*$C$3</f>
        <v>3.2299999999999998E-3</v>
      </c>
      <c r="K4" t="s">
        <v>53</v>
      </c>
    </row>
    <row r="5" spans="2:11">
      <c r="E5" s="38">
        <v>0.8</v>
      </c>
      <c r="F5" s="38">
        <f t="shared" ref="F5:F20" si="2">1-E5</f>
        <v>0.19999999999999996</v>
      </c>
      <c r="G5" s="42">
        <f t="shared" si="0"/>
        <v>1.2879999999999997E-2</v>
      </c>
      <c r="H5" s="42">
        <f t="shared" si="1"/>
        <v>5.6599999999999992E-3</v>
      </c>
    </row>
    <row r="6" spans="2:11">
      <c r="E6" s="38">
        <v>0.7</v>
      </c>
      <c r="F6" s="38">
        <f t="shared" si="2"/>
        <v>0.30000000000000004</v>
      </c>
      <c r="G6" s="42">
        <f t="shared" si="0"/>
        <v>1.9320000000000004E-2</v>
      </c>
      <c r="H6" s="42">
        <f t="shared" si="1"/>
        <v>8.0900000000000017E-3</v>
      </c>
    </row>
    <row r="7" spans="2:11">
      <c r="E7" s="38">
        <v>0.6</v>
      </c>
      <c r="F7" s="38">
        <f t="shared" si="2"/>
        <v>0.4</v>
      </c>
      <c r="G7" s="42">
        <f t="shared" si="0"/>
        <v>2.5760000000000002E-2</v>
      </c>
      <c r="H7" s="42">
        <f t="shared" si="1"/>
        <v>1.052E-2</v>
      </c>
    </row>
    <row r="8" spans="2:11">
      <c r="E8" s="38">
        <v>0.5</v>
      </c>
      <c r="F8" s="38">
        <f t="shared" si="2"/>
        <v>0.5</v>
      </c>
      <c r="G8" s="42">
        <f t="shared" si="0"/>
        <v>3.2199999999999999E-2</v>
      </c>
      <c r="H8" s="42">
        <f t="shared" si="1"/>
        <v>1.295E-2</v>
      </c>
    </row>
    <row r="9" spans="2:11">
      <c r="E9" s="38">
        <v>0.4</v>
      </c>
      <c r="F9" s="38">
        <f t="shared" si="2"/>
        <v>0.6</v>
      </c>
      <c r="G9" s="42">
        <f t="shared" si="0"/>
        <v>3.8640000000000001E-2</v>
      </c>
      <c r="H9" s="42">
        <f t="shared" si="1"/>
        <v>1.5380000000000001E-2</v>
      </c>
    </row>
    <row r="10" spans="2:11">
      <c r="E10" s="38">
        <v>0.3</v>
      </c>
      <c r="F10" s="38">
        <f t="shared" si="2"/>
        <v>0.7</v>
      </c>
      <c r="G10" s="42">
        <f t="shared" si="0"/>
        <v>4.5079999999999995E-2</v>
      </c>
      <c r="H10" s="42">
        <f t="shared" si="1"/>
        <v>1.7809999999999999E-2</v>
      </c>
    </row>
    <row r="11" spans="2:11">
      <c r="E11" s="38">
        <v>0.2</v>
      </c>
      <c r="F11" s="38">
        <f t="shared" si="2"/>
        <v>0.8</v>
      </c>
      <c r="G11" s="42">
        <f t="shared" si="0"/>
        <v>5.1520000000000003E-2</v>
      </c>
      <c r="H11" s="42">
        <f t="shared" si="1"/>
        <v>2.0240000000000001E-2</v>
      </c>
    </row>
    <row r="12" spans="2:11">
      <c r="E12" s="38">
        <v>0.1</v>
      </c>
      <c r="F12" s="38">
        <f t="shared" si="2"/>
        <v>0.9</v>
      </c>
      <c r="G12" s="42">
        <f t="shared" si="0"/>
        <v>5.7959999999999998E-2</v>
      </c>
      <c r="H12" s="42">
        <f t="shared" si="1"/>
        <v>2.2670000000000003E-2</v>
      </c>
    </row>
    <row r="13" spans="2:11">
      <c r="B13" t="s">
        <v>55</v>
      </c>
      <c r="E13" s="38">
        <v>0</v>
      </c>
      <c r="F13" s="38">
        <f t="shared" si="2"/>
        <v>1</v>
      </c>
      <c r="G13" s="42">
        <f t="shared" si="0"/>
        <v>6.4399999999999999E-2</v>
      </c>
      <c r="H13" s="42">
        <f t="shared" si="1"/>
        <v>2.5100000000000001E-2</v>
      </c>
    </row>
    <row r="14" spans="2:11">
      <c r="E14" s="38">
        <v>-0.1</v>
      </c>
      <c r="F14" s="38">
        <f t="shared" si="2"/>
        <v>1.1000000000000001</v>
      </c>
      <c r="G14" s="42">
        <f t="shared" si="0"/>
        <v>7.084E-2</v>
      </c>
      <c r="H14" s="42">
        <f t="shared" si="1"/>
        <v>2.7530000000000002E-2</v>
      </c>
    </row>
    <row r="15" spans="2:11">
      <c r="E15" s="38">
        <v>-0.2</v>
      </c>
      <c r="F15" s="38">
        <f t="shared" si="2"/>
        <v>1.2</v>
      </c>
      <c r="G15" s="42">
        <f t="shared" si="0"/>
        <v>7.7280000000000001E-2</v>
      </c>
      <c r="H15" s="42">
        <f t="shared" si="1"/>
        <v>2.9960000000000001E-2</v>
      </c>
    </row>
    <row r="16" spans="2:11">
      <c r="E16" s="38">
        <v>-0.3</v>
      </c>
      <c r="F16" s="38">
        <f t="shared" si="2"/>
        <v>1.3</v>
      </c>
      <c r="G16" s="42">
        <f t="shared" si="0"/>
        <v>8.3720000000000003E-2</v>
      </c>
      <c r="H16" s="42">
        <f t="shared" si="1"/>
        <v>3.2390000000000002E-2</v>
      </c>
    </row>
    <row r="17" spans="5:8">
      <c r="E17" s="38">
        <v>-0.4</v>
      </c>
      <c r="F17" s="38">
        <f t="shared" si="2"/>
        <v>1.4</v>
      </c>
      <c r="G17" s="42">
        <f t="shared" si="0"/>
        <v>9.015999999999999E-2</v>
      </c>
      <c r="H17" s="42">
        <f t="shared" si="1"/>
        <v>3.4819999999999997E-2</v>
      </c>
    </row>
    <row r="18" spans="5:8">
      <c r="E18" s="38">
        <v>-0.5</v>
      </c>
      <c r="F18" s="38">
        <f t="shared" si="2"/>
        <v>1.5</v>
      </c>
      <c r="G18" s="42">
        <f t="shared" si="0"/>
        <v>9.6599999999999991E-2</v>
      </c>
      <c r="H18" s="42">
        <f t="shared" si="1"/>
        <v>3.7250000000000005E-2</v>
      </c>
    </row>
    <row r="19" spans="5:8">
      <c r="E19" s="38">
        <v>-0.6</v>
      </c>
      <c r="F19" s="38">
        <f t="shared" si="2"/>
        <v>1.6</v>
      </c>
      <c r="G19" s="42">
        <f t="shared" si="0"/>
        <v>0.10304000000000001</v>
      </c>
      <c r="H19" s="42">
        <f t="shared" si="1"/>
        <v>3.968E-2</v>
      </c>
    </row>
    <row r="20" spans="5:8">
      <c r="E20" s="38">
        <v>-0.7</v>
      </c>
      <c r="F20" s="38">
        <f t="shared" si="2"/>
        <v>1.7</v>
      </c>
      <c r="G20" s="42">
        <f>F20*$C$4</f>
        <v>0.10947999999999999</v>
      </c>
      <c r="H20" s="42">
        <f t="shared" si="1"/>
        <v>4.2110000000000002E-2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4"/>
  <sheetViews>
    <sheetView tabSelected="1" workbookViewId="0">
      <selection activeCell="L34" sqref="L34"/>
    </sheetView>
  </sheetViews>
  <sheetFormatPr defaultRowHeight="12.75"/>
  <cols>
    <col min="9" max="9" width="20.85546875" customWidth="1"/>
    <col min="10" max="10" width="16" customWidth="1"/>
    <col min="11" max="11" width="16.140625" customWidth="1"/>
    <col min="13" max="13" width="11.7109375" customWidth="1"/>
    <col min="15" max="15" width="12.5703125" customWidth="1"/>
    <col min="16" max="16" width="12.7109375" customWidth="1"/>
    <col min="17" max="17" width="12.5703125" customWidth="1"/>
  </cols>
  <sheetData>
    <row r="1" spans="1:20">
      <c r="A1" s="19" t="s">
        <v>6</v>
      </c>
      <c r="B1" s="19" t="s">
        <v>7</v>
      </c>
      <c r="C1" s="19" t="s">
        <v>9</v>
      </c>
      <c r="D1" s="19" t="s">
        <v>24</v>
      </c>
      <c r="E1" s="19" t="s">
        <v>25</v>
      </c>
    </row>
    <row r="2" spans="1:20">
      <c r="A2" s="15">
        <v>0.96129032258064517</v>
      </c>
      <c r="B2" s="15">
        <v>0.95504587155963294</v>
      </c>
      <c r="C2" s="15">
        <v>0.94339622641509435</v>
      </c>
      <c r="D2" s="15">
        <v>0.93829544891794192</v>
      </c>
      <c r="E2" s="15">
        <v>0.92861005949161712</v>
      </c>
      <c r="H2" t="s">
        <v>57</v>
      </c>
    </row>
    <row r="3" spans="1:20">
      <c r="A3" s="15">
        <v>0.90604026845637586</v>
      </c>
      <c r="B3" s="15">
        <v>0.88056356067883446</v>
      </c>
      <c r="C3" s="15">
        <v>0.93599999999999994</v>
      </c>
      <c r="D3" s="15">
        <v>0.94502207913302017</v>
      </c>
      <c r="E3" s="15">
        <v>0.94059405940594054</v>
      </c>
    </row>
    <row r="4" spans="1:20">
      <c r="A4" s="15">
        <v>0.97777777777777775</v>
      </c>
      <c r="B4" s="15">
        <v>1.0945454545454545</v>
      </c>
      <c r="C4" s="15">
        <v>0.95726495726495731</v>
      </c>
      <c r="D4" s="15">
        <v>0.98972373222131216</v>
      </c>
      <c r="E4" s="15">
        <v>0.99628482972136223</v>
      </c>
    </row>
    <row r="5" spans="1:20">
      <c r="A5" s="15">
        <v>0.96060606060606069</v>
      </c>
      <c r="B5" s="15">
        <v>1.1627906976744184</v>
      </c>
      <c r="C5" s="15">
        <v>1.0133928571428572</v>
      </c>
      <c r="D5" s="15">
        <v>0.96038045795400395</v>
      </c>
      <c r="E5" s="15">
        <v>0.96457426973275329</v>
      </c>
    </row>
    <row r="6" spans="1:20">
      <c r="A6" s="15">
        <v>1.0173501577287067</v>
      </c>
      <c r="B6" s="15">
        <v>0.95857142857142852</v>
      </c>
      <c r="C6" s="15">
        <v>0.94273127753303965</v>
      </c>
      <c r="D6" s="15">
        <v>0.97419910819791999</v>
      </c>
      <c r="E6" s="15">
        <v>0.96778350515463918</v>
      </c>
    </row>
    <row r="7" spans="1:20">
      <c r="A7" s="15">
        <v>0.96899224806201545</v>
      </c>
      <c r="B7" s="15">
        <v>0.98390461997019374</v>
      </c>
      <c r="C7" s="15">
        <v>1.0210280373831777</v>
      </c>
      <c r="D7" s="15">
        <v>0.92688026484207975</v>
      </c>
      <c r="E7" s="15">
        <v>0.94007989347536614</v>
      </c>
    </row>
    <row r="8" spans="1:20">
      <c r="A8" s="15">
        <v>1.0624</v>
      </c>
      <c r="B8" s="15">
        <v>1.0345349893971525</v>
      </c>
      <c r="C8" s="15">
        <v>0.94279176201372994</v>
      </c>
      <c r="D8" s="15">
        <v>0.99231436627864955</v>
      </c>
      <c r="E8" s="15">
        <v>0.9964589235127479</v>
      </c>
      <c r="I8" t="s">
        <v>57</v>
      </c>
      <c r="L8" t="s">
        <v>6</v>
      </c>
    </row>
    <row r="9" spans="1:20">
      <c r="A9" s="15">
        <v>1.0843373493975905</v>
      </c>
      <c r="B9" s="15">
        <v>1.2758418740849196</v>
      </c>
      <c r="C9" s="15">
        <v>1.0800970873786406</v>
      </c>
      <c r="D9" s="15">
        <v>1.075768504958214</v>
      </c>
      <c r="E9" s="15">
        <v>1.0696517412935322</v>
      </c>
    </row>
    <row r="10" spans="1:20" ht="13.5" thickBot="1">
      <c r="A10" s="15">
        <v>1.0069444444444444</v>
      </c>
      <c r="B10" s="15">
        <v>0.97544181776451688</v>
      </c>
      <c r="C10" s="15">
        <v>0.9658426966292134</v>
      </c>
      <c r="D10" s="15">
        <v>1.0083578288609241</v>
      </c>
      <c r="E10" s="15">
        <v>1.0079734219269103</v>
      </c>
      <c r="L10" t="s">
        <v>62</v>
      </c>
      <c r="Q10" t="s">
        <v>85</v>
      </c>
    </row>
    <row r="11" spans="1:20">
      <c r="A11" s="15">
        <v>0.98965517241379308</v>
      </c>
      <c r="B11" s="15">
        <v>1.0828235294117647</v>
      </c>
      <c r="C11" s="15">
        <v>1.0051186598417869</v>
      </c>
      <c r="D11" s="15">
        <v>1.0118887694787748</v>
      </c>
      <c r="E11" s="15">
        <v>1.004614370468029</v>
      </c>
      <c r="I11" s="73" t="s">
        <v>58</v>
      </c>
      <c r="J11" s="73"/>
      <c r="L11" t="s">
        <v>82</v>
      </c>
    </row>
    <row r="12" spans="1:20">
      <c r="A12" s="15">
        <v>1.0543554006968643</v>
      </c>
      <c r="B12" s="15">
        <v>1.0082572794437201</v>
      </c>
      <c r="C12" s="15">
        <v>1.1203703703703702</v>
      </c>
      <c r="D12" s="15">
        <v>1.0453435114503817</v>
      </c>
      <c r="E12" s="15">
        <v>1.0498687664041995</v>
      </c>
      <c r="I12" s="3" t="s">
        <v>63</v>
      </c>
      <c r="J12" s="3">
        <v>0.691932640795203</v>
      </c>
    </row>
    <row r="13" spans="1:20">
      <c r="A13" s="15">
        <v>1.0442828816920027</v>
      </c>
      <c r="B13" s="15">
        <v>1.1508620689655173</v>
      </c>
      <c r="C13" s="15">
        <v>1.0842975206611569</v>
      </c>
      <c r="D13" s="15">
        <v>1.0592388923108185</v>
      </c>
      <c r="E13" s="15">
        <v>1.0725</v>
      </c>
      <c r="I13" s="3" t="s">
        <v>59</v>
      </c>
      <c r="J13" s="3">
        <v>0.47877077939782337</v>
      </c>
    </row>
    <row r="14" spans="1:20">
      <c r="A14" s="15">
        <v>1.0354430379746835</v>
      </c>
      <c r="B14" s="15">
        <v>1.0936329588014981</v>
      </c>
      <c r="C14" s="15">
        <v>1.0804115853658538</v>
      </c>
      <c r="D14" s="15">
        <v>1.0613272585576405</v>
      </c>
      <c r="E14" s="15">
        <v>1.048951048951049</v>
      </c>
      <c r="I14" s="3" t="s">
        <v>64</v>
      </c>
      <c r="J14" s="3">
        <v>0.46605787157825806</v>
      </c>
    </row>
    <row r="15" spans="1:20">
      <c r="A15" s="15">
        <v>1.029951100244499</v>
      </c>
      <c r="B15" s="15">
        <v>0.92037671232876717</v>
      </c>
      <c r="C15" s="15">
        <v>0.87830687830687826</v>
      </c>
      <c r="D15" s="15">
        <v>0.93815521915951194</v>
      </c>
      <c r="E15" s="15">
        <v>0.93777777777777782</v>
      </c>
      <c r="I15" s="3" t="s">
        <v>60</v>
      </c>
      <c r="J15" s="3">
        <v>4.4382870443766903E-2</v>
      </c>
    </row>
    <row r="16" spans="1:20" ht="13.5" thickBot="1">
      <c r="A16" s="15">
        <v>1.0089020771513353</v>
      </c>
      <c r="B16" s="15">
        <v>1.04</v>
      </c>
      <c r="C16" s="15">
        <v>1.0016064257028114</v>
      </c>
      <c r="D16" s="15">
        <v>1.0154312997091954</v>
      </c>
      <c r="E16" s="15">
        <v>1.0124407582938388</v>
      </c>
      <c r="I16" s="71" t="s">
        <v>61</v>
      </c>
      <c r="J16" s="71">
        <v>43</v>
      </c>
      <c r="L16" t="s">
        <v>83</v>
      </c>
      <c r="T16" t="s">
        <v>86</v>
      </c>
    </row>
    <row r="17" spans="1:17">
      <c r="A17" s="15">
        <v>1.0841176470588234</v>
      </c>
      <c r="B17" s="15">
        <v>1.1225402504472273</v>
      </c>
      <c r="C17" s="15">
        <v>1.086206896551724</v>
      </c>
      <c r="D17" s="15">
        <v>1.0994758499650172</v>
      </c>
      <c r="E17" s="15">
        <v>1.090696313633704</v>
      </c>
    </row>
    <row r="18" spans="1:17" ht="13.5" thickBot="1">
      <c r="A18" s="15">
        <v>0.95496473141616933</v>
      </c>
      <c r="B18" s="15">
        <v>1.0422310756972113</v>
      </c>
      <c r="C18" s="15">
        <v>0.97822074566260608</v>
      </c>
      <c r="D18" s="15">
        <v>0.97868209738393264</v>
      </c>
      <c r="E18" s="15">
        <v>0.9881974248927039</v>
      </c>
      <c r="I18" t="s">
        <v>65</v>
      </c>
    </row>
    <row r="19" spans="1:17">
      <c r="A19" s="15">
        <v>1.0255681818181819</v>
      </c>
      <c r="B19" s="15">
        <v>1.0993883792048929</v>
      </c>
      <c r="C19" s="15">
        <v>1.0679245283018868</v>
      </c>
      <c r="D19" s="15">
        <v>1.035580070311553</v>
      </c>
      <c r="E19" s="15">
        <v>1.0347448425624322</v>
      </c>
      <c r="I19" s="72"/>
      <c r="J19" s="72" t="s">
        <v>70</v>
      </c>
      <c r="K19" s="72" t="s">
        <v>71</v>
      </c>
      <c r="L19" s="72" t="s">
        <v>72</v>
      </c>
      <c r="M19" s="72" t="s">
        <v>73</v>
      </c>
      <c r="N19" s="72" t="s">
        <v>74</v>
      </c>
    </row>
    <row r="20" spans="1:17">
      <c r="A20" s="15">
        <v>1.0177285318559557</v>
      </c>
      <c r="B20" s="15">
        <v>0.98122392211404719</v>
      </c>
      <c r="C20" s="15">
        <v>1.0282685512367491</v>
      </c>
      <c r="D20" s="15">
        <v>0.98202037938649001</v>
      </c>
      <c r="E20" s="15">
        <v>0.98058761804826866</v>
      </c>
      <c r="I20" s="3" t="s">
        <v>66</v>
      </c>
      <c r="J20" s="3">
        <v>1</v>
      </c>
      <c r="K20" s="3">
        <v>7.4184557703801696E-2</v>
      </c>
      <c r="L20" s="3">
        <v>7.4184557703801696E-2</v>
      </c>
      <c r="M20" s="3">
        <v>37.660210094577316</v>
      </c>
      <c r="N20" s="3">
        <v>2.7639139662973669E-7</v>
      </c>
    </row>
    <row r="21" spans="1:17">
      <c r="A21" s="15">
        <v>1.2090364725095264</v>
      </c>
      <c r="B21" s="15">
        <v>1.0673281360737066</v>
      </c>
      <c r="C21" s="15">
        <v>1.0859106529209621</v>
      </c>
      <c r="D21" s="15">
        <v>1.05002817572986</v>
      </c>
      <c r="E21" s="15">
        <v>1.0535045478865703</v>
      </c>
      <c r="I21" s="3" t="s">
        <v>67</v>
      </c>
      <c r="J21" s="3">
        <v>41</v>
      </c>
      <c r="K21" s="3">
        <v>8.0763406741956117E-2</v>
      </c>
      <c r="L21" s="3">
        <v>1.969839188828198E-3</v>
      </c>
      <c r="M21" s="3"/>
      <c r="N21" s="3"/>
    </row>
    <row r="22" spans="1:17" ht="13.5" thickBot="1">
      <c r="A22" s="15">
        <v>1.0715893741557856</v>
      </c>
      <c r="B22" s="15">
        <v>1.1088977423638779</v>
      </c>
      <c r="C22" s="15">
        <v>0.98101265822784811</v>
      </c>
      <c r="D22" s="15">
        <v>1.0335209944836909</v>
      </c>
      <c r="E22" s="15">
        <v>1.0284408329101067</v>
      </c>
      <c r="I22" s="71" t="s">
        <v>68</v>
      </c>
      <c r="J22" s="71">
        <v>42</v>
      </c>
      <c r="K22" s="71">
        <v>0.15494796444575781</v>
      </c>
      <c r="L22" s="71"/>
      <c r="M22" s="71"/>
      <c r="N22" s="71"/>
    </row>
    <row r="23" spans="1:17" ht="13.5" thickBot="1">
      <c r="A23" s="15">
        <v>0.96596638655462175</v>
      </c>
      <c r="B23" s="15">
        <v>0.97904191616766467</v>
      </c>
      <c r="C23" s="15">
        <v>0.90806451612903216</v>
      </c>
      <c r="D23" s="15">
        <v>0.9623037172029858</v>
      </c>
      <c r="E23" s="15">
        <v>0.97432098765432096</v>
      </c>
    </row>
    <row r="24" spans="1:17">
      <c r="A24" s="15">
        <v>0.92214006089604184</v>
      </c>
      <c r="B24" s="15">
        <v>0.99082568807339455</v>
      </c>
      <c r="C24" s="15">
        <v>0.91722912966252224</v>
      </c>
      <c r="D24" s="15">
        <v>0.96135626637611227</v>
      </c>
      <c r="E24" s="15">
        <v>0.95438418651799295</v>
      </c>
      <c r="I24" s="72"/>
      <c r="J24" s="72" t="s">
        <v>75</v>
      </c>
      <c r="K24" s="72" t="s">
        <v>60</v>
      </c>
      <c r="L24" s="72" t="s">
        <v>76</v>
      </c>
      <c r="M24" s="72" t="s">
        <v>77</v>
      </c>
      <c r="N24" s="72" t="s">
        <v>78</v>
      </c>
      <c r="O24" s="72" t="s">
        <v>79</v>
      </c>
      <c r="P24" s="72" t="s">
        <v>80</v>
      </c>
      <c r="Q24" s="72" t="s">
        <v>81</v>
      </c>
    </row>
    <row r="25" spans="1:17">
      <c r="A25" s="15">
        <v>1.0283018867924529</v>
      </c>
      <c r="B25" s="15">
        <v>0.97530864197530864</v>
      </c>
      <c r="C25" s="15">
        <v>0.98760650658404336</v>
      </c>
      <c r="D25" s="15">
        <v>0.9936153103023958</v>
      </c>
      <c r="E25" s="15">
        <v>0.98566117896972916</v>
      </c>
      <c r="I25" s="3" t="s">
        <v>69</v>
      </c>
      <c r="J25" s="3">
        <v>-1.1672254545819438E-2</v>
      </c>
      <c r="K25" s="3">
        <v>0.16704632391786009</v>
      </c>
      <c r="L25" s="3">
        <v>-6.9874357436078102E-2</v>
      </c>
      <c r="M25" s="3">
        <v>0.94463336540327159</v>
      </c>
      <c r="N25" s="3">
        <v>-0.34902914595494133</v>
      </c>
      <c r="O25" s="3">
        <v>0.32568463686330246</v>
      </c>
      <c r="P25" s="3">
        <v>-0.34902914595494133</v>
      </c>
      <c r="Q25" s="3">
        <v>0.32568463686330246</v>
      </c>
    </row>
    <row r="26" spans="1:17" ht="13.5" thickBot="1">
      <c r="A26" s="15">
        <v>0.94724770642201828</v>
      </c>
      <c r="B26" s="15">
        <v>1.0367088607594936</v>
      </c>
      <c r="C26" s="15">
        <v>0.99607843137254892</v>
      </c>
      <c r="D26" s="15">
        <v>0.98833268152783205</v>
      </c>
      <c r="E26" s="15">
        <v>0.98599137931034486</v>
      </c>
      <c r="F26" t="s">
        <v>84</v>
      </c>
      <c r="I26" s="71" t="s">
        <v>24</v>
      </c>
      <c r="J26" s="71">
        <v>1.0172789826350008</v>
      </c>
      <c r="K26" s="71">
        <v>0.16576723849954797</v>
      </c>
      <c r="L26" s="71">
        <v>6.1367915146742025</v>
      </c>
      <c r="M26" s="71">
        <v>2.7639139662973764E-7</v>
      </c>
      <c r="N26" s="71">
        <v>0.6825052566044878</v>
      </c>
      <c r="O26" s="71">
        <v>1.3520527086655139</v>
      </c>
      <c r="P26" s="71">
        <v>0.6825052566044878</v>
      </c>
      <c r="Q26" s="71">
        <v>1.3520527086655139</v>
      </c>
    </row>
    <row r="27" spans="1:17">
      <c r="A27" s="15">
        <v>1.1084745762711865</v>
      </c>
      <c r="B27" s="15">
        <v>0.91575091575091572</v>
      </c>
      <c r="C27" s="15">
        <v>1.0492125984251968</v>
      </c>
      <c r="D27" s="15">
        <v>1.0518257161071907</v>
      </c>
      <c r="E27" s="15">
        <v>1.0699453551912568</v>
      </c>
    </row>
    <row r="28" spans="1:17">
      <c r="A28" s="15">
        <v>1.109654871122761</v>
      </c>
      <c r="B28" s="15">
        <v>1.0826666666666667</v>
      </c>
      <c r="C28" s="15">
        <v>1.0694183864915572</v>
      </c>
      <c r="D28" s="15">
        <v>1.0722936891935668</v>
      </c>
      <c r="E28" s="15">
        <v>1.0791624106230848</v>
      </c>
    </row>
    <row r="29" spans="1:17">
      <c r="A29" s="15">
        <v>1.0314960629921259</v>
      </c>
      <c r="B29" s="15">
        <v>1.0572660098522166</v>
      </c>
      <c r="C29" s="15">
        <v>1.0035087719298246</v>
      </c>
      <c r="D29" s="15">
        <v>1.0428316652210776</v>
      </c>
      <c r="E29" s="15">
        <v>1.0388073828679603</v>
      </c>
    </row>
    <row r="30" spans="1:17">
      <c r="A30" s="15">
        <v>0.95381679389312979</v>
      </c>
      <c r="B30" s="15">
        <v>1.0541642399534072</v>
      </c>
      <c r="C30" s="15">
        <v>0.965034965034965</v>
      </c>
      <c r="D30" s="15">
        <v>0.96981010410631197</v>
      </c>
      <c r="E30" s="15">
        <v>0.96583143507972669</v>
      </c>
    </row>
    <row r="31" spans="1:17">
      <c r="A31" s="15">
        <v>1.0044017607042819</v>
      </c>
      <c r="B31" s="15">
        <v>0.93812154696132599</v>
      </c>
      <c r="C31" s="15">
        <v>1.0304347826086957</v>
      </c>
      <c r="D31" s="15">
        <v>1.0213345153721254</v>
      </c>
      <c r="E31" s="15">
        <v>1.0174528301886792</v>
      </c>
    </row>
    <row r="32" spans="1:17">
      <c r="A32" s="15">
        <v>1.0179282868525896</v>
      </c>
      <c r="B32" s="15">
        <v>1.0088339222614842</v>
      </c>
      <c r="C32" s="15">
        <v>0.96483825597749651</v>
      </c>
      <c r="D32" s="15">
        <v>1.0127606979936692</v>
      </c>
      <c r="E32" s="15">
        <v>1.0208623087621698</v>
      </c>
    </row>
    <row r="33" spans="1:5">
      <c r="A33" s="15">
        <v>1.0293542074363993</v>
      </c>
      <c r="B33" s="15">
        <v>0.98073555166374771</v>
      </c>
      <c r="C33" s="15">
        <v>1.0685131195335276</v>
      </c>
      <c r="D33" s="15">
        <v>1.0316465130144772</v>
      </c>
      <c r="E33" s="15">
        <v>1.0281562216167122</v>
      </c>
    </row>
    <row r="34" spans="1:5">
      <c r="A34" s="15">
        <v>0.95057034220532322</v>
      </c>
      <c r="B34" s="15">
        <v>0.98809523809523814</v>
      </c>
      <c r="C34" s="15">
        <v>0.94645293315143242</v>
      </c>
      <c r="D34" s="15">
        <v>0.95780167781901582</v>
      </c>
      <c r="E34" s="15">
        <v>0.95803886925795056</v>
      </c>
    </row>
    <row r="35" spans="1:5">
      <c r="A35" s="15">
        <v>0.996</v>
      </c>
      <c r="B35" s="15">
        <v>1.0602409638554218</v>
      </c>
      <c r="C35" s="15">
        <v>1.045045045045045</v>
      </c>
      <c r="D35" s="15">
        <v>1.0301227537570945</v>
      </c>
      <c r="E35" s="15">
        <v>1.0295066851083448</v>
      </c>
    </row>
    <row r="36" spans="1:5">
      <c r="A36" s="15">
        <v>0.9718875502008032</v>
      </c>
      <c r="B36" s="15">
        <v>0.98863636363636365</v>
      </c>
      <c r="C36" s="15">
        <v>0.96896551724137936</v>
      </c>
      <c r="D36" s="15">
        <v>0.99066455551386146</v>
      </c>
      <c r="E36" s="15">
        <v>0.98880429914912671</v>
      </c>
    </row>
    <row r="37" spans="1:5">
      <c r="A37" s="15">
        <v>1.0247933884297522</v>
      </c>
      <c r="B37" s="15">
        <v>1.0114942528735633</v>
      </c>
      <c r="C37" s="15">
        <v>1.0462633451957295</v>
      </c>
      <c r="D37" s="15">
        <v>1.0422991287959276</v>
      </c>
      <c r="E37" s="15">
        <v>1.0484601449275361</v>
      </c>
    </row>
    <row r="38" spans="1:5">
      <c r="A38" s="15">
        <v>1.0475806451612903</v>
      </c>
      <c r="B38" s="15">
        <v>0.99772727272727268</v>
      </c>
      <c r="C38" s="15">
        <v>1.0459183673469388</v>
      </c>
      <c r="D38" s="15">
        <v>0.99968533808428506</v>
      </c>
      <c r="E38" s="15">
        <v>0.99092872570194379</v>
      </c>
    </row>
    <row r="39" spans="1:5">
      <c r="A39" s="15">
        <v>0.90454195535026938</v>
      </c>
      <c r="B39" s="15">
        <v>0.99829157175398642</v>
      </c>
      <c r="C39" s="15">
        <v>0.97560975609756095</v>
      </c>
      <c r="D39" s="15">
        <v>0.97771847070506468</v>
      </c>
      <c r="E39" s="15">
        <v>0.98823016564952049</v>
      </c>
    </row>
    <row r="40" spans="1:5">
      <c r="A40" s="15">
        <v>1.0936170212765957</v>
      </c>
      <c r="B40" s="15">
        <v>1.0815744438106103</v>
      </c>
      <c r="C40" s="15">
        <v>1.0156666666666667</v>
      </c>
      <c r="D40" s="15">
        <v>1.0320483173273118</v>
      </c>
      <c r="E40" s="15">
        <v>1.0286722540802824</v>
      </c>
    </row>
    <row r="41" spans="1:5">
      <c r="A41" s="15">
        <v>1.0077821011673151</v>
      </c>
      <c r="B41" s="15">
        <v>1.0548523206751055</v>
      </c>
      <c r="C41" s="15">
        <v>1.0502133245815557</v>
      </c>
      <c r="D41" s="15">
        <v>1.0404244101753</v>
      </c>
      <c r="E41" s="15">
        <v>1.0411663807890223</v>
      </c>
    </row>
    <row r="42" spans="1:5">
      <c r="A42" s="15">
        <v>1.0115830115830116</v>
      </c>
      <c r="B42" s="15">
        <v>0.98</v>
      </c>
      <c r="C42" s="15">
        <v>0.96562499999999996</v>
      </c>
      <c r="D42" s="15">
        <v>0.97417349700816247</v>
      </c>
      <c r="E42" s="15">
        <v>0.97199341021416807</v>
      </c>
    </row>
    <row r="43" spans="1:5">
      <c r="A43" s="15">
        <v>0.91603053435114501</v>
      </c>
      <c r="B43" s="15">
        <v>1.0306122448979591</v>
      </c>
      <c r="C43" s="15">
        <v>0.97411003236245963</v>
      </c>
      <c r="D43" s="15">
        <v>0.99951884522854861</v>
      </c>
      <c r="E43" s="15">
        <v>0.99745762711864405</v>
      </c>
    </row>
    <row r="44" spans="1:5">
      <c r="A44" s="15">
        <v>1.0279166666666668</v>
      </c>
      <c r="B44" s="15">
        <v>1.0544554455445545</v>
      </c>
      <c r="C44" s="15">
        <v>1.021594684385382</v>
      </c>
      <c r="D44" s="15">
        <v>1.0220093328244804</v>
      </c>
      <c r="E44" s="15">
        <v>1.0259133389974511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48"/>
  <sheetViews>
    <sheetView zoomScale="130" zoomScaleNormal="130" workbookViewId="0">
      <selection activeCell="G4" sqref="G4"/>
    </sheetView>
  </sheetViews>
  <sheetFormatPr defaultRowHeight="12.75"/>
  <cols>
    <col min="1" max="1" width="9.140625" style="13"/>
    <col min="2" max="2" width="29.7109375" style="13" bestFit="1" customWidth="1"/>
    <col min="3" max="3" width="12.28515625" style="13" bestFit="1" customWidth="1"/>
    <col min="4" max="4" width="13.42578125" style="13" bestFit="1" customWidth="1"/>
    <col min="5" max="6" width="12.28515625" style="13" bestFit="1" customWidth="1"/>
    <col min="7" max="7" width="14" style="13" bestFit="1" customWidth="1"/>
    <col min="8" max="8" width="9.140625" style="13"/>
    <col min="9" max="9" width="16.7109375" style="13" bestFit="1" customWidth="1"/>
    <col min="10" max="10" width="12.28515625" style="13" bestFit="1" customWidth="1"/>
    <col min="11" max="11" width="13.42578125" style="13" bestFit="1" customWidth="1"/>
    <col min="12" max="12" width="9.28515625" style="13" bestFit="1" customWidth="1"/>
    <col min="13" max="13" width="12.28515625" style="13" bestFit="1" customWidth="1"/>
    <col min="14" max="14" width="15.28515625" style="13" bestFit="1" customWidth="1"/>
    <col min="15" max="16384" width="9.140625" style="13"/>
  </cols>
  <sheetData>
    <row r="2" spans="2:10" ht="15" customHeight="1" thickBot="1"/>
    <row r="3" spans="2:10" ht="15.75">
      <c r="B3" s="43" t="s">
        <v>28</v>
      </c>
      <c r="C3" s="44" t="s">
        <v>6</v>
      </c>
      <c r="D3" s="44" t="s">
        <v>7</v>
      </c>
      <c r="E3" s="44" t="s">
        <v>9</v>
      </c>
      <c r="F3" s="45" t="s">
        <v>29</v>
      </c>
      <c r="G3" s="46"/>
    </row>
    <row r="4" spans="2:10" ht="38.25" customHeight="1">
      <c r="B4" s="47" t="s">
        <v>30</v>
      </c>
      <c r="C4" s="37">
        <f>0.3*M!B3</f>
        <v>4.9310176222852192E-2</v>
      </c>
      <c r="D4" s="37">
        <f>0.3*M!C3</f>
        <v>0.25068982377714782</v>
      </c>
      <c r="E4" s="48">
        <f>0*M!D3</f>
        <v>0</v>
      </c>
      <c r="F4" s="49">
        <f>0.4*M!A3</f>
        <v>0</v>
      </c>
      <c r="G4" s="46"/>
      <c r="I4" s="13" t="s">
        <v>88</v>
      </c>
    </row>
    <row r="5" spans="2:10" ht="32.25" customHeight="1">
      <c r="B5" s="47" t="s">
        <v>33</v>
      </c>
      <c r="C5" s="50">
        <v>24</v>
      </c>
      <c r="D5" s="50">
        <v>101</v>
      </c>
      <c r="E5" s="50">
        <v>30.75</v>
      </c>
      <c r="F5" s="51" t="s">
        <v>32</v>
      </c>
      <c r="G5" s="46"/>
      <c r="J5" s="13" t="s">
        <v>87</v>
      </c>
    </row>
    <row r="6" spans="2:10" ht="63" customHeight="1">
      <c r="B6" s="47" t="s">
        <v>35</v>
      </c>
      <c r="C6" s="50">
        <f>C4*200000</f>
        <v>9862.0352445704393</v>
      </c>
      <c r="D6" s="50">
        <f>D4*200000</f>
        <v>50137.964755429566</v>
      </c>
      <c r="E6" s="50">
        <f>E4*200000</f>
        <v>0</v>
      </c>
      <c r="F6" s="52">
        <f>F4*200000</f>
        <v>0</v>
      </c>
      <c r="G6" s="46"/>
    </row>
    <row r="7" spans="2:10" ht="21" customHeight="1">
      <c r="B7" s="47" t="s">
        <v>37</v>
      </c>
      <c r="C7" s="53">
        <f>C6/C5</f>
        <v>410.91813519043495</v>
      </c>
      <c r="D7" s="53">
        <f>D6/D5</f>
        <v>496.4154926280155</v>
      </c>
      <c r="E7" s="53">
        <f>E6/E5</f>
        <v>0</v>
      </c>
      <c r="F7" s="51" t="s">
        <v>32</v>
      </c>
      <c r="G7" s="54"/>
    </row>
    <row r="8" spans="2:10" ht="22.5" customHeight="1">
      <c r="B8" s="47" t="s">
        <v>38</v>
      </c>
      <c r="C8" s="48"/>
      <c r="D8" s="48"/>
      <c r="E8" s="48"/>
      <c r="F8" s="49"/>
      <c r="G8" s="48" t="s">
        <v>39</v>
      </c>
    </row>
    <row r="9" spans="2:10" ht="13.5" thickBot="1">
      <c r="B9" s="55" t="s">
        <v>40</v>
      </c>
      <c r="C9" s="56">
        <f>C8*C5</f>
        <v>0</v>
      </c>
      <c r="D9" s="56">
        <f t="shared" ref="D9:F9" si="0">D8*D5</f>
        <v>0</v>
      </c>
      <c r="E9" s="56">
        <f t="shared" si="0"/>
        <v>0</v>
      </c>
      <c r="F9" s="56" t="e">
        <f t="shared" si="0"/>
        <v>#VALUE!</v>
      </c>
      <c r="G9" s="57"/>
    </row>
    <row r="10" spans="2:10" ht="15" customHeight="1">
      <c r="B10" s="14"/>
    </row>
    <row r="11" spans="2:10" ht="15" customHeight="1"/>
    <row r="12" spans="2:10" ht="15" customHeight="1" thickBot="1"/>
    <row r="13" spans="2:10" ht="15" customHeight="1" thickTop="1">
      <c r="B13" s="58" t="s">
        <v>28</v>
      </c>
      <c r="C13" s="59" t="s">
        <v>6</v>
      </c>
      <c r="D13" s="59" t="s">
        <v>7</v>
      </c>
      <c r="E13" s="59" t="s">
        <v>9</v>
      </c>
      <c r="F13" s="60" t="s">
        <v>29</v>
      </c>
      <c r="G13" s="46"/>
    </row>
    <row r="14" spans="2:10" ht="15" customHeight="1" thickBot="1">
      <c r="B14" s="61" t="s">
        <v>31</v>
      </c>
      <c r="C14" s="50">
        <v>24.67</v>
      </c>
      <c r="D14" s="50">
        <v>106.5</v>
      </c>
      <c r="E14" s="50">
        <v>30.75</v>
      </c>
      <c r="F14" s="62" t="s">
        <v>32</v>
      </c>
      <c r="G14" s="63"/>
    </row>
    <row r="15" spans="2:10" ht="26.25" thickBot="1">
      <c r="B15" s="64" t="s">
        <v>34</v>
      </c>
      <c r="C15" s="65">
        <f>C8*C9</f>
        <v>0</v>
      </c>
      <c r="D15" s="65">
        <f t="shared" ref="D15:F15" si="1">D8*D9</f>
        <v>0</v>
      </c>
      <c r="E15" s="65">
        <f t="shared" si="1"/>
        <v>0</v>
      </c>
      <c r="F15" s="65" t="e">
        <f t="shared" si="1"/>
        <v>#VALUE!</v>
      </c>
      <c r="G15" s="66"/>
    </row>
    <row r="16" spans="2:10" ht="15" customHeight="1" thickBot="1">
      <c r="B16" s="74"/>
      <c r="C16" s="75"/>
      <c r="D16" s="75"/>
      <c r="E16" s="75"/>
      <c r="F16" s="67" t="s">
        <v>36</v>
      </c>
      <c r="G16" s="68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</sheetData>
  <mergeCells count="1">
    <mergeCell ref="B16:E16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F8"/>
  <sheetViews>
    <sheetView workbookViewId="0">
      <selection activeCell="E27" sqref="E27"/>
    </sheetView>
  </sheetViews>
  <sheetFormatPr defaultRowHeight="12.75"/>
  <sheetData>
    <row r="8" spans="6:6">
      <c r="F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Wykresy</vt:lpstr>
      </vt:variant>
      <vt:variant>
        <vt:i4>2</vt:i4>
      </vt:variant>
    </vt:vector>
  </HeadingPairs>
  <TitlesOfParts>
    <vt:vector size="11" baseType="lpstr">
      <vt:lpstr>Dane</vt:lpstr>
      <vt:lpstr>Dochód-ryzyko</vt:lpstr>
      <vt:lpstr>MVP</vt:lpstr>
      <vt:lpstr>Granica efektywna</vt:lpstr>
      <vt:lpstr>M</vt:lpstr>
      <vt:lpstr>CML</vt:lpstr>
      <vt:lpstr>Arkusz bety</vt:lpstr>
      <vt:lpstr>inwestycja</vt:lpstr>
      <vt:lpstr>Arkusz3</vt:lpstr>
      <vt:lpstr>Wykres granica efektywna</vt:lpstr>
      <vt:lpstr>Wykres CML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Radzio</dc:creator>
  <cp:lastModifiedBy>student</cp:lastModifiedBy>
  <cp:lastPrinted>2015-10-26T11:50:48Z</cp:lastPrinted>
  <dcterms:created xsi:type="dcterms:W3CDTF">2009-11-19T09:34:00Z</dcterms:created>
  <dcterms:modified xsi:type="dcterms:W3CDTF">2019-01-22T14:57:12Z</dcterms:modified>
</cp:coreProperties>
</file>