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meya\Documents\TornadoProject\analysis\"/>
    </mc:Choice>
  </mc:AlternateContent>
  <xr:revisionPtr revIDLastSave="0" documentId="13_ncr:1_{80D23162-BE04-47D9-B51D-F91722B4022F}" xr6:coauthVersionLast="47" xr6:coauthVersionMax="47" xr10:uidLastSave="{00000000-0000-0000-0000-000000000000}"/>
  <bookViews>
    <workbookView xWindow="-24600" yWindow="4200" windowWidth="21600" windowHeight="11385" tabRatio="60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7" i="1" l="1"/>
  <c r="K57" i="1"/>
  <c r="J57" i="1"/>
  <c r="L57" i="1" s="1"/>
  <c r="M57" i="1" s="1"/>
  <c r="P57" i="1" s="1"/>
  <c r="Q57" i="1" s="1"/>
  <c r="H57" i="1"/>
  <c r="O52" i="1"/>
  <c r="M52" i="1"/>
  <c r="P52" i="1" s="1"/>
  <c r="Q52" i="1" s="1"/>
  <c r="L52" i="1"/>
  <c r="K52" i="1"/>
  <c r="J52" i="1"/>
  <c r="H52" i="1"/>
  <c r="O50" i="1"/>
  <c r="K50" i="1"/>
  <c r="J50" i="1"/>
  <c r="L50" i="1" s="1"/>
  <c r="M50" i="1" s="1"/>
  <c r="P50" i="1" s="1"/>
  <c r="Q50" i="1" s="1"/>
  <c r="H50" i="1"/>
  <c r="O49" i="1"/>
  <c r="K49" i="1"/>
  <c r="J49" i="1"/>
  <c r="L49" i="1" s="1"/>
  <c r="M49" i="1" s="1"/>
  <c r="P49" i="1" s="1"/>
  <c r="Q49" i="1" s="1"/>
  <c r="H49" i="1"/>
  <c r="O47" i="1"/>
  <c r="K47" i="1"/>
  <c r="J47" i="1"/>
  <c r="H47" i="1"/>
  <c r="O46" i="1"/>
  <c r="K46" i="1"/>
  <c r="J46" i="1"/>
  <c r="H46" i="1"/>
  <c r="O43" i="1"/>
  <c r="K43" i="1"/>
  <c r="J43" i="1"/>
  <c r="L43" i="1" s="1"/>
  <c r="M43" i="1" s="1"/>
  <c r="P43" i="1" s="1"/>
  <c r="Q43" i="1" s="1"/>
  <c r="H43" i="1"/>
  <c r="O42" i="1"/>
  <c r="L42" i="1"/>
  <c r="M42" i="1" s="1"/>
  <c r="P42" i="1" s="1"/>
  <c r="Q42" i="1" s="1"/>
  <c r="K42" i="1"/>
  <c r="J42" i="1"/>
  <c r="H42" i="1"/>
  <c r="O41" i="1"/>
  <c r="K41" i="1"/>
  <c r="J41" i="1"/>
  <c r="L41" i="1" s="1"/>
  <c r="M41" i="1" s="1"/>
  <c r="P41" i="1" s="1"/>
  <c r="Q41" i="1" s="1"/>
  <c r="H41" i="1"/>
  <c r="O39" i="1"/>
  <c r="K39" i="1"/>
  <c r="J39" i="1"/>
  <c r="H39" i="1"/>
  <c r="L39" i="1" s="1"/>
  <c r="M39" i="1" s="1"/>
  <c r="O37" i="1"/>
  <c r="K37" i="1"/>
  <c r="J37" i="1"/>
  <c r="H37" i="1"/>
  <c r="L37" i="1" s="1"/>
  <c r="M37" i="1" s="1"/>
  <c r="P37" i="1" s="1"/>
  <c r="Q37" i="1" s="1"/>
  <c r="O36" i="1"/>
  <c r="K36" i="1"/>
  <c r="J36" i="1"/>
  <c r="H36" i="1"/>
  <c r="L36" i="1" s="1"/>
  <c r="M36" i="1" s="1"/>
  <c r="O33" i="1"/>
  <c r="K33" i="1"/>
  <c r="J33" i="1"/>
  <c r="L33" i="1" s="1"/>
  <c r="M33" i="1" s="1"/>
  <c r="P33" i="1" s="1"/>
  <c r="Q33" i="1" s="1"/>
  <c r="H33" i="1"/>
  <c r="O32" i="1"/>
  <c r="K32" i="1"/>
  <c r="J32" i="1"/>
  <c r="L32" i="1" s="1"/>
  <c r="M32" i="1" s="1"/>
  <c r="P32" i="1" s="1"/>
  <c r="Q32" i="1" s="1"/>
  <c r="H32" i="1"/>
  <c r="O31" i="1"/>
  <c r="K31" i="1"/>
  <c r="J31" i="1"/>
  <c r="L31" i="1" s="1"/>
  <c r="M31" i="1" s="1"/>
  <c r="P31" i="1" s="1"/>
  <c r="Q31" i="1" s="1"/>
  <c r="H31" i="1"/>
  <c r="O30" i="1"/>
  <c r="K30" i="1"/>
  <c r="J30" i="1"/>
  <c r="L30" i="1" s="1"/>
  <c r="M30" i="1" s="1"/>
  <c r="P30" i="1" s="1"/>
  <c r="Q30" i="1" s="1"/>
  <c r="H30" i="1"/>
  <c r="O28" i="1"/>
  <c r="K28" i="1"/>
  <c r="J28" i="1"/>
  <c r="H28" i="1"/>
  <c r="O24" i="1"/>
  <c r="L24" i="1"/>
  <c r="M24" i="1" s="1"/>
  <c r="P24" i="1" s="1"/>
  <c r="Q24" i="1" s="1"/>
  <c r="K24" i="1"/>
  <c r="J24" i="1"/>
  <c r="H24" i="1"/>
  <c r="O22" i="1"/>
  <c r="K22" i="1"/>
  <c r="J22" i="1"/>
  <c r="L22" i="1" s="1"/>
  <c r="M22" i="1" s="1"/>
  <c r="P22" i="1" s="1"/>
  <c r="Q22" i="1" s="1"/>
  <c r="H22" i="1"/>
  <c r="O20" i="1"/>
  <c r="K20" i="1"/>
  <c r="J20" i="1"/>
  <c r="L20" i="1" s="1"/>
  <c r="M20" i="1" s="1"/>
  <c r="P20" i="1" s="1"/>
  <c r="Q20" i="1" s="1"/>
  <c r="H20" i="1"/>
  <c r="O19" i="1"/>
  <c r="K19" i="1"/>
  <c r="J19" i="1"/>
  <c r="L19" i="1" s="1"/>
  <c r="M19" i="1" s="1"/>
  <c r="P19" i="1" s="1"/>
  <c r="Q19" i="1" s="1"/>
  <c r="H19" i="1"/>
  <c r="O18" i="1"/>
  <c r="K18" i="1"/>
  <c r="J18" i="1"/>
  <c r="L18" i="1" s="1"/>
  <c r="M18" i="1" s="1"/>
  <c r="P18" i="1" s="1"/>
  <c r="Q18" i="1" s="1"/>
  <c r="H18" i="1"/>
  <c r="O13" i="1"/>
  <c r="K13" i="1"/>
  <c r="J13" i="1"/>
  <c r="L13" i="1" s="1"/>
  <c r="M13" i="1" s="1"/>
  <c r="P13" i="1" s="1"/>
  <c r="Q13" i="1" s="1"/>
  <c r="H13" i="1"/>
  <c r="O3" i="1"/>
  <c r="O4" i="1"/>
  <c r="O5" i="1"/>
  <c r="O6" i="1"/>
  <c r="O7" i="1"/>
  <c r="O8" i="1"/>
  <c r="O9" i="1"/>
  <c r="O10" i="1"/>
  <c r="O11" i="1"/>
  <c r="O12" i="1"/>
  <c r="O14" i="1"/>
  <c r="O15" i="1"/>
  <c r="O16" i="1"/>
  <c r="O17" i="1"/>
  <c r="O21" i="1"/>
  <c r="O23" i="1"/>
  <c r="O25" i="1"/>
  <c r="O26" i="1"/>
  <c r="O27" i="1"/>
  <c r="O29" i="1"/>
  <c r="O34" i="1"/>
  <c r="O35" i="1"/>
  <c r="O38" i="1"/>
  <c r="O40" i="1"/>
  <c r="O44" i="1"/>
  <c r="O45" i="1"/>
  <c r="O48" i="1"/>
  <c r="O51" i="1"/>
  <c r="O53" i="1"/>
  <c r="O54" i="1"/>
  <c r="O55" i="1"/>
  <c r="O56" i="1"/>
  <c r="O58" i="1"/>
  <c r="O59" i="1"/>
  <c r="O2" i="1"/>
  <c r="H2" i="1"/>
  <c r="L47" i="1" l="1"/>
  <c r="M47" i="1" s="1"/>
  <c r="P47" i="1" s="1"/>
  <c r="Q47" i="1" s="1"/>
  <c r="L46" i="1"/>
  <c r="M46" i="1" s="1"/>
  <c r="P46" i="1" s="1"/>
  <c r="Q46" i="1" s="1"/>
  <c r="P39" i="1"/>
  <c r="Q39" i="1" s="1"/>
  <c r="P36" i="1"/>
  <c r="Q36" i="1" s="1"/>
  <c r="L28" i="1"/>
  <c r="M28" i="1" s="1"/>
  <c r="P28" i="1" s="1"/>
  <c r="Q28" i="1" s="1"/>
  <c r="K44" i="1"/>
  <c r="J44" i="1"/>
  <c r="H44" i="1"/>
  <c r="K45" i="1"/>
  <c r="J45" i="1"/>
  <c r="L45" i="1" s="1"/>
  <c r="M45" i="1" s="1"/>
  <c r="P45" i="1" s="1"/>
  <c r="Q45" i="1" s="1"/>
  <c r="H45" i="1"/>
  <c r="K58" i="1"/>
  <c r="J58" i="1"/>
  <c r="L58" i="1" s="1"/>
  <c r="M58" i="1" s="1"/>
  <c r="P58" i="1" s="1"/>
  <c r="Q58" i="1" s="1"/>
  <c r="H58" i="1"/>
  <c r="K56" i="1"/>
  <c r="J56" i="1"/>
  <c r="H56" i="1"/>
  <c r="K55" i="1"/>
  <c r="J55" i="1"/>
  <c r="L55" i="1" s="1"/>
  <c r="M55" i="1" s="1"/>
  <c r="P55" i="1" s="1"/>
  <c r="Q55" i="1" s="1"/>
  <c r="H55" i="1"/>
  <c r="K54" i="1"/>
  <c r="J54" i="1"/>
  <c r="H54" i="1"/>
  <c r="K53" i="1"/>
  <c r="J53" i="1"/>
  <c r="H53" i="1"/>
  <c r="K51" i="1"/>
  <c r="J51" i="1"/>
  <c r="H51" i="1"/>
  <c r="K48" i="1"/>
  <c r="J48" i="1"/>
  <c r="H48" i="1"/>
  <c r="K40" i="1"/>
  <c r="J40" i="1"/>
  <c r="L40" i="1" s="1"/>
  <c r="M40" i="1" s="1"/>
  <c r="P40" i="1" s="1"/>
  <c r="Q40" i="1" s="1"/>
  <c r="H40" i="1"/>
  <c r="K38" i="1"/>
  <c r="J38" i="1"/>
  <c r="H38" i="1"/>
  <c r="K35" i="1"/>
  <c r="J35" i="1"/>
  <c r="H35" i="1"/>
  <c r="K34" i="1"/>
  <c r="J34" i="1"/>
  <c r="L34" i="1" s="1"/>
  <c r="M34" i="1" s="1"/>
  <c r="P34" i="1" s="1"/>
  <c r="Q34" i="1" s="1"/>
  <c r="H34" i="1"/>
  <c r="K29" i="1"/>
  <c r="J29" i="1"/>
  <c r="L29" i="1" s="1"/>
  <c r="M29" i="1" s="1"/>
  <c r="P29" i="1" s="1"/>
  <c r="Q29" i="1" s="1"/>
  <c r="H29" i="1"/>
  <c r="K27" i="1"/>
  <c r="J27" i="1"/>
  <c r="H27" i="1"/>
  <c r="K26" i="1"/>
  <c r="J26" i="1"/>
  <c r="L26" i="1" s="1"/>
  <c r="M26" i="1" s="1"/>
  <c r="P26" i="1" s="1"/>
  <c r="Q26" i="1" s="1"/>
  <c r="H26" i="1"/>
  <c r="K25" i="1"/>
  <c r="J25" i="1"/>
  <c r="H25" i="1"/>
  <c r="K23" i="1"/>
  <c r="J23" i="1"/>
  <c r="H23" i="1"/>
  <c r="K21" i="1"/>
  <c r="J21" i="1"/>
  <c r="H21" i="1"/>
  <c r="K17" i="1"/>
  <c r="J17" i="1"/>
  <c r="H17" i="1"/>
  <c r="K16" i="1"/>
  <c r="J16" i="1"/>
  <c r="L16" i="1" s="1"/>
  <c r="M16" i="1" s="1"/>
  <c r="P16" i="1" s="1"/>
  <c r="Q16" i="1" s="1"/>
  <c r="H16" i="1"/>
  <c r="K15" i="1"/>
  <c r="J15" i="1"/>
  <c r="H15" i="1"/>
  <c r="K14" i="1"/>
  <c r="J14" i="1"/>
  <c r="H14" i="1"/>
  <c r="K12" i="1"/>
  <c r="J12" i="1"/>
  <c r="H12" i="1"/>
  <c r="K11" i="1"/>
  <c r="J11" i="1"/>
  <c r="L11" i="1" s="1"/>
  <c r="M11" i="1" s="1"/>
  <c r="P11" i="1" s="1"/>
  <c r="Q11" i="1" s="1"/>
  <c r="H11" i="1"/>
  <c r="K10" i="1"/>
  <c r="J10" i="1"/>
  <c r="L10" i="1" s="1"/>
  <c r="M10" i="1" s="1"/>
  <c r="P10" i="1" s="1"/>
  <c r="Q10" i="1" s="1"/>
  <c r="H10" i="1"/>
  <c r="K9" i="1"/>
  <c r="J9" i="1"/>
  <c r="L9" i="1" s="1"/>
  <c r="M9" i="1" s="1"/>
  <c r="P9" i="1" s="1"/>
  <c r="Q9" i="1" s="1"/>
  <c r="H9" i="1"/>
  <c r="K8" i="1"/>
  <c r="J8" i="1"/>
  <c r="L8" i="1" s="1"/>
  <c r="M8" i="1" s="1"/>
  <c r="P8" i="1" s="1"/>
  <c r="Q8" i="1" s="1"/>
  <c r="H8" i="1"/>
  <c r="K7" i="1"/>
  <c r="J7" i="1"/>
  <c r="L7" i="1" s="1"/>
  <c r="M7" i="1" s="1"/>
  <c r="P7" i="1" s="1"/>
  <c r="Q7" i="1" s="1"/>
  <c r="H7" i="1"/>
  <c r="K6" i="1"/>
  <c r="J6" i="1"/>
  <c r="L6" i="1" s="1"/>
  <c r="M6" i="1" s="1"/>
  <c r="P6" i="1" s="1"/>
  <c r="Q6" i="1" s="1"/>
  <c r="H6" i="1"/>
  <c r="K5" i="1"/>
  <c r="J5" i="1"/>
  <c r="L5" i="1" s="1"/>
  <c r="M5" i="1" s="1"/>
  <c r="P5" i="1" s="1"/>
  <c r="Q5" i="1" s="1"/>
  <c r="H5" i="1"/>
  <c r="K4" i="1"/>
  <c r="J4" i="1"/>
  <c r="L4" i="1" s="1"/>
  <c r="M4" i="1" s="1"/>
  <c r="P4" i="1" s="1"/>
  <c r="Q4" i="1" s="1"/>
  <c r="H4" i="1"/>
  <c r="K3" i="1"/>
  <c r="J3" i="1"/>
  <c r="L3" i="1" s="1"/>
  <c r="M3" i="1" s="1"/>
  <c r="P3" i="1" s="1"/>
  <c r="Q3" i="1" s="1"/>
  <c r="H3" i="1"/>
  <c r="K2" i="1"/>
  <c r="J2" i="1"/>
  <c r="L2" i="1" s="1"/>
  <c r="M2" i="1" s="1"/>
  <c r="P2" i="1" s="1"/>
  <c r="Q2" i="1" s="1"/>
  <c r="K59" i="1"/>
  <c r="H59" i="1"/>
  <c r="J59" i="1"/>
  <c r="L56" i="1" l="1"/>
  <c r="M56" i="1" s="1"/>
  <c r="P56" i="1" s="1"/>
  <c r="Q56" i="1" s="1"/>
  <c r="L54" i="1"/>
  <c r="M54" i="1" s="1"/>
  <c r="P54" i="1" s="1"/>
  <c r="Q54" i="1" s="1"/>
  <c r="L53" i="1"/>
  <c r="M53" i="1" s="1"/>
  <c r="P53" i="1" s="1"/>
  <c r="Q53" i="1" s="1"/>
  <c r="L51" i="1"/>
  <c r="M51" i="1" s="1"/>
  <c r="P51" i="1" s="1"/>
  <c r="Q51" i="1" s="1"/>
  <c r="L48" i="1"/>
  <c r="M48" i="1" s="1"/>
  <c r="P48" i="1" s="1"/>
  <c r="Q48" i="1" s="1"/>
  <c r="L44" i="1"/>
  <c r="M44" i="1" s="1"/>
  <c r="P44" i="1" s="1"/>
  <c r="Q44" i="1" s="1"/>
  <c r="L38" i="1"/>
  <c r="M38" i="1" s="1"/>
  <c r="P38" i="1" s="1"/>
  <c r="Q38" i="1" s="1"/>
  <c r="L35" i="1"/>
  <c r="M35" i="1" s="1"/>
  <c r="P35" i="1" s="1"/>
  <c r="Q35" i="1" s="1"/>
  <c r="L27" i="1"/>
  <c r="M27" i="1" s="1"/>
  <c r="P27" i="1" s="1"/>
  <c r="Q27" i="1" s="1"/>
  <c r="L25" i="1"/>
  <c r="M25" i="1" s="1"/>
  <c r="P25" i="1" s="1"/>
  <c r="Q25" i="1" s="1"/>
  <c r="L23" i="1"/>
  <c r="M23" i="1" s="1"/>
  <c r="P23" i="1" s="1"/>
  <c r="Q23" i="1" s="1"/>
  <c r="L21" i="1"/>
  <c r="M21" i="1" s="1"/>
  <c r="P21" i="1" s="1"/>
  <c r="Q21" i="1" s="1"/>
  <c r="L17" i="1"/>
  <c r="M17" i="1" s="1"/>
  <c r="P17" i="1" s="1"/>
  <c r="Q17" i="1" s="1"/>
  <c r="L15" i="1"/>
  <c r="M15" i="1" s="1"/>
  <c r="P15" i="1" s="1"/>
  <c r="Q15" i="1" s="1"/>
  <c r="L14" i="1"/>
  <c r="M14" i="1" s="1"/>
  <c r="P14" i="1" s="1"/>
  <c r="Q14" i="1" s="1"/>
  <c r="L12" i="1"/>
  <c r="M12" i="1" s="1"/>
  <c r="P12" i="1" s="1"/>
  <c r="Q12" i="1" s="1"/>
  <c r="L59" i="1"/>
  <c r="M59" i="1" s="1"/>
  <c r="P59" i="1" s="1"/>
  <c r="Q59" i="1" s="1"/>
</calcChain>
</file>

<file path=xl/sharedStrings.xml><?xml version="1.0" encoding="utf-8"?>
<sst xmlns="http://schemas.openxmlformats.org/spreadsheetml/2006/main" count="629" uniqueCount="182">
  <si>
    <t>Vi (knots)</t>
  </si>
  <si>
    <t>Vi (m/s)</t>
  </si>
  <si>
    <t>Vo (knots)</t>
  </si>
  <si>
    <t>Vo (m/s)</t>
  </si>
  <si>
    <t>Vr (m/s)</t>
  </si>
  <si>
    <t>Sum of Vi + Vo (m/s)</t>
  </si>
  <si>
    <t>D (nm)</t>
  </si>
  <si>
    <t>D (m)</t>
  </si>
  <si>
    <t>Range (nm)</t>
  </si>
  <si>
    <t>Sr (s^-1)</t>
  </si>
  <si>
    <t>Time (Z)</t>
  </si>
  <si>
    <t>Sr (10^-3 s^-1)</t>
  </si>
  <si>
    <t>Class</t>
  </si>
  <si>
    <t>Monetary Damage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</si>
  <si>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</si>
  <si>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</si>
  <si>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</si>
  <si>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</si>
  <si>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</si>
  <si>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</si>
  <si>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</si>
  <si>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</si>
  <si>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</si>
  <si>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</si>
  <si>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</si>
  <si>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</si>
  <si>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</si>
  <si>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</si>
  <si>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</si>
  <si>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</si>
  <si>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</si>
  <si>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</si>
  <si>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</si>
  <si>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</si>
  <si>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</si>
  <si>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</si>
  <si>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</si>
  <si>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</si>
  <si>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</si>
  <si>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</si>
  <si>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Column 1</t>
  </si>
  <si>
    <t>Column 2</t>
  </si>
  <si>
    <t>Column1</t>
  </si>
  <si>
    <t>Column2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</si>
  <si>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</si>
  <si>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</si>
  <si>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</si>
  <si>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</si>
  <si>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</si>
  <si>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</si>
  <si>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</si>
  <si>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</si>
  <si>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</si>
  <si>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</si>
  <si>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</si>
  <si>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</si>
  <si>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</si>
  <si>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PROBABILITY OUTPUT</t>
  </si>
  <si>
    <t>Percentile</t>
  </si>
  <si>
    <t>Y</t>
  </si>
  <si>
    <t>Lower 25.0%</t>
  </si>
  <si>
    <t>Upper 25.0%</t>
  </si>
  <si>
    <t>Event ID</t>
  </si>
  <si>
    <t>Lon Signature</t>
  </si>
  <si>
    <t>Begin Event</t>
  </si>
  <si>
    <t>EF1</t>
  </si>
  <si>
    <t>Terrain Categorization</t>
  </si>
  <si>
    <t>Other Info</t>
  </si>
  <si>
    <t>Tornado Type (guess based on radar)</t>
  </si>
  <si>
    <t>Conversions:</t>
  </si>
  <si>
    <t>nm -&gt; m conversion:</t>
  </si>
  <si>
    <t>kt -&gt; m/s conversion:</t>
  </si>
  <si>
    <t>Landspout</t>
  </si>
  <si>
    <t>F0</t>
  </si>
  <si>
    <t>Central Valley</t>
  </si>
  <si>
    <t>Based on radar, seems that the tornado occurred an hour before the report said. There is a linear-ish thunderstorm moving into a N-S oriented boundary, with limited discernable rotation near the location stated in the report.</t>
  </si>
  <si>
    <t>Date (utc)</t>
  </si>
  <si>
    <t>?</t>
  </si>
  <si>
    <t>F1</t>
  </si>
  <si>
    <t>Mojave Desert</t>
  </si>
  <si>
    <t>Radar went down a few hours before tornado.</t>
  </si>
  <si>
    <t>KEYX which had the best chance has no data. Other sites had a thunderstorm but it was too far away/in a radar hole.</t>
  </si>
  <si>
    <t>Mini-Supercell</t>
  </si>
  <si>
    <t>QLCS</t>
  </si>
  <si>
    <t>Probably Landspout</t>
  </si>
  <si>
    <t>Radar Site</t>
  </si>
  <si>
    <t>KHNX</t>
  </si>
  <si>
    <t>KSOX</t>
  </si>
  <si>
    <t>Sierra</t>
  </si>
  <si>
    <t>KEYX which had the best chance has no data. Other sites had a thunderstorm but it was too far away/in a radar hole. KYUX saw a boundary moving south so maybe a landspout?</t>
  </si>
  <si>
    <t>Similar to above. Plus, this also occurred in an area where landspouts are fairly common.</t>
  </si>
  <si>
    <t>Hard to tell what's going on here. No clear velocity signature, which evidences a landspout. However, I don't see any boundaries in the area, and the storms look favorable sheared. Best to just omit this one.</t>
  </si>
  <si>
    <t>Vi+Vo/2</t>
  </si>
  <si>
    <t>KBBX</t>
  </si>
  <si>
    <t>KDAX</t>
  </si>
  <si>
    <t>Lat Signature</t>
  </si>
  <si>
    <t>Notes state converging OFBs. No convection in Madera area at 15:00 local, but thunderstorms are around. Radar images +/- 2hrs show thunderstorms but no clear velocity signatures.</t>
  </si>
  <si>
    <t>IMPORTANT: Lowest tilt KHNX runs into side of Sierra Nevada, so used a higher tilt, 2.4 degrees. This is a very high altitude tornado, but a deep, but weak mesocyclone on multiple tilts supports the idea that it is a supercell tornado nonetheless.</t>
  </si>
  <si>
    <t>Pair of NW moving tornadoes that hit the sac metro area. No radar data from KDAX and KBBX and KMUX is too far.</t>
  </si>
  <si>
    <t>Super strong couplet by california standards. NW moving supercell with clear occlusion (shrinking and intensification of meso diameter).</t>
  </si>
  <si>
    <t>Clear weak low topped supercell on reflectivity but velocity is cluttered/hard to read and we are missing a few minutes of data right at tornadogenesis.</t>
  </si>
  <si>
    <t>Mini Tornado outbreak in the central valley. Multiple supercells produced weak tornadoes. Some clutter but was able to work around it.</t>
  </si>
  <si>
    <t>Honestly probably a landspout supercell hybrid. There is a boundary in the area which a thunderstorm forms on top of, but eventually the thunderstorm does gain a meso.</t>
  </si>
  <si>
    <t>QLCS spinnup in what seems to be a NCFR. Long lived but weak meso tracking from tracy to manteca, seems to peak at manteca but took reading in south tracy since that's where the tornado was.</t>
  </si>
  <si>
    <t>Sierra Foothills</t>
  </si>
  <si>
    <t>Seems supercellular but radar is generally too range folded at this distance to make anything out.</t>
  </si>
  <si>
    <t>EF0</t>
  </si>
  <si>
    <t>Mini-supercells in the area but no signature for any storm in Elk Grove weirdly.</t>
  </si>
  <si>
    <t>Most likely a landspout, but no good radar data anyways. KEYX wasn’t up. This is a super common landspout area as well, and there doesn't seem to be much flow to support supercells.</t>
  </si>
  <si>
    <t>Isolated mini supercell along a surface low? Honestly this one is really interesting due to its proximity to stratiform rain. Should dig more into the synoptics of it.S</t>
  </si>
  <si>
    <t>Seem to be missing an hour of data during a critical period from KSOX. Still no KEYX. It seems to be very strong moonsoonal question. NWS states apparent landspout.</t>
  </si>
  <si>
    <t>FLAGGED: The event writup states that this was supercellular, but based on radar I'd say this is a QLCS. The couplet is displaced from any reflectivity and not consistent with different tilts so it could be sidelobe contamination. I have a measurement of it by may need to discard it.</t>
  </si>
  <si>
    <t>Some convection in the area but not really seeing much of a signature for tornadic activity.</t>
  </si>
  <si>
    <t>Pretty strong couplet! Well formed funnel too. https://www.villagelife.com/news/tordado-rocks-el-dorado-hills/, https://www.mtdemocrat.com/uncategorized/tornado-hits-el-dorado-hills/</t>
  </si>
  <si>
    <t>Well formed supercell in the sac metro area. Seemingly weaker velocity couplet but still present.</t>
  </si>
  <si>
    <t>Weirdly oriented supercell with flying eagle shape. Meso on the weaker side.</t>
  </si>
  <si>
    <t>FLAGGED: Not too confident about this one, but it seems to have the shape, velocities are just super weak and the rotation is not where the tornado is recorded by a substantial amount.</t>
  </si>
  <si>
    <t>It was a really strong tornado for how weak the reflectivity signature was. Essentially no precip with this thing at all. Definitely a supercell though.</t>
  </si>
  <si>
    <t>Supercellular convection but it is so extremely low topped that the beam is definitely overshooting any rotation. I could not see any or distinguish it from clutter at the location of the tornado.</t>
  </si>
  <si>
    <t xml:space="preserve">No convection visible from KHNX or KESX. </t>
  </si>
  <si>
    <t>Bubbling convection along an apparent boundary. Seems likely to be a landspout.</t>
  </si>
  <si>
    <t>Reported as a landspout. Radar sees the storms and while they look a little supercellular, they don't have roatation near where the tornado was reported. Still likely to be a landspout.</t>
  </si>
  <si>
    <t>Compact mini supercell with well defined couplet.</t>
  </si>
  <si>
    <t>FLAGGED: Could have reasonably been a supercell or landspout. Nonetheless, there is gate to gate shear which may imply a mesocyclone at this distance from the radar, but nothing conclusive.</t>
  </si>
  <si>
    <t>Waterspout</t>
  </si>
  <si>
    <t>FLAGGED: Waterspout. Not sure why it's listed as tornado in this database, but at least we have a track of it. Might have been anticyclonic based on radar, forming on the collision of two OFB's. See screenshots.</t>
  </si>
  <si>
    <t>KRGX</t>
  </si>
  <si>
    <t>Lots of boundary action with no clear mesocyclones. I concur it was probably a landspout.</t>
  </si>
  <si>
    <t>Mini-supercell that formed over Folsom and tracked into the foothills.</t>
  </si>
  <si>
    <t>Rare nocturnal supercell nestled within a vortmax.</t>
  </si>
  <si>
    <t>Likely landspout again. This area seems to have one every year or so.</t>
  </si>
  <si>
    <t>FLAGGED: Clearly a supercell here on KDAX, there's just too much clutter. Used KBBX to compensate, but still may be too cluttered.</t>
  </si>
  <si>
    <t>No radar echos to be seen anywhere near the tornado report.</t>
  </si>
  <si>
    <t>Reported landspout. Some showers but no precipitating convection near the report.</t>
  </si>
  <si>
    <t>Some cell mergers happen and the tornado vortex seems to form on the bookend vortex. It's pretty weak though.</t>
  </si>
  <si>
    <t>From video.</t>
  </si>
  <si>
    <t>Bookend vortex evolution produced a touchdown. Note that this storm is in a radar hole.</t>
  </si>
  <si>
    <t>QLCS vortex evolution produced a touchdown. Note that this storm is in a radar hole.</t>
  </si>
  <si>
    <t>Classic mini-supercell west of mendota producing a tornado.</t>
  </si>
  <si>
    <t>OMIT: Same tornado as above</t>
  </si>
  <si>
    <t>Landspout moved from one NWS jurisdiction to another, resulting in two incidents. Convection bubbling along a boundary in ridgecrest.</t>
  </si>
  <si>
    <t>Really strong mini supercell forming along a constructive merger between a line segment and a discrete cell.</t>
  </si>
  <si>
    <t>Movement to the southwest and pulsy nature of convection points towards landspout. There is velocity aliasing anyways with no data from KEYX so this event is inconclusive anyways.</t>
  </si>
  <si>
    <t>Brief tornado in eastern Sacramento county.</t>
  </si>
  <si>
    <t>EF2</t>
  </si>
  <si>
    <t>Fire-generated Tornado Vortex</t>
  </si>
  <si>
    <t xml:space="preserve">FGTV from the Creek fire. </t>
  </si>
  <si>
    <t>Second FGTV from the Creek fire.</t>
  </si>
  <si>
    <t>Unfortunately KDAX was down for this one. Small outbreak of mini supercells producing tornadoes in the foothills.</t>
  </si>
  <si>
    <t>Small supercell put down a quick tornado.</t>
  </si>
  <si>
    <t>There are supercell shaped thunderstorms but velocity data leaves much to be desired. A lot of aliasing errors going on.</t>
  </si>
  <si>
    <t>Another mini supercell in sac county</t>
  </si>
  <si>
    <t>22:29</t>
  </si>
  <si>
    <t>20:05</t>
  </si>
  <si>
    <t>23:04</t>
  </si>
  <si>
    <t>22:22</t>
  </si>
  <si>
    <t>18:29</t>
  </si>
  <si>
    <t>11:02</t>
  </si>
  <si>
    <t>19:53</t>
  </si>
  <si>
    <t>23:18</t>
  </si>
  <si>
    <t>21:25</t>
  </si>
  <si>
    <t>22:51</t>
  </si>
  <si>
    <t>22:24</t>
  </si>
  <si>
    <t>20:10</t>
  </si>
  <si>
    <t>23:56</t>
  </si>
  <si>
    <t>0:30</t>
  </si>
  <si>
    <t>19:52</t>
  </si>
  <si>
    <t>4:40</t>
  </si>
  <si>
    <t>23:22</t>
  </si>
  <si>
    <t>21:58</t>
  </si>
  <si>
    <t>7:53</t>
  </si>
  <si>
    <t>22:31</t>
  </si>
  <si>
    <t>23:30</t>
  </si>
  <si>
    <t>18:01</t>
  </si>
  <si>
    <t>19:49</t>
  </si>
  <si>
    <t>22:35</t>
  </si>
  <si>
    <t>19:22</t>
  </si>
  <si>
    <t>22:08</t>
  </si>
  <si>
    <t>0:29</t>
  </si>
  <si>
    <t>23:50</t>
  </si>
  <si>
    <t>21:40</t>
  </si>
  <si>
    <t>22:09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</si>
</sst>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;@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  <font>
      <i/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color rgb="FF00B050"/>
      <name val="Times New Roman"/>
      <family val="1"/>
    </font>
    <font>
      <sz val="12"/>
      <color rgb="FF7030A0"/>
      <name val="Times New Roman"/>
      <family val="1"/>
    </font>
    <font>
      <sz val="12"/>
      <color rgb="FF00B0F0"/>
      <name val="Times New Roman"/>
      <family val="1"/>
    </font>
    <font>
      <sz val="12"/>
      <color rgb="FF222222"/>
      <name val="Times New Roman"/>
      <family val="1"/>
    </font>
    <font>
      <sz val="12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14" fontId="1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0" fillId="0" borderId="0" xfId="0" applyNumberFormat="1"/>
    <xf numFmtId="0" fontId="8" fillId="0" borderId="0" xfId="0" applyFont="1"/>
    <xf numFmtId="164" fontId="1" fillId="0" borderId="0" xfId="0" applyNumberFormat="1" applyFont="1"/>
    <xf numFmtId="0" fontId="9" fillId="0" borderId="0" xfId="0" applyFont="1"/>
    <xf numFmtId="14" fontId="9" fillId="0" borderId="0" xfId="0" applyNumberFormat="1" applyFont="1"/>
    <xf numFmtId="0" fontId="10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00000000-0011-0000-FFFF-FFFF00000000}"/>
  </tableStyles>
  <colors>
    <mruColors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Sheet6!$A$25:$A$50</c:f>
              <c:numCache>
                <c:formatCode>General</c:formatCode>
                <c:ptCount val="26"/>
                <c:pt idx="0">
                  <c:v>1.9230769230769231</c:v>
                </c:pt>
                <c:pt idx="1">
                  <c:v>5.7692307692307692</c:v>
                </c:pt>
                <c:pt idx="2">
                  <c:v>9.615384615384615</c:v>
                </c:pt>
                <c:pt idx="3">
                  <c:v>13.461538461538462</c:v>
                </c:pt>
                <c:pt idx="4">
                  <c:v>17.307692307692307</c:v>
                </c:pt>
                <c:pt idx="5">
                  <c:v>21.153846153846153</c:v>
                </c:pt>
                <c:pt idx="6">
                  <c:v>25</c:v>
                </c:pt>
                <c:pt idx="7">
                  <c:v>28.846153846153847</c:v>
                </c:pt>
                <c:pt idx="8">
                  <c:v>32.692307692307693</c:v>
                </c:pt>
                <c:pt idx="9">
                  <c:v>36.538461538461533</c:v>
                </c:pt>
                <c:pt idx="10">
                  <c:v>40.38461538461538</c:v>
                </c:pt>
                <c:pt idx="11">
                  <c:v>44.230769230769226</c:v>
                </c:pt>
                <c:pt idx="12">
                  <c:v>48.076923076923073</c:v>
                </c:pt>
                <c:pt idx="13">
                  <c:v>51.92307692307692</c:v>
                </c:pt>
                <c:pt idx="14">
                  <c:v>55.769230769230766</c:v>
                </c:pt>
                <c:pt idx="15">
                  <c:v>59.615384615384613</c:v>
                </c:pt>
                <c:pt idx="16">
                  <c:v>63.46153846153846</c:v>
                </c:pt>
                <c:pt idx="17">
                  <c:v>67.307692307692307</c:v>
                </c:pt>
                <c:pt idx="18">
                  <c:v>71.153846153846146</c:v>
                </c:pt>
                <c:pt idx="19">
                  <c:v>75</c:v>
                </c:pt>
                <c:pt idx="20">
                  <c:v>78.84615384615384</c:v>
                </c:pt>
                <c:pt idx="21">
                  <c:v>82.692307692307693</c:v>
                </c:pt>
                <c:pt idx="22">
                  <c:v>86.538461538461533</c:v>
                </c:pt>
                <c:pt idx="23">
                  <c:v>90.384615384615387</c:v>
                </c:pt>
                <c:pt idx="24">
                  <c:v>94.230769230769226</c:v>
                </c:pt>
                <c:pt idx="25">
                  <c:v>98.07692307692308</c:v>
                </c:pt>
              </c:numCache>
            </c:numRef>
          </c:xVal>
          <c:yVal>
            <c:numRef>
              <c:f>Sheet6!$B$25:$B$50</c:f>
              <c:numCache>
                <c:formatCode>General</c:formatCode>
                <c:ptCount val="26"/>
                <c:pt idx="0">
                  <c:v>3.4800219622879611</c:v>
                </c:pt>
                <c:pt idx="1">
                  <c:v>4.1666630669546443</c:v>
                </c:pt>
                <c:pt idx="2">
                  <c:v>4.1666630669546443</c:v>
                </c:pt>
                <c:pt idx="3">
                  <c:v>4.4262256842403431</c:v>
                </c:pt>
                <c:pt idx="4">
                  <c:v>5.5865873523414225</c:v>
                </c:pt>
                <c:pt idx="5">
                  <c:v>6.1494199746778868</c:v>
                </c:pt>
                <c:pt idx="6">
                  <c:v>6.3773093052555794</c:v>
                </c:pt>
                <c:pt idx="7">
                  <c:v>7.2767489962766181</c:v>
                </c:pt>
                <c:pt idx="8">
                  <c:v>8.6111036717062639</c:v>
                </c:pt>
                <c:pt idx="9">
                  <c:v>9.1281972420667898</c:v>
                </c:pt>
                <c:pt idx="10">
                  <c:v>9.2660098374611763</c:v>
                </c:pt>
                <c:pt idx="11">
                  <c:v>10.362685347866474</c:v>
                </c:pt>
                <c:pt idx="12">
                  <c:v>10.648138948884089</c:v>
                </c:pt>
                <c:pt idx="13">
                  <c:v>10.879620230381567</c:v>
                </c:pt>
                <c:pt idx="14">
                  <c:v>11.24337652987761</c:v>
                </c:pt>
                <c:pt idx="15">
                  <c:v>11.34443464362851</c:v>
                </c:pt>
                <c:pt idx="16">
                  <c:v>15.555542116630669</c:v>
                </c:pt>
                <c:pt idx="17">
                  <c:v>15.972208423326133</c:v>
                </c:pt>
                <c:pt idx="18">
                  <c:v>16</c:v>
                </c:pt>
                <c:pt idx="19">
                  <c:v>16</c:v>
                </c:pt>
                <c:pt idx="20">
                  <c:v>17.056515478761703</c:v>
                </c:pt>
                <c:pt idx="21">
                  <c:v>23.407387185025197</c:v>
                </c:pt>
                <c:pt idx="22">
                  <c:v>25.06533782238597</c:v>
                </c:pt>
                <c:pt idx="23">
                  <c:v>26.284699514038877</c:v>
                </c:pt>
                <c:pt idx="24">
                  <c:v>27.391951643868492</c:v>
                </c:pt>
                <c:pt idx="25">
                  <c:v>37.037005039596828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4-48A4-85FB-EA1804996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398080"/>
        <c:axId val="875393504"/>
      </c:scatterChart>
      <c:valAx>
        <c:axId val="87539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393504"/>
        <c:crosses val="autoZero"/>
        <c:crossBetween val="midCat"/>
      </c:valAx>
      <c:valAx>
        <c:axId val="87539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39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Sheet7!$A$25:$A$50</c:f>
              <c:numCache>
                <c:formatCode>General</c:formatCode>
                <c:ptCount val="26"/>
                <c:pt idx="0">
                  <c:v>1.9230769230769231</c:v>
                </c:pt>
                <c:pt idx="1">
                  <c:v>5.7692307692307692</c:v>
                </c:pt>
                <c:pt idx="2">
                  <c:v>9.615384615384615</c:v>
                </c:pt>
                <c:pt idx="3">
                  <c:v>13.461538461538462</c:v>
                </c:pt>
                <c:pt idx="4">
                  <c:v>17.307692307692307</c:v>
                </c:pt>
                <c:pt idx="5">
                  <c:v>21.153846153846153</c:v>
                </c:pt>
                <c:pt idx="6">
                  <c:v>25</c:v>
                </c:pt>
                <c:pt idx="7">
                  <c:v>28.846153846153847</c:v>
                </c:pt>
                <c:pt idx="8">
                  <c:v>32.692307692307693</c:v>
                </c:pt>
                <c:pt idx="9">
                  <c:v>36.538461538461533</c:v>
                </c:pt>
                <c:pt idx="10">
                  <c:v>40.38461538461538</c:v>
                </c:pt>
                <c:pt idx="11">
                  <c:v>44.230769230769226</c:v>
                </c:pt>
                <c:pt idx="12">
                  <c:v>48.076923076923073</c:v>
                </c:pt>
                <c:pt idx="13">
                  <c:v>51.92307692307692</c:v>
                </c:pt>
                <c:pt idx="14">
                  <c:v>55.769230769230766</c:v>
                </c:pt>
                <c:pt idx="15">
                  <c:v>59.615384615384613</c:v>
                </c:pt>
                <c:pt idx="16">
                  <c:v>63.46153846153846</c:v>
                </c:pt>
                <c:pt idx="17">
                  <c:v>67.307692307692307</c:v>
                </c:pt>
                <c:pt idx="18">
                  <c:v>71.153846153846146</c:v>
                </c:pt>
                <c:pt idx="19">
                  <c:v>75</c:v>
                </c:pt>
                <c:pt idx="20">
                  <c:v>78.84615384615384</c:v>
                </c:pt>
                <c:pt idx="21">
                  <c:v>82.692307692307693</c:v>
                </c:pt>
                <c:pt idx="22">
                  <c:v>86.538461538461533</c:v>
                </c:pt>
                <c:pt idx="23">
                  <c:v>90.384615384615387</c:v>
                </c:pt>
                <c:pt idx="24">
                  <c:v>94.230769230769226</c:v>
                </c:pt>
                <c:pt idx="25">
                  <c:v>98.07692307692308</c:v>
                </c:pt>
              </c:numCache>
            </c:numRef>
          </c:xVal>
          <c:yVal>
            <c:numRef>
              <c:f>Sheet7!$B$25:$B$50</c:f>
              <c:numCache>
                <c:formatCode>General</c:formatCode>
                <c:ptCount val="26"/>
                <c:pt idx="0">
                  <c:v>6</c:v>
                </c:pt>
                <c:pt idx="1">
                  <c:v>14</c:v>
                </c:pt>
                <c:pt idx="2">
                  <c:v>14</c:v>
                </c:pt>
                <c:pt idx="3">
                  <c:v>18.59</c:v>
                </c:pt>
                <c:pt idx="4">
                  <c:v>20.5</c:v>
                </c:pt>
                <c:pt idx="5">
                  <c:v>22</c:v>
                </c:pt>
                <c:pt idx="6">
                  <c:v>25</c:v>
                </c:pt>
                <c:pt idx="7">
                  <c:v>26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35</c:v>
                </c:pt>
                <c:pt idx="13">
                  <c:v>37.4</c:v>
                </c:pt>
                <c:pt idx="14">
                  <c:v>45</c:v>
                </c:pt>
                <c:pt idx="15">
                  <c:v>48</c:v>
                </c:pt>
                <c:pt idx="16">
                  <c:v>49.17</c:v>
                </c:pt>
                <c:pt idx="17">
                  <c:v>50</c:v>
                </c:pt>
                <c:pt idx="18">
                  <c:v>53</c:v>
                </c:pt>
                <c:pt idx="19">
                  <c:v>55</c:v>
                </c:pt>
                <c:pt idx="20">
                  <c:v>57</c:v>
                </c:pt>
                <c:pt idx="21">
                  <c:v>60</c:v>
                </c:pt>
                <c:pt idx="22">
                  <c:v>68.3</c:v>
                </c:pt>
                <c:pt idx="23">
                  <c:v>73</c:v>
                </c:pt>
                <c:pt idx="24">
                  <c:v>73.34</c:v>
                </c:pt>
                <c:pt idx="25">
                  <c:v>75.739999999999995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F-4F41-B18A-25C0B6C7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373120"/>
        <c:axId val="875375616"/>
      </c:scatterChart>
      <c:valAx>
        <c:axId val="87537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375616"/>
        <c:crosses val="autoZero"/>
        <c:crossBetween val="midCat"/>
      </c:valAx>
      <c:valAx>
        <c:axId val="875375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537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177800</xdr:rowOff>
    </xdr:from>
    <xdr:to>
      <xdr:col>15</xdr:col>
      <xdr:colOff>266700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177800</xdr:rowOff>
    </xdr:from>
    <xdr:to>
      <xdr:col>15</xdr:col>
      <xdr:colOff>266700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78"/>
  <sheetViews>
    <sheetView tabSelected="1" zoomScale="85" zoomScaleNormal="85" workbookViewId="0">
      <selection activeCell="O14" sqref="O14"/>
    </sheetView>
  </sheetViews>
  <sheetFormatPr defaultColWidth="9.140625" defaultRowHeight="15.75" x14ac:dyDescent="0.25"/>
  <cols>
    <col min="1" max="1" width="13.42578125" style="1" bestFit="1" customWidth="1"/>
    <col min="2" max="2" width="14.5703125" style="1" bestFit="1" customWidth="1"/>
    <col min="3" max="3" width="9.7109375" style="1" bestFit="1" customWidth="1"/>
    <col min="4" max="4" width="11.85546875" style="1" bestFit="1" customWidth="1"/>
    <col min="5" max="5" width="9.7109375" style="17" bestFit="1" customWidth="1"/>
    <col min="6" max="6" width="12.42578125" style="13" bestFit="1" customWidth="1"/>
    <col min="7" max="7" width="10.7109375" style="1" bestFit="1" customWidth="1"/>
    <col min="8" max="8" width="13.85546875" style="1" bestFit="1" customWidth="1"/>
    <col min="9" max="9" width="11.42578125" style="1" bestFit="1" customWidth="1"/>
    <col min="10" max="10" width="12.85546875" style="1" bestFit="1" customWidth="1"/>
    <col min="11" max="11" width="9" style="1" bestFit="1" customWidth="1"/>
    <col min="12" max="12" width="22.7109375" style="1" bestFit="1" customWidth="1"/>
    <col min="13" max="13" width="14.28515625" style="1" bestFit="1" customWidth="1"/>
    <col min="14" max="14" width="8.140625" style="1" bestFit="1" customWidth="1"/>
    <col min="15" max="15" width="9.42578125" style="1" bestFit="1" customWidth="1"/>
    <col min="16" max="16" width="14.28515625" style="1" bestFit="1" customWidth="1"/>
    <col min="17" max="17" width="16" style="1" bestFit="1" customWidth="1"/>
    <col min="18" max="18" width="12.42578125" style="1" bestFit="1" customWidth="1"/>
    <col min="19" max="19" width="10.85546875" style="1" bestFit="1" customWidth="1"/>
    <col min="20" max="20" width="6.140625" style="1" bestFit="1" customWidth="1"/>
    <col min="21" max="21" width="19" style="1" bestFit="1" customWidth="1"/>
    <col min="22" max="22" width="38.140625" style="1" bestFit="1" customWidth="1"/>
    <col min="23" max="23" width="22.7109375" style="1" bestFit="1" customWidth="1"/>
    <col min="24" max="24" width="221.140625" style="1" bestFit="1" customWidth="1"/>
    <col min="25" max="25" width="11.28515625" style="1" bestFit="1" customWidth="1"/>
    <col min="26" max="26" width="22.140625" style="1" bestFit="1" customWidth="1"/>
    <col min="27" max="27" width="22.28515625" style="1" customWidth="1"/>
    <col min="28" max="28" width="10.7109375" style="1" customWidth="1"/>
    <col min="29" max="16384" width="9.140625" style="1"/>
  </cols>
  <sheetData>
    <row r="1" spans="1:26" x14ac:dyDescent="0.25">
      <c r="A1" s="1" t="s">
        <v>95</v>
      </c>
      <c r="B1" s="1" t="s">
        <v>63</v>
      </c>
      <c r="C1" s="1" t="s">
        <v>62</v>
      </c>
      <c r="D1" s="6" t="s">
        <v>76</v>
      </c>
      <c r="E1" s="17" t="s">
        <v>10</v>
      </c>
      <c r="F1" s="13" t="s">
        <v>64</v>
      </c>
      <c r="G1" s="8" t="s">
        <v>0</v>
      </c>
      <c r="H1" s="1" t="s">
        <v>1</v>
      </c>
      <c r="I1" s="7" t="s">
        <v>2</v>
      </c>
      <c r="J1" s="1" t="s">
        <v>3</v>
      </c>
      <c r="K1" s="1" t="s">
        <v>92</v>
      </c>
      <c r="L1" s="1" t="s">
        <v>5</v>
      </c>
      <c r="M1" s="1" t="s">
        <v>4</v>
      </c>
      <c r="N1" s="9" t="s">
        <v>6</v>
      </c>
      <c r="O1" s="1" t="s">
        <v>7</v>
      </c>
      <c r="P1" s="1" t="s">
        <v>9</v>
      </c>
      <c r="Q1" s="1" t="s">
        <v>11</v>
      </c>
      <c r="R1" s="10" t="s">
        <v>8</v>
      </c>
      <c r="S1" s="1" t="s">
        <v>85</v>
      </c>
      <c r="T1" s="9" t="s">
        <v>12</v>
      </c>
      <c r="U1" s="9" t="s">
        <v>13</v>
      </c>
      <c r="V1" s="1" t="s">
        <v>68</v>
      </c>
      <c r="W1" s="1" t="s">
        <v>66</v>
      </c>
      <c r="X1" s="1" t="s">
        <v>67</v>
      </c>
    </row>
    <row r="2" spans="1:26" x14ac:dyDescent="0.25">
      <c r="A2" s="14">
        <v>36.816670000000002</v>
      </c>
      <c r="B2" s="14">
        <v>-119.7</v>
      </c>
      <c r="C2" s="14">
        <v>5240955</v>
      </c>
      <c r="D2" s="15" t="s">
        <v>77</v>
      </c>
      <c r="E2" s="17" t="s">
        <v>77</v>
      </c>
      <c r="F2" s="13" t="s">
        <v>77</v>
      </c>
      <c r="G2" s="1" t="e">
        <v>#N/A</v>
      </c>
      <c r="H2" s="1" t="e">
        <f>SUM(G2*$Z$9)</f>
        <v>#N/A</v>
      </c>
      <c r="I2" s="1" t="e">
        <v>#N/A</v>
      </c>
      <c r="J2" s="1" t="e">
        <f t="shared" ref="J2:J4" si="0">SUM(I2*$Z$9)</f>
        <v>#N/A</v>
      </c>
      <c r="K2" s="1" t="e">
        <f t="shared" ref="K2:K4" si="1">ABS(I2-G2)/2</f>
        <v>#N/A</v>
      </c>
      <c r="L2" s="1" t="e">
        <f t="shared" ref="L2:L4" si="2">ABS(J2-H2)</f>
        <v>#N/A</v>
      </c>
      <c r="M2" s="1" t="e">
        <f t="shared" ref="M2:M4" si="3">SUM(L2/2)</f>
        <v>#N/A</v>
      </c>
      <c r="N2" s="1" t="e">
        <v>#N/A</v>
      </c>
      <c r="O2" s="1" t="e">
        <f>SUM(N2*$Z$11)</f>
        <v>#N/A</v>
      </c>
      <c r="P2" s="1" t="e">
        <f t="shared" ref="P2:P4" si="4">SUM((2*M2)/O2)</f>
        <v>#N/A</v>
      </c>
      <c r="Q2" s="1" t="e">
        <f t="shared" ref="Q2:Q4" si="5">SUM(P2*1000)</f>
        <v>#N/A</v>
      </c>
      <c r="R2" s="1" t="e">
        <v>#N/A</v>
      </c>
      <c r="S2" s="1" t="e">
        <v>#N/A</v>
      </c>
      <c r="T2" s="1" t="s">
        <v>73</v>
      </c>
      <c r="U2" s="14">
        <v>150000</v>
      </c>
      <c r="V2" s="1" t="s">
        <v>72</v>
      </c>
      <c r="W2" s="12" t="s">
        <v>74</v>
      </c>
      <c r="X2" s="1" t="s">
        <v>75</v>
      </c>
    </row>
    <row r="3" spans="1:26" x14ac:dyDescent="0.25">
      <c r="A3" s="1">
        <v>34.9</v>
      </c>
      <c r="B3" s="1">
        <v>-114.61667</v>
      </c>
      <c r="C3" s="14">
        <v>5268077</v>
      </c>
      <c r="D3" s="6" t="s">
        <v>77</v>
      </c>
      <c r="E3" s="17" t="s">
        <v>77</v>
      </c>
      <c r="F3" s="13" t="s">
        <v>77</v>
      </c>
      <c r="G3" s="1" t="e">
        <v>#N/A</v>
      </c>
      <c r="H3" s="1" t="e">
        <f t="shared" ref="H3:H4" si="6">SUM(G3*$Z$9)</f>
        <v>#N/A</v>
      </c>
      <c r="I3" s="1" t="e">
        <v>#N/A</v>
      </c>
      <c r="J3" s="1" t="e">
        <f t="shared" si="0"/>
        <v>#N/A</v>
      </c>
      <c r="K3" s="1" t="e">
        <f t="shared" si="1"/>
        <v>#N/A</v>
      </c>
      <c r="L3" s="1" t="e">
        <f t="shared" si="2"/>
        <v>#N/A</v>
      </c>
      <c r="M3" s="1" t="e">
        <f t="shared" si="3"/>
        <v>#N/A</v>
      </c>
      <c r="N3" s="1" t="e">
        <v>#N/A</v>
      </c>
      <c r="O3" s="1" t="e">
        <f t="shared" ref="O3:O59" si="7">SUM(N3*$Z$11)</f>
        <v>#N/A</v>
      </c>
      <c r="P3" s="1" t="e">
        <f t="shared" si="4"/>
        <v>#N/A</v>
      </c>
      <c r="Q3" s="1" t="e">
        <f t="shared" si="5"/>
        <v>#N/A</v>
      </c>
      <c r="R3" s="1" t="e">
        <v>#N/A</v>
      </c>
      <c r="S3" s="1" t="e">
        <v>#N/A</v>
      </c>
      <c r="T3" s="14" t="s">
        <v>78</v>
      </c>
      <c r="U3" s="1">
        <v>0</v>
      </c>
      <c r="V3" s="1" t="s">
        <v>77</v>
      </c>
      <c r="W3" s="12" t="s">
        <v>79</v>
      </c>
      <c r="X3" s="1" t="s">
        <v>80</v>
      </c>
    </row>
    <row r="4" spans="1:26" x14ac:dyDescent="0.25">
      <c r="A4" s="1">
        <v>34.133330000000001</v>
      </c>
      <c r="B4" s="1">
        <v>-116.31667</v>
      </c>
      <c r="C4" s="14">
        <v>5256791</v>
      </c>
      <c r="D4" s="6" t="s">
        <v>77</v>
      </c>
      <c r="E4" s="17" t="s">
        <v>77</v>
      </c>
      <c r="F4" s="13" t="s">
        <v>77</v>
      </c>
      <c r="G4" s="1" t="e">
        <v>#N/A</v>
      </c>
      <c r="H4" s="1" t="e">
        <f t="shared" si="6"/>
        <v>#N/A</v>
      </c>
      <c r="I4" s="1" t="e">
        <v>#N/A</v>
      </c>
      <c r="J4" s="1" t="e">
        <f t="shared" si="0"/>
        <v>#N/A</v>
      </c>
      <c r="K4" s="1" t="e">
        <f t="shared" si="1"/>
        <v>#N/A</v>
      </c>
      <c r="L4" s="1" t="e">
        <f t="shared" si="2"/>
        <v>#N/A</v>
      </c>
      <c r="M4" s="1" t="e">
        <f t="shared" si="3"/>
        <v>#N/A</v>
      </c>
      <c r="N4" s="1" t="e">
        <v>#N/A</v>
      </c>
      <c r="O4" s="1" t="e">
        <f t="shared" si="7"/>
        <v>#N/A</v>
      </c>
      <c r="P4" s="1" t="e">
        <f t="shared" si="4"/>
        <v>#N/A</v>
      </c>
      <c r="Q4" s="1" t="e">
        <f t="shared" si="5"/>
        <v>#N/A</v>
      </c>
      <c r="R4" s="1" t="e">
        <v>#N/A</v>
      </c>
      <c r="S4" s="1" t="e">
        <v>#N/A</v>
      </c>
      <c r="T4" s="14" t="s">
        <v>73</v>
      </c>
      <c r="U4" s="14">
        <v>10000</v>
      </c>
      <c r="V4" s="1" t="s">
        <v>77</v>
      </c>
      <c r="W4" s="12" t="s">
        <v>79</v>
      </c>
      <c r="X4" s="1" t="s">
        <v>81</v>
      </c>
    </row>
    <row r="5" spans="1:26" x14ac:dyDescent="0.25">
      <c r="A5" s="1">
        <v>36.933329999999998</v>
      </c>
      <c r="B5" s="1">
        <v>-120.11667</v>
      </c>
      <c r="C5" s="14">
        <v>5290868</v>
      </c>
      <c r="D5" s="6" t="s">
        <v>77</v>
      </c>
      <c r="E5" s="17" t="s">
        <v>77</v>
      </c>
      <c r="F5" s="13" t="s">
        <v>77</v>
      </c>
      <c r="G5" s="1" t="e">
        <v>#N/A</v>
      </c>
      <c r="H5" s="1" t="e">
        <f t="shared" ref="H5:H33" si="8">SUM(G5*$Z$9)</f>
        <v>#N/A</v>
      </c>
      <c r="I5" s="1" t="e">
        <v>#N/A</v>
      </c>
      <c r="J5" s="1" t="e">
        <f t="shared" ref="J5:J33" si="9">SUM(I5*$Z$9)</f>
        <v>#N/A</v>
      </c>
      <c r="K5" s="1" t="e">
        <f t="shared" ref="K5:K36" si="10">ABS(I5-G5)/2</f>
        <v>#N/A</v>
      </c>
      <c r="L5" s="1" t="e">
        <f t="shared" ref="L5:L36" si="11">ABS(J5-H5)</f>
        <v>#N/A</v>
      </c>
      <c r="M5" s="1" t="e">
        <f t="shared" ref="M5:M47" si="12">SUM(L5/2)</f>
        <v>#N/A</v>
      </c>
      <c r="N5" s="1" t="e">
        <v>#N/A</v>
      </c>
      <c r="O5" s="1" t="e">
        <f t="shared" si="7"/>
        <v>#N/A</v>
      </c>
      <c r="P5" s="1" t="e">
        <f t="shared" ref="P5:P33" si="13">SUM((2*M5)/O5)</f>
        <v>#N/A</v>
      </c>
      <c r="Q5" s="1" t="e">
        <f t="shared" ref="Q5:Q47" si="14">SUM(P5*1000)</f>
        <v>#N/A</v>
      </c>
      <c r="R5" s="1" t="e">
        <v>#N/A</v>
      </c>
      <c r="S5" s="1" t="e">
        <v>#N/A</v>
      </c>
      <c r="T5" s="14" t="s">
        <v>78</v>
      </c>
      <c r="U5" s="14">
        <v>130000</v>
      </c>
      <c r="V5" s="1" t="s">
        <v>84</v>
      </c>
      <c r="W5" s="16" t="s">
        <v>74</v>
      </c>
      <c r="X5" s="1" t="s">
        <v>96</v>
      </c>
    </row>
    <row r="6" spans="1:26" x14ac:dyDescent="0.25">
      <c r="A6" s="1">
        <v>36.633330000000001</v>
      </c>
      <c r="B6" s="1">
        <v>-118.35</v>
      </c>
      <c r="C6" s="14">
        <v>5405920</v>
      </c>
      <c r="D6" s="6">
        <v>38175</v>
      </c>
      <c r="E6" s="17" t="s">
        <v>152</v>
      </c>
      <c r="F6" s="13">
        <v>0.93680555555555556</v>
      </c>
      <c r="G6" s="1">
        <v>-6.8</v>
      </c>
      <c r="H6" s="1">
        <f t="shared" si="8"/>
        <v>-3.4982191999999999</v>
      </c>
      <c r="I6" s="1">
        <v>12.6</v>
      </c>
      <c r="J6" s="1">
        <f t="shared" si="9"/>
        <v>6.4819943999999996</v>
      </c>
      <c r="K6" s="1">
        <f t="shared" si="10"/>
        <v>9.6999999999999993</v>
      </c>
      <c r="L6" s="1">
        <f t="shared" si="11"/>
        <v>9.980213599999999</v>
      </c>
      <c r="M6" s="1">
        <f t="shared" si="12"/>
        <v>4.9901067999999995</v>
      </c>
      <c r="N6" s="1">
        <v>1.08</v>
      </c>
      <c r="O6" s="1">
        <f t="shared" si="7"/>
        <v>2000.16</v>
      </c>
      <c r="P6" s="1">
        <f t="shared" si="13"/>
        <v>4.9897076233901281E-3</v>
      </c>
      <c r="Q6" s="1">
        <f t="shared" si="14"/>
        <v>4.9897076233901281</v>
      </c>
      <c r="R6" s="1">
        <v>65.23</v>
      </c>
      <c r="S6" s="1" t="s">
        <v>86</v>
      </c>
      <c r="T6" s="14" t="s">
        <v>73</v>
      </c>
      <c r="U6" s="14">
        <v>0</v>
      </c>
      <c r="V6" s="12" t="s">
        <v>82</v>
      </c>
      <c r="W6" s="1" t="s">
        <v>88</v>
      </c>
      <c r="X6" s="1" t="s">
        <v>97</v>
      </c>
    </row>
    <row r="7" spans="1:26" x14ac:dyDescent="0.25">
      <c r="A7" s="1">
        <v>34.299999999999997</v>
      </c>
      <c r="B7" s="1">
        <v>-116.55</v>
      </c>
      <c r="C7" s="14">
        <v>5418492</v>
      </c>
      <c r="D7" s="6" t="s">
        <v>77</v>
      </c>
      <c r="E7" s="17" t="s">
        <v>77</v>
      </c>
      <c r="F7" s="13" t="s">
        <v>77</v>
      </c>
      <c r="G7" s="1" t="e">
        <v>#N/A</v>
      </c>
      <c r="H7" s="1" t="e">
        <f t="shared" si="8"/>
        <v>#N/A</v>
      </c>
      <c r="I7" s="1" t="e">
        <v>#N/A</v>
      </c>
      <c r="J7" s="1" t="e">
        <f t="shared" si="9"/>
        <v>#N/A</v>
      </c>
      <c r="K7" s="1" t="e">
        <f t="shared" si="10"/>
        <v>#N/A</v>
      </c>
      <c r="L7" s="1" t="e">
        <f t="shared" si="11"/>
        <v>#N/A</v>
      </c>
      <c r="M7" s="1" t="e">
        <f t="shared" si="12"/>
        <v>#N/A</v>
      </c>
      <c r="N7" s="1" t="e">
        <v>#N/A</v>
      </c>
      <c r="O7" s="1" t="e">
        <f t="shared" si="7"/>
        <v>#N/A</v>
      </c>
      <c r="P7" s="1" t="e">
        <f t="shared" si="13"/>
        <v>#N/A</v>
      </c>
      <c r="Q7" s="1" t="e">
        <f t="shared" si="14"/>
        <v>#N/A</v>
      </c>
      <c r="R7" s="1" t="e">
        <v>#N/A</v>
      </c>
      <c r="S7" s="1" t="e">
        <v>#N/A</v>
      </c>
      <c r="T7" s="14" t="s">
        <v>73</v>
      </c>
      <c r="U7" s="14">
        <v>0</v>
      </c>
      <c r="V7" s="12" t="s">
        <v>84</v>
      </c>
      <c r="W7" s="1" t="s">
        <v>79</v>
      </c>
      <c r="X7" s="1" t="s">
        <v>89</v>
      </c>
      <c r="Z7" s="1" t="s">
        <v>69</v>
      </c>
    </row>
    <row r="8" spans="1:26" x14ac:dyDescent="0.25">
      <c r="A8" s="1">
        <v>34.416670000000003</v>
      </c>
      <c r="B8" s="1">
        <v>-117.56667</v>
      </c>
      <c r="C8" s="14">
        <v>5418491</v>
      </c>
      <c r="D8" s="6" t="s">
        <v>77</v>
      </c>
      <c r="E8" s="17" t="s">
        <v>77</v>
      </c>
      <c r="F8" s="13" t="s">
        <v>77</v>
      </c>
      <c r="G8" s="1" t="e">
        <v>#N/A</v>
      </c>
      <c r="H8" s="1" t="e">
        <f t="shared" si="8"/>
        <v>#N/A</v>
      </c>
      <c r="I8" s="1" t="e">
        <v>#N/A</v>
      </c>
      <c r="J8" s="1" t="e">
        <f t="shared" si="9"/>
        <v>#N/A</v>
      </c>
      <c r="K8" s="1" t="e">
        <f t="shared" si="10"/>
        <v>#N/A</v>
      </c>
      <c r="L8" s="1" t="e">
        <f t="shared" si="11"/>
        <v>#N/A</v>
      </c>
      <c r="M8" s="1" t="e">
        <f t="shared" si="12"/>
        <v>#N/A</v>
      </c>
      <c r="N8" s="1" t="e">
        <v>#N/A</v>
      </c>
      <c r="O8" s="1" t="e">
        <f t="shared" si="7"/>
        <v>#N/A</v>
      </c>
      <c r="P8" s="1" t="e">
        <f t="shared" si="13"/>
        <v>#N/A</v>
      </c>
      <c r="Q8" s="1" t="e">
        <f t="shared" si="14"/>
        <v>#N/A</v>
      </c>
      <c r="R8" s="1" t="e">
        <v>#N/A</v>
      </c>
      <c r="S8" s="1" t="e">
        <v>#N/A</v>
      </c>
      <c r="T8" s="14" t="s">
        <v>73</v>
      </c>
      <c r="U8" s="14">
        <v>0</v>
      </c>
      <c r="V8" s="12" t="s">
        <v>84</v>
      </c>
      <c r="W8" s="1" t="s">
        <v>79</v>
      </c>
      <c r="X8" s="1" t="s">
        <v>90</v>
      </c>
      <c r="Z8" s="1" t="s">
        <v>71</v>
      </c>
    </row>
    <row r="9" spans="1:26" x14ac:dyDescent="0.25">
      <c r="A9" s="1">
        <v>36.483330000000002</v>
      </c>
      <c r="B9" s="1">
        <v>-119.31667</v>
      </c>
      <c r="C9" s="14">
        <v>5426007</v>
      </c>
      <c r="D9" s="6" t="s">
        <v>77</v>
      </c>
      <c r="E9" s="17" t="s">
        <v>77</v>
      </c>
      <c r="F9" s="13" t="s">
        <v>77</v>
      </c>
      <c r="G9" s="1" t="e">
        <v>#N/A</v>
      </c>
      <c r="H9" s="1" t="e">
        <f t="shared" si="8"/>
        <v>#N/A</v>
      </c>
      <c r="I9" s="1" t="e">
        <v>#N/A</v>
      </c>
      <c r="J9" s="1" t="e">
        <f t="shared" si="9"/>
        <v>#N/A</v>
      </c>
      <c r="K9" s="1" t="e">
        <f t="shared" si="10"/>
        <v>#N/A</v>
      </c>
      <c r="L9" s="1" t="e">
        <f t="shared" si="11"/>
        <v>#N/A</v>
      </c>
      <c r="M9" s="1" t="e">
        <f t="shared" si="12"/>
        <v>#N/A</v>
      </c>
      <c r="N9" s="1" t="e">
        <v>#N/A</v>
      </c>
      <c r="O9" s="1" t="e">
        <f t="shared" si="7"/>
        <v>#N/A</v>
      </c>
      <c r="P9" s="1" t="e">
        <f t="shared" si="13"/>
        <v>#N/A</v>
      </c>
      <c r="Q9" s="1" t="e">
        <f t="shared" si="14"/>
        <v>#N/A</v>
      </c>
      <c r="R9" s="1" t="e">
        <v>#N/A</v>
      </c>
      <c r="S9" s="1" t="e">
        <v>#N/A</v>
      </c>
      <c r="T9" s="14" t="s">
        <v>73</v>
      </c>
      <c r="U9" s="14">
        <v>0</v>
      </c>
      <c r="V9" s="12" t="s">
        <v>77</v>
      </c>
      <c r="W9" s="1" t="s">
        <v>74</v>
      </c>
      <c r="X9" s="1" t="s">
        <v>91</v>
      </c>
      <c r="Z9" s="2">
        <v>0.51444400000000001</v>
      </c>
    </row>
    <row r="10" spans="1:26" x14ac:dyDescent="0.25">
      <c r="A10" s="1">
        <v>38.566670000000002</v>
      </c>
      <c r="B10" s="1">
        <v>-121.4</v>
      </c>
      <c r="C10" s="14">
        <v>5478631</v>
      </c>
      <c r="D10" s="6" t="s">
        <v>77</v>
      </c>
      <c r="E10" s="17" t="s">
        <v>77</v>
      </c>
      <c r="F10" s="13" t="s">
        <v>77</v>
      </c>
      <c r="G10" s="1" t="e">
        <v>#N/A</v>
      </c>
      <c r="H10" s="1" t="e">
        <f t="shared" si="8"/>
        <v>#N/A</v>
      </c>
      <c r="I10" s="1" t="e">
        <v>#N/A</v>
      </c>
      <c r="J10" s="1" t="e">
        <f t="shared" si="9"/>
        <v>#N/A</v>
      </c>
      <c r="K10" s="1" t="e">
        <f t="shared" si="10"/>
        <v>#N/A</v>
      </c>
      <c r="L10" s="1" t="e">
        <f t="shared" si="11"/>
        <v>#N/A</v>
      </c>
      <c r="M10" s="1" t="e">
        <f t="shared" si="12"/>
        <v>#N/A</v>
      </c>
      <c r="N10" s="1" t="e">
        <v>#N/A</v>
      </c>
      <c r="O10" s="1" t="e">
        <f t="shared" si="7"/>
        <v>#N/A</v>
      </c>
      <c r="P10" s="1" t="e">
        <f t="shared" si="13"/>
        <v>#N/A</v>
      </c>
      <c r="Q10" s="1" t="e">
        <f t="shared" si="14"/>
        <v>#N/A</v>
      </c>
      <c r="R10" s="1" t="e">
        <v>#N/A</v>
      </c>
      <c r="S10" s="1" t="e">
        <v>#N/A</v>
      </c>
      <c r="T10" s="14" t="s">
        <v>73</v>
      </c>
      <c r="U10" s="14">
        <v>0</v>
      </c>
      <c r="V10" s="1" t="s">
        <v>82</v>
      </c>
      <c r="W10" s="1" t="s">
        <v>74</v>
      </c>
      <c r="X10" s="1" t="s">
        <v>98</v>
      </c>
      <c r="Z10" s="1" t="s">
        <v>70</v>
      </c>
    </row>
    <row r="11" spans="1:26" x14ac:dyDescent="0.25">
      <c r="A11" s="1">
        <v>38.616669999999999</v>
      </c>
      <c r="B11" s="1">
        <v>-121.46666999999999</v>
      </c>
      <c r="C11" s="14">
        <v>5478630</v>
      </c>
      <c r="D11" s="6" t="s">
        <v>77</v>
      </c>
      <c r="E11" s="17" t="s">
        <v>77</v>
      </c>
      <c r="F11" s="13" t="s">
        <v>77</v>
      </c>
      <c r="G11" s="1" t="e">
        <v>#N/A</v>
      </c>
      <c r="H11" s="1" t="e">
        <f t="shared" si="8"/>
        <v>#N/A</v>
      </c>
      <c r="I11" s="1" t="e">
        <v>#N/A</v>
      </c>
      <c r="J11" s="1" t="e">
        <f t="shared" si="9"/>
        <v>#N/A</v>
      </c>
      <c r="K11" s="1" t="e">
        <f t="shared" si="10"/>
        <v>#N/A</v>
      </c>
      <c r="L11" s="1" t="e">
        <f t="shared" si="11"/>
        <v>#N/A</v>
      </c>
      <c r="M11" s="1" t="e">
        <f t="shared" si="12"/>
        <v>#N/A</v>
      </c>
      <c r="N11" s="1" t="e">
        <v>#N/A</v>
      </c>
      <c r="O11" s="1" t="e">
        <f t="shared" si="7"/>
        <v>#N/A</v>
      </c>
      <c r="P11" s="1" t="e">
        <f t="shared" si="13"/>
        <v>#N/A</v>
      </c>
      <c r="Q11" s="1" t="e">
        <f t="shared" si="14"/>
        <v>#N/A</v>
      </c>
      <c r="R11" s="1" t="e">
        <v>#N/A</v>
      </c>
      <c r="S11" s="1" t="e">
        <v>#N/A</v>
      </c>
      <c r="T11" s="14" t="s">
        <v>73</v>
      </c>
      <c r="U11" s="14">
        <v>650000</v>
      </c>
      <c r="V11" s="1" t="s">
        <v>82</v>
      </c>
      <c r="W11" s="1" t="s">
        <v>74</v>
      </c>
      <c r="X11" s="1" t="s">
        <v>98</v>
      </c>
      <c r="Z11" s="1">
        <v>1852</v>
      </c>
    </row>
    <row r="12" spans="1:26" x14ac:dyDescent="0.25">
      <c r="A12" s="1">
        <v>34.1</v>
      </c>
      <c r="B12" s="1">
        <v>-117.43333</v>
      </c>
      <c r="C12" s="14">
        <v>5440573</v>
      </c>
      <c r="D12" s="6">
        <v>38415</v>
      </c>
      <c r="E12" s="17" t="s">
        <v>153</v>
      </c>
      <c r="F12" s="13">
        <v>0.83680555555555547</v>
      </c>
      <c r="G12" s="1">
        <v>-25.3</v>
      </c>
      <c r="H12" s="1">
        <f t="shared" si="8"/>
        <v>-13.0154332</v>
      </c>
      <c r="I12" s="1">
        <v>15.5</v>
      </c>
      <c r="J12" s="1">
        <f t="shared" si="9"/>
        <v>7.9738820000000006</v>
      </c>
      <c r="K12" s="1">
        <f t="shared" si="10"/>
        <v>20.399999999999999</v>
      </c>
      <c r="L12" s="1">
        <f t="shared" si="11"/>
        <v>20.9893152</v>
      </c>
      <c r="M12" s="1">
        <f t="shared" si="12"/>
        <v>10.4946576</v>
      </c>
      <c r="N12" s="1">
        <v>0.32</v>
      </c>
      <c r="O12" s="1">
        <f t="shared" si="7"/>
        <v>592.64</v>
      </c>
      <c r="P12" s="1">
        <f t="shared" si="13"/>
        <v>3.5416636069114472E-2</v>
      </c>
      <c r="Q12" s="1">
        <f t="shared" si="14"/>
        <v>35.416636069114475</v>
      </c>
      <c r="R12" s="1">
        <v>17.93</v>
      </c>
      <c r="S12" s="1" t="s">
        <v>87</v>
      </c>
      <c r="T12" s="14" t="s">
        <v>73</v>
      </c>
      <c r="U12" s="14">
        <v>20000</v>
      </c>
      <c r="V12" s="1" t="s">
        <v>82</v>
      </c>
      <c r="W12" s="1" t="s">
        <v>74</v>
      </c>
      <c r="X12" s="1" t="s">
        <v>99</v>
      </c>
    </row>
    <row r="13" spans="1:26" x14ac:dyDescent="0.25">
      <c r="A13" s="1">
        <v>37.816670000000002</v>
      </c>
      <c r="B13" s="1">
        <v>-121.3</v>
      </c>
      <c r="C13" s="14">
        <v>5478741</v>
      </c>
      <c r="D13" s="6" t="s">
        <v>77</v>
      </c>
      <c r="E13" s="17" t="s">
        <v>77</v>
      </c>
      <c r="F13" s="13" t="s">
        <v>77</v>
      </c>
      <c r="G13" s="1" t="e">
        <v>#N/A</v>
      </c>
      <c r="H13" s="1" t="e">
        <f t="shared" si="8"/>
        <v>#N/A</v>
      </c>
      <c r="I13" s="1" t="e">
        <v>#N/A</v>
      </c>
      <c r="J13" s="1" t="e">
        <f t="shared" si="9"/>
        <v>#N/A</v>
      </c>
      <c r="K13" s="1" t="e">
        <f t="shared" si="10"/>
        <v>#N/A</v>
      </c>
      <c r="L13" s="1" t="e">
        <f t="shared" si="11"/>
        <v>#N/A</v>
      </c>
      <c r="M13" s="1" t="e">
        <f t="shared" si="12"/>
        <v>#N/A</v>
      </c>
      <c r="N13" s="1" t="e">
        <v>#N/A</v>
      </c>
      <c r="O13" s="1" t="e">
        <f t="shared" si="7"/>
        <v>#N/A</v>
      </c>
      <c r="P13" s="1" t="e">
        <f t="shared" si="13"/>
        <v>#N/A</v>
      </c>
      <c r="Q13" s="1" t="e">
        <f t="shared" si="14"/>
        <v>#N/A</v>
      </c>
      <c r="R13" s="1" t="e">
        <v>#N/A</v>
      </c>
      <c r="S13" s="1" t="e">
        <v>#N/A</v>
      </c>
      <c r="T13" s="14" t="s">
        <v>73</v>
      </c>
      <c r="U13" s="14">
        <v>10000</v>
      </c>
      <c r="V13" s="1" t="s">
        <v>82</v>
      </c>
      <c r="W13" s="1" t="s">
        <v>74</v>
      </c>
      <c r="X13" s="1" t="s">
        <v>100</v>
      </c>
    </row>
    <row r="14" spans="1:26" x14ac:dyDescent="0.25">
      <c r="A14" s="1">
        <v>38.5</v>
      </c>
      <c r="B14" s="1">
        <v>-121.3</v>
      </c>
      <c r="C14" s="14">
        <v>5478659</v>
      </c>
      <c r="D14" s="6">
        <v>38450</v>
      </c>
      <c r="E14" s="17" t="s">
        <v>154</v>
      </c>
      <c r="F14" s="13">
        <v>0.96111111111111114</v>
      </c>
      <c r="G14" s="1">
        <v>-7.77</v>
      </c>
      <c r="H14" s="1">
        <f t="shared" si="8"/>
        <v>-3.9972298799999999</v>
      </c>
      <c r="I14" s="1">
        <v>30.1</v>
      </c>
      <c r="J14" s="1">
        <f t="shared" si="9"/>
        <v>15.484764400000001</v>
      </c>
      <c r="K14" s="1">
        <f t="shared" si="10"/>
        <v>18.935000000000002</v>
      </c>
      <c r="L14" s="1">
        <f t="shared" si="11"/>
        <v>19.481994280000002</v>
      </c>
      <c r="M14" s="1">
        <f t="shared" si="12"/>
        <v>9.7409971400000011</v>
      </c>
      <c r="N14" s="1">
        <v>0.42</v>
      </c>
      <c r="O14" s="1">
        <f t="shared" si="7"/>
        <v>777.83999999999992</v>
      </c>
      <c r="P14" s="1">
        <f t="shared" si="13"/>
        <v>2.5046274658027362E-2</v>
      </c>
      <c r="Q14" s="1">
        <f t="shared" si="14"/>
        <v>25.046274658027361</v>
      </c>
      <c r="R14" s="1">
        <v>20.9</v>
      </c>
      <c r="S14" s="1" t="s">
        <v>94</v>
      </c>
      <c r="T14" s="14" t="s">
        <v>73</v>
      </c>
      <c r="U14" s="14">
        <v>0</v>
      </c>
      <c r="V14" s="1" t="s">
        <v>82</v>
      </c>
      <c r="W14" s="1" t="s">
        <v>74</v>
      </c>
      <c r="X14" s="1" t="s">
        <v>101</v>
      </c>
    </row>
    <row r="15" spans="1:26" x14ac:dyDescent="0.25">
      <c r="A15" s="1">
        <v>38.666670000000003</v>
      </c>
      <c r="B15" s="1">
        <v>-121.46666999999999</v>
      </c>
      <c r="C15" s="14">
        <v>5478739</v>
      </c>
      <c r="D15" s="6">
        <v>38450</v>
      </c>
      <c r="E15" s="17" t="s">
        <v>155</v>
      </c>
      <c r="F15" s="13">
        <v>0.93194444444444446</v>
      </c>
      <c r="G15" s="1">
        <v>-9.7100000000000009</v>
      </c>
      <c r="H15" s="1">
        <f t="shared" si="8"/>
        <v>-4.9952512400000009</v>
      </c>
      <c r="I15" s="1">
        <v>45.7</v>
      </c>
      <c r="J15" s="1">
        <f t="shared" si="9"/>
        <v>23.5100908</v>
      </c>
      <c r="K15" s="1">
        <f t="shared" si="10"/>
        <v>27.705000000000002</v>
      </c>
      <c r="L15" s="1">
        <f t="shared" si="11"/>
        <v>28.505342040000002</v>
      </c>
      <c r="M15" s="1">
        <f t="shared" si="12"/>
        <v>14.252671020000001</v>
      </c>
      <c r="N15" s="1">
        <v>1.1299999999999999</v>
      </c>
      <c r="O15" s="1">
        <f t="shared" si="7"/>
        <v>2092.7599999999998</v>
      </c>
      <c r="P15" s="1">
        <f t="shared" si="13"/>
        <v>1.3620932185248192E-2</v>
      </c>
      <c r="Q15" s="1">
        <f t="shared" si="14"/>
        <v>13.620932185248192</v>
      </c>
      <c r="R15" s="1">
        <v>13.04</v>
      </c>
      <c r="S15" s="1" t="s">
        <v>94</v>
      </c>
      <c r="T15" s="14" t="s">
        <v>73</v>
      </c>
      <c r="U15" s="14">
        <v>25000</v>
      </c>
      <c r="V15" s="1" t="s">
        <v>82</v>
      </c>
      <c r="W15" s="1" t="s">
        <v>74</v>
      </c>
      <c r="X15" s="1" t="s">
        <v>101</v>
      </c>
    </row>
    <row r="16" spans="1:26" x14ac:dyDescent="0.25">
      <c r="A16" s="1">
        <v>36.633330000000001</v>
      </c>
      <c r="B16" s="1">
        <v>-119.68333</v>
      </c>
      <c r="C16" s="14">
        <v>5449085</v>
      </c>
      <c r="D16" s="6">
        <v>38481</v>
      </c>
      <c r="E16" s="17" t="s">
        <v>156</v>
      </c>
      <c r="F16" s="13">
        <v>0.77013888888888893</v>
      </c>
      <c r="G16" s="1">
        <v>-15.5</v>
      </c>
      <c r="H16" s="1">
        <f t="shared" si="8"/>
        <v>-7.9738820000000006</v>
      </c>
      <c r="I16" s="1">
        <v>7.77</v>
      </c>
      <c r="J16" s="1">
        <f t="shared" si="9"/>
        <v>3.9972298799999999</v>
      </c>
      <c r="K16" s="1">
        <f t="shared" si="10"/>
        <v>11.635</v>
      </c>
      <c r="L16" s="1">
        <f t="shared" si="11"/>
        <v>11.97111188</v>
      </c>
      <c r="M16" s="1">
        <f t="shared" si="12"/>
        <v>5.9855559400000002</v>
      </c>
      <c r="N16" s="1">
        <v>0.25</v>
      </c>
      <c r="O16" s="1">
        <f t="shared" si="7"/>
        <v>463</v>
      </c>
      <c r="P16" s="1">
        <f t="shared" si="13"/>
        <v>2.5855533218142549E-2</v>
      </c>
      <c r="Q16" s="1">
        <f t="shared" si="14"/>
        <v>25.855533218142551</v>
      </c>
      <c r="R16" s="1">
        <v>13.55</v>
      </c>
      <c r="S16" s="1" t="s">
        <v>86</v>
      </c>
      <c r="T16" s="14" t="s">
        <v>73</v>
      </c>
      <c r="U16" s="14">
        <v>0</v>
      </c>
      <c r="V16" s="1" t="s">
        <v>82</v>
      </c>
      <c r="W16" s="1" t="s">
        <v>74</v>
      </c>
      <c r="X16" s="1" t="s">
        <v>102</v>
      </c>
    </row>
    <row r="17" spans="1:24" x14ac:dyDescent="0.25">
      <c r="A17" s="1">
        <v>37.75</v>
      </c>
      <c r="B17" s="1">
        <v>-121.43333</v>
      </c>
      <c r="C17" s="1">
        <v>5488497</v>
      </c>
      <c r="D17" s="6">
        <v>38712</v>
      </c>
      <c r="E17" s="17" t="s">
        <v>157</v>
      </c>
      <c r="F17" s="13">
        <v>0.4597222222222222</v>
      </c>
      <c r="G17" s="1">
        <v>-15.5</v>
      </c>
      <c r="H17" s="1">
        <f t="shared" si="8"/>
        <v>-7.9738820000000006</v>
      </c>
      <c r="I17" s="1">
        <v>10.7</v>
      </c>
      <c r="J17" s="1">
        <f t="shared" si="9"/>
        <v>5.5045507999999996</v>
      </c>
      <c r="K17" s="1">
        <f t="shared" si="10"/>
        <v>13.1</v>
      </c>
      <c r="L17" s="1">
        <f t="shared" si="11"/>
        <v>13.4784328</v>
      </c>
      <c r="M17" s="1">
        <f t="shared" si="12"/>
        <v>6.7392164000000001</v>
      </c>
      <c r="N17" s="1">
        <v>0.89</v>
      </c>
      <c r="O17" s="1">
        <f t="shared" si="7"/>
        <v>1648.28</v>
      </c>
      <c r="P17" s="1">
        <f t="shared" si="13"/>
        <v>8.1772713373941316E-3</v>
      </c>
      <c r="Q17" s="1">
        <f t="shared" si="14"/>
        <v>8.1772713373941315</v>
      </c>
      <c r="R17" s="1">
        <v>49.72</v>
      </c>
      <c r="S17" s="1" t="s">
        <v>94</v>
      </c>
      <c r="T17" s="1" t="s">
        <v>73</v>
      </c>
      <c r="U17" s="1">
        <v>20000</v>
      </c>
      <c r="V17" s="1" t="s">
        <v>83</v>
      </c>
      <c r="W17" s="1" t="s">
        <v>74</v>
      </c>
      <c r="X17" s="1" t="s">
        <v>103</v>
      </c>
    </row>
    <row r="18" spans="1:24" x14ac:dyDescent="0.25">
      <c r="A18" s="1">
        <v>37.533329999999999</v>
      </c>
      <c r="B18" s="1">
        <v>-120.28333000000001</v>
      </c>
      <c r="C18" s="1">
        <v>5492041</v>
      </c>
      <c r="D18" s="6" t="s">
        <v>77</v>
      </c>
      <c r="E18" s="17" t="s">
        <v>77</v>
      </c>
      <c r="F18" s="13" t="s">
        <v>77</v>
      </c>
      <c r="G18" s="1" t="e">
        <v>#N/A</v>
      </c>
      <c r="H18" s="1" t="e">
        <f t="shared" si="8"/>
        <v>#N/A</v>
      </c>
      <c r="I18" s="1" t="e">
        <v>#N/A</v>
      </c>
      <c r="J18" s="1" t="e">
        <f t="shared" si="9"/>
        <v>#N/A</v>
      </c>
      <c r="K18" s="1" t="e">
        <f t="shared" si="10"/>
        <v>#N/A</v>
      </c>
      <c r="L18" s="1" t="e">
        <f t="shared" si="11"/>
        <v>#N/A</v>
      </c>
      <c r="M18" s="1" t="e">
        <f t="shared" si="12"/>
        <v>#N/A</v>
      </c>
      <c r="N18" s="1" t="e">
        <v>#N/A</v>
      </c>
      <c r="O18" s="1" t="e">
        <f t="shared" si="7"/>
        <v>#N/A</v>
      </c>
      <c r="P18" s="1" t="e">
        <f t="shared" si="13"/>
        <v>#N/A</v>
      </c>
      <c r="Q18" s="1" t="e">
        <f t="shared" si="14"/>
        <v>#N/A</v>
      </c>
      <c r="R18" s="1" t="e">
        <v>#N/A</v>
      </c>
      <c r="S18" s="1" t="e">
        <v>#N/A</v>
      </c>
      <c r="T18" s="1" t="s">
        <v>73</v>
      </c>
      <c r="U18" s="1">
        <v>0</v>
      </c>
      <c r="V18" s="1" t="s">
        <v>82</v>
      </c>
      <c r="W18" s="1" t="s">
        <v>104</v>
      </c>
      <c r="X18" s="1" t="s">
        <v>105</v>
      </c>
    </row>
    <row r="19" spans="1:24" x14ac:dyDescent="0.25">
      <c r="A19" s="1">
        <v>38.391100000000002</v>
      </c>
      <c r="B19" s="1">
        <v>-121.37</v>
      </c>
      <c r="C19" s="1">
        <v>9808</v>
      </c>
      <c r="D19" s="6" t="s">
        <v>77</v>
      </c>
      <c r="E19" s="17" t="s">
        <v>77</v>
      </c>
      <c r="F19" s="13" t="s">
        <v>77</v>
      </c>
      <c r="G19" s="1" t="e">
        <v>#N/A</v>
      </c>
      <c r="H19" s="1" t="e">
        <f t="shared" si="8"/>
        <v>#N/A</v>
      </c>
      <c r="I19" s="1" t="e">
        <v>#N/A</v>
      </c>
      <c r="J19" s="1" t="e">
        <f t="shared" si="9"/>
        <v>#N/A</v>
      </c>
      <c r="K19" s="1" t="e">
        <f t="shared" si="10"/>
        <v>#N/A</v>
      </c>
      <c r="L19" s="1" t="e">
        <f t="shared" si="11"/>
        <v>#N/A</v>
      </c>
      <c r="M19" s="1" t="e">
        <f t="shared" si="12"/>
        <v>#N/A</v>
      </c>
      <c r="N19" s="1" t="e">
        <v>#N/A</v>
      </c>
      <c r="O19" s="1" t="e">
        <f t="shared" si="7"/>
        <v>#N/A</v>
      </c>
      <c r="P19" s="1" t="e">
        <f t="shared" si="13"/>
        <v>#N/A</v>
      </c>
      <c r="Q19" s="1" t="e">
        <f t="shared" si="14"/>
        <v>#N/A</v>
      </c>
      <c r="R19" s="1" t="e">
        <v>#N/A</v>
      </c>
      <c r="S19" s="1" t="e">
        <v>#N/A</v>
      </c>
      <c r="T19" s="1" t="s">
        <v>106</v>
      </c>
      <c r="U19" s="1">
        <v>2000</v>
      </c>
      <c r="V19" s="1" t="s">
        <v>82</v>
      </c>
      <c r="W19" s="1" t="s">
        <v>74</v>
      </c>
      <c r="X19" s="1" t="s">
        <v>107</v>
      </c>
    </row>
    <row r="20" spans="1:24" x14ac:dyDescent="0.25">
      <c r="A20" s="1">
        <v>34.839300000000001</v>
      </c>
      <c r="B20" s="1">
        <v>-118.20740000000001</v>
      </c>
      <c r="C20" s="1">
        <v>61502</v>
      </c>
      <c r="D20" s="6" t="s">
        <v>77</v>
      </c>
      <c r="E20" s="17" t="s">
        <v>77</v>
      </c>
      <c r="F20" s="13" t="s">
        <v>77</v>
      </c>
      <c r="G20" s="1" t="e">
        <v>#N/A</v>
      </c>
      <c r="H20" s="1" t="e">
        <f t="shared" si="8"/>
        <v>#N/A</v>
      </c>
      <c r="I20" s="1" t="e">
        <v>#N/A</v>
      </c>
      <c r="J20" s="1" t="e">
        <f t="shared" si="9"/>
        <v>#N/A</v>
      </c>
      <c r="K20" s="1" t="e">
        <f t="shared" si="10"/>
        <v>#N/A</v>
      </c>
      <c r="L20" s="1" t="e">
        <f t="shared" si="11"/>
        <v>#N/A</v>
      </c>
      <c r="M20" s="1" t="e">
        <f t="shared" si="12"/>
        <v>#N/A</v>
      </c>
      <c r="N20" s="1" t="e">
        <v>#N/A</v>
      </c>
      <c r="O20" s="1" t="e">
        <f t="shared" si="7"/>
        <v>#N/A</v>
      </c>
      <c r="P20" s="1" t="e">
        <f t="shared" si="13"/>
        <v>#N/A</v>
      </c>
      <c r="Q20" s="1" t="e">
        <f t="shared" si="14"/>
        <v>#N/A</v>
      </c>
      <c r="R20" s="1" t="e">
        <v>#N/A</v>
      </c>
      <c r="S20" s="1" t="e">
        <v>#N/A</v>
      </c>
      <c r="T20" s="1" t="s">
        <v>106</v>
      </c>
      <c r="U20" s="1">
        <v>175000</v>
      </c>
      <c r="V20" s="1" t="s">
        <v>72</v>
      </c>
      <c r="W20" s="1" t="s">
        <v>79</v>
      </c>
      <c r="X20" s="1" t="s">
        <v>108</v>
      </c>
    </row>
    <row r="21" spans="1:24" x14ac:dyDescent="0.25">
      <c r="A21" s="1">
        <v>36.330100000000002</v>
      </c>
      <c r="B21" s="1">
        <v>-119.3617</v>
      </c>
      <c r="C21" s="1">
        <v>79780</v>
      </c>
      <c r="D21" s="6">
        <v>39474</v>
      </c>
      <c r="E21" s="17" t="s">
        <v>158</v>
      </c>
      <c r="F21" s="13">
        <v>0.82847222222222217</v>
      </c>
      <c r="G21" s="1">
        <v>-8.74</v>
      </c>
      <c r="H21" s="1">
        <f t="shared" si="8"/>
        <v>-4.4962405600000004</v>
      </c>
      <c r="I21" s="1">
        <v>20.399999999999999</v>
      </c>
      <c r="J21" s="1">
        <f t="shared" si="9"/>
        <v>10.4946576</v>
      </c>
      <c r="K21" s="1">
        <f t="shared" si="10"/>
        <v>14.57</v>
      </c>
      <c r="L21" s="1">
        <f t="shared" si="11"/>
        <v>14.99089816</v>
      </c>
      <c r="M21" s="1">
        <f t="shared" si="12"/>
        <v>7.4954490800000002</v>
      </c>
      <c r="N21" s="1">
        <v>0.22</v>
      </c>
      <c r="O21" s="1">
        <f t="shared" si="7"/>
        <v>407.44</v>
      </c>
      <c r="P21" s="1">
        <f t="shared" si="13"/>
        <v>3.679289750638131E-2</v>
      </c>
      <c r="Q21" s="1">
        <f t="shared" si="14"/>
        <v>36.792897506381308</v>
      </c>
      <c r="R21" s="1">
        <v>11.44</v>
      </c>
      <c r="S21" s="1" t="s">
        <v>86</v>
      </c>
      <c r="T21" s="1" t="s">
        <v>106</v>
      </c>
      <c r="U21" s="1">
        <v>750000</v>
      </c>
      <c r="V21" s="1" t="s">
        <v>82</v>
      </c>
      <c r="W21" s="1" t="s">
        <v>74</v>
      </c>
      <c r="X21" s="1" t="s">
        <v>109</v>
      </c>
    </row>
    <row r="22" spans="1:24" x14ac:dyDescent="0.25">
      <c r="A22" s="1">
        <v>34.350499999999997</v>
      </c>
      <c r="B22" s="1">
        <v>-116.5859</v>
      </c>
      <c r="C22" s="1">
        <v>130000</v>
      </c>
      <c r="D22" s="6" t="s">
        <v>77</v>
      </c>
      <c r="E22" s="17" t="s">
        <v>77</v>
      </c>
      <c r="F22" s="13" t="s">
        <v>77</v>
      </c>
      <c r="G22" s="1" t="e">
        <v>#N/A</v>
      </c>
      <c r="H22" s="1" t="e">
        <f t="shared" si="8"/>
        <v>#N/A</v>
      </c>
      <c r="I22" s="1" t="e">
        <v>#N/A</v>
      </c>
      <c r="J22" s="1" t="e">
        <f t="shared" si="9"/>
        <v>#N/A</v>
      </c>
      <c r="K22" s="1" t="e">
        <f t="shared" si="10"/>
        <v>#N/A</v>
      </c>
      <c r="L22" s="1" t="e">
        <f t="shared" si="11"/>
        <v>#N/A</v>
      </c>
      <c r="M22" s="1" t="e">
        <f t="shared" si="12"/>
        <v>#N/A</v>
      </c>
      <c r="N22" s="1" t="e">
        <v>#N/A</v>
      </c>
      <c r="O22" s="1" t="e">
        <f t="shared" si="7"/>
        <v>#N/A</v>
      </c>
      <c r="P22" s="1" t="e">
        <f t="shared" si="13"/>
        <v>#N/A</v>
      </c>
      <c r="Q22" s="1" t="e">
        <f t="shared" si="14"/>
        <v>#N/A</v>
      </c>
      <c r="R22" s="1" t="e">
        <v>#N/A</v>
      </c>
      <c r="S22" s="1" t="e">
        <v>#N/A</v>
      </c>
      <c r="T22" s="1" t="s">
        <v>65</v>
      </c>
      <c r="U22" s="1">
        <v>10000</v>
      </c>
      <c r="V22" s="1" t="s">
        <v>72</v>
      </c>
      <c r="W22" s="1" t="s">
        <v>79</v>
      </c>
      <c r="X22" s="1" t="s">
        <v>110</v>
      </c>
    </row>
    <row r="23" spans="1:24" x14ac:dyDescent="0.25">
      <c r="A23" s="1">
        <v>36.729999999999997</v>
      </c>
      <c r="B23" s="1">
        <v>-119.86</v>
      </c>
      <c r="C23" s="1">
        <v>270002</v>
      </c>
      <c r="D23" s="6">
        <v>40196</v>
      </c>
      <c r="E23" s="17" t="s">
        <v>159</v>
      </c>
      <c r="F23" s="13">
        <v>0.97083333333333333</v>
      </c>
      <c r="G23" s="1">
        <v>-11.7</v>
      </c>
      <c r="H23" s="1">
        <f t="shared" si="8"/>
        <v>-6.0189947999999998</v>
      </c>
      <c r="I23" s="1">
        <v>28.2</v>
      </c>
      <c r="J23" s="1">
        <f t="shared" si="9"/>
        <v>14.5073208</v>
      </c>
      <c r="K23" s="1">
        <f t="shared" si="10"/>
        <v>19.95</v>
      </c>
      <c r="L23" s="1">
        <f t="shared" si="11"/>
        <v>20.5263156</v>
      </c>
      <c r="M23" s="1">
        <f t="shared" si="12"/>
        <v>10.2631578</v>
      </c>
      <c r="N23" s="1">
        <v>0.24</v>
      </c>
      <c r="O23" s="1">
        <f t="shared" si="7"/>
        <v>444.47999999999996</v>
      </c>
      <c r="P23" s="1">
        <f t="shared" si="13"/>
        <v>4.6180515658747305E-2</v>
      </c>
      <c r="Q23" s="1">
        <f t="shared" si="14"/>
        <v>46.180515658747304</v>
      </c>
      <c r="R23" s="1">
        <v>26.65</v>
      </c>
      <c r="S23" s="1" t="s">
        <v>86</v>
      </c>
      <c r="T23" s="1" t="s">
        <v>106</v>
      </c>
      <c r="U23" s="1">
        <v>0</v>
      </c>
      <c r="V23" s="1" t="s">
        <v>83</v>
      </c>
      <c r="W23" s="1" t="s">
        <v>74</v>
      </c>
      <c r="X23" s="1" t="s">
        <v>111</v>
      </c>
    </row>
    <row r="24" spans="1:24" x14ac:dyDescent="0.25">
      <c r="A24" s="1">
        <v>35.299999999999997</v>
      </c>
      <c r="B24" s="1">
        <v>-119.27</v>
      </c>
      <c r="C24" s="1">
        <v>218436</v>
      </c>
      <c r="D24" s="6" t="s">
        <v>77</v>
      </c>
      <c r="E24" s="17" t="s">
        <v>77</v>
      </c>
      <c r="F24" s="13" t="s">
        <v>77</v>
      </c>
      <c r="G24" s="1" t="e">
        <v>#N/A</v>
      </c>
      <c r="H24" s="1" t="e">
        <f t="shared" si="8"/>
        <v>#N/A</v>
      </c>
      <c r="I24" s="1" t="e">
        <v>#N/A</v>
      </c>
      <c r="J24" s="1" t="e">
        <f t="shared" si="9"/>
        <v>#N/A</v>
      </c>
      <c r="K24" s="1" t="e">
        <f t="shared" si="10"/>
        <v>#N/A</v>
      </c>
      <c r="L24" s="1" t="e">
        <f t="shared" si="11"/>
        <v>#N/A</v>
      </c>
      <c r="M24" s="1" t="e">
        <f t="shared" si="12"/>
        <v>#N/A</v>
      </c>
      <c r="N24" s="1" t="e">
        <v>#N/A</v>
      </c>
      <c r="O24" s="1" t="e">
        <f t="shared" si="7"/>
        <v>#N/A</v>
      </c>
      <c r="P24" s="1" t="e">
        <f t="shared" si="13"/>
        <v>#N/A</v>
      </c>
      <c r="Q24" s="1" t="e">
        <f t="shared" si="14"/>
        <v>#N/A</v>
      </c>
      <c r="R24" s="1" t="e">
        <v>#N/A</v>
      </c>
      <c r="S24" s="1" t="e">
        <v>#N/A</v>
      </c>
      <c r="T24" s="1" t="s">
        <v>106</v>
      </c>
      <c r="U24" s="1">
        <v>0</v>
      </c>
      <c r="V24" s="1" t="s">
        <v>77</v>
      </c>
      <c r="W24" s="1" t="s">
        <v>74</v>
      </c>
      <c r="X24" s="1" t="s">
        <v>112</v>
      </c>
    </row>
    <row r="25" spans="1:24" x14ac:dyDescent="0.25">
      <c r="A25" s="1">
        <v>38.582000000000001</v>
      </c>
      <c r="B25" s="1">
        <v>-120.979</v>
      </c>
      <c r="C25" s="1">
        <v>299698</v>
      </c>
      <c r="D25" s="6">
        <v>40505</v>
      </c>
      <c r="E25" s="17" t="s">
        <v>160</v>
      </c>
      <c r="F25" s="13">
        <v>0.89236111111111116</v>
      </c>
      <c r="G25" s="1">
        <v>-0.97</v>
      </c>
      <c r="H25" s="1">
        <f t="shared" si="8"/>
        <v>-0.49901067999999998</v>
      </c>
      <c r="I25" s="1">
        <v>30.1</v>
      </c>
      <c r="J25" s="1">
        <f t="shared" si="9"/>
        <v>15.484764400000001</v>
      </c>
      <c r="K25" s="1">
        <f t="shared" si="10"/>
        <v>15.535</v>
      </c>
      <c r="L25" s="1">
        <f t="shared" si="11"/>
        <v>15.983775080000001</v>
      </c>
      <c r="M25" s="1">
        <f t="shared" si="12"/>
        <v>7.9918875400000005</v>
      </c>
      <c r="N25" s="1">
        <v>0.27</v>
      </c>
      <c r="O25" s="1">
        <f t="shared" si="7"/>
        <v>500.04</v>
      </c>
      <c r="P25" s="1">
        <f t="shared" si="13"/>
        <v>3.1964992960563154E-2</v>
      </c>
      <c r="Q25" s="1">
        <f t="shared" si="14"/>
        <v>31.964992960563155</v>
      </c>
      <c r="R25" s="1">
        <v>30.98</v>
      </c>
      <c r="S25" s="1" t="s">
        <v>94</v>
      </c>
      <c r="T25" s="1" t="s">
        <v>65</v>
      </c>
      <c r="U25" s="1">
        <v>2000</v>
      </c>
      <c r="V25" s="1" t="s">
        <v>82</v>
      </c>
      <c r="W25" s="1" t="s">
        <v>104</v>
      </c>
      <c r="X25" s="1" t="s">
        <v>113</v>
      </c>
    </row>
    <row r="26" spans="1:24" x14ac:dyDescent="0.25">
      <c r="A26" s="1">
        <v>38.564700000000002</v>
      </c>
      <c r="B26" s="1">
        <v>-121.2961</v>
      </c>
      <c r="C26" s="1">
        <v>299798</v>
      </c>
      <c r="D26" s="6">
        <v>40599</v>
      </c>
      <c r="E26" s="17" t="s">
        <v>161</v>
      </c>
      <c r="F26" s="13">
        <v>0.95208333333333339</v>
      </c>
      <c r="G26" s="1">
        <v>8.74</v>
      </c>
      <c r="H26" s="1">
        <f t="shared" si="8"/>
        <v>4.4962405600000004</v>
      </c>
      <c r="I26" s="1">
        <v>24.3</v>
      </c>
      <c r="J26" s="1">
        <f t="shared" si="9"/>
        <v>12.500989200000001</v>
      </c>
      <c r="K26" s="1">
        <f t="shared" si="10"/>
        <v>7.78</v>
      </c>
      <c r="L26" s="1">
        <f t="shared" si="11"/>
        <v>8.0047486400000007</v>
      </c>
      <c r="M26" s="1">
        <f t="shared" si="12"/>
        <v>4.0023743200000004</v>
      </c>
      <c r="N26" s="1">
        <v>0.2</v>
      </c>
      <c r="O26" s="1">
        <f t="shared" si="7"/>
        <v>370.40000000000003</v>
      </c>
      <c r="P26" s="1">
        <f t="shared" si="13"/>
        <v>2.1611092440604752E-2</v>
      </c>
      <c r="Q26" s="1">
        <f t="shared" si="14"/>
        <v>21.611092440604754</v>
      </c>
      <c r="R26" s="1">
        <v>17.88</v>
      </c>
      <c r="S26" s="1" t="s">
        <v>94</v>
      </c>
      <c r="T26" s="1" t="s">
        <v>106</v>
      </c>
      <c r="U26" s="1">
        <v>18000</v>
      </c>
      <c r="V26" s="1" t="s">
        <v>82</v>
      </c>
      <c r="W26" s="1" t="s">
        <v>74</v>
      </c>
      <c r="X26" s="1" t="s">
        <v>114</v>
      </c>
    </row>
    <row r="27" spans="1:24" x14ac:dyDescent="0.25">
      <c r="A27" s="1">
        <v>36.630000000000003</v>
      </c>
      <c r="B27" s="1">
        <v>-120.32</v>
      </c>
      <c r="C27" s="1">
        <v>430360</v>
      </c>
      <c r="D27" s="6">
        <v>40985</v>
      </c>
      <c r="E27" s="17" t="s">
        <v>162</v>
      </c>
      <c r="F27" s="13">
        <v>0.93333333333333324</v>
      </c>
      <c r="G27" s="1">
        <v>-22.3</v>
      </c>
      <c r="H27" s="1">
        <f t="shared" si="8"/>
        <v>-11.472101200000001</v>
      </c>
      <c r="I27" s="1">
        <v>8.74</v>
      </c>
      <c r="J27" s="1">
        <f t="shared" si="9"/>
        <v>4.4962405600000004</v>
      </c>
      <c r="K27" s="1">
        <f t="shared" si="10"/>
        <v>15.52</v>
      </c>
      <c r="L27" s="1">
        <f t="shared" si="11"/>
        <v>15.968341760000001</v>
      </c>
      <c r="M27" s="1">
        <f t="shared" si="12"/>
        <v>7.9841708800000006</v>
      </c>
      <c r="N27" s="1">
        <v>0.91</v>
      </c>
      <c r="O27" s="1">
        <f t="shared" si="7"/>
        <v>1685.3200000000002</v>
      </c>
      <c r="P27" s="1">
        <f t="shared" si="13"/>
        <v>9.4749612892507055E-3</v>
      </c>
      <c r="Q27" s="1">
        <f t="shared" si="14"/>
        <v>9.4749612892507056</v>
      </c>
      <c r="R27" s="1">
        <v>35.44</v>
      </c>
      <c r="S27" s="1" t="s">
        <v>86</v>
      </c>
      <c r="T27" s="1" t="s">
        <v>106</v>
      </c>
      <c r="U27" s="1">
        <v>0</v>
      </c>
      <c r="V27" s="1" t="s">
        <v>82</v>
      </c>
      <c r="W27" s="1" t="s">
        <v>74</v>
      </c>
      <c r="X27" s="1" t="s">
        <v>115</v>
      </c>
    </row>
    <row r="28" spans="1:24" x14ac:dyDescent="0.25">
      <c r="A28" s="1">
        <v>37.877800000000001</v>
      </c>
      <c r="B28" s="1">
        <v>-121.33280000000001</v>
      </c>
      <c r="C28" s="1">
        <v>374196</v>
      </c>
      <c r="D28" s="6">
        <v>41010</v>
      </c>
      <c r="E28" s="17" t="s">
        <v>163</v>
      </c>
      <c r="F28" s="13">
        <v>0.84027777777777779</v>
      </c>
      <c r="G28" s="1">
        <v>-8.74</v>
      </c>
      <c r="H28" s="1">
        <f t="shared" si="8"/>
        <v>-4.4962405600000004</v>
      </c>
      <c r="I28" s="1">
        <v>4.8600000000000003</v>
      </c>
      <c r="J28" s="1">
        <f t="shared" si="9"/>
        <v>2.5001978400000002</v>
      </c>
      <c r="K28" s="1">
        <f t="shared" si="10"/>
        <v>6.8000000000000007</v>
      </c>
      <c r="L28" s="1">
        <f t="shared" si="11"/>
        <v>6.9964384000000006</v>
      </c>
      <c r="M28" s="1">
        <f t="shared" si="12"/>
        <v>3.4982192000000003</v>
      </c>
      <c r="N28" s="1">
        <v>0.74</v>
      </c>
      <c r="O28" s="1">
        <f t="shared" si="7"/>
        <v>1370.48</v>
      </c>
      <c r="P28" s="1">
        <f t="shared" si="13"/>
        <v>5.1051006946471311E-3</v>
      </c>
      <c r="Q28" s="1">
        <f t="shared" si="14"/>
        <v>5.1051006946471311</v>
      </c>
      <c r="R28" s="1">
        <v>42.36</v>
      </c>
      <c r="S28" s="1" t="s">
        <v>94</v>
      </c>
      <c r="T28" s="1" t="s">
        <v>106</v>
      </c>
      <c r="U28" s="1">
        <v>10000</v>
      </c>
      <c r="V28" s="1" t="s">
        <v>82</v>
      </c>
      <c r="W28" s="1" t="s">
        <v>74</v>
      </c>
      <c r="X28" s="1" t="s">
        <v>116</v>
      </c>
    </row>
    <row r="29" spans="1:24" x14ac:dyDescent="0.25">
      <c r="A29" s="1">
        <v>38.387</v>
      </c>
      <c r="B29" s="1">
        <v>-121.35</v>
      </c>
      <c r="C29" s="1">
        <v>411522</v>
      </c>
      <c r="D29" s="6">
        <v>41204</v>
      </c>
      <c r="E29" s="17" t="s">
        <v>164</v>
      </c>
      <c r="F29" s="13">
        <v>0.99722222222222223</v>
      </c>
      <c r="G29" s="1">
        <v>-24.3</v>
      </c>
      <c r="H29" s="1">
        <f t="shared" si="8"/>
        <v>-12.500989200000001</v>
      </c>
      <c r="I29" s="1">
        <v>10.7</v>
      </c>
      <c r="J29" s="1">
        <f t="shared" si="9"/>
        <v>5.5045507999999996</v>
      </c>
      <c r="K29" s="1">
        <f t="shared" si="10"/>
        <v>17.5</v>
      </c>
      <c r="L29" s="1">
        <f t="shared" si="11"/>
        <v>18.00554</v>
      </c>
      <c r="M29" s="1">
        <f t="shared" si="12"/>
        <v>9.0027699999999999</v>
      </c>
      <c r="N29" s="1">
        <v>0.2</v>
      </c>
      <c r="O29" s="1">
        <f t="shared" si="7"/>
        <v>370.40000000000003</v>
      </c>
      <c r="P29" s="1">
        <f t="shared" si="13"/>
        <v>4.8611069114470835E-2</v>
      </c>
      <c r="Q29" s="1">
        <f t="shared" si="14"/>
        <v>48.611069114470837</v>
      </c>
      <c r="R29" s="1">
        <v>17.25</v>
      </c>
      <c r="S29" s="1" t="s">
        <v>94</v>
      </c>
      <c r="T29" s="1" t="s">
        <v>65</v>
      </c>
      <c r="U29" s="1">
        <v>0</v>
      </c>
      <c r="V29" s="1" t="s">
        <v>82</v>
      </c>
      <c r="W29" s="1" t="s">
        <v>74</v>
      </c>
      <c r="X29" s="1" t="s">
        <v>117</v>
      </c>
    </row>
    <row r="30" spans="1:24" x14ac:dyDescent="0.25">
      <c r="A30" s="1">
        <v>36.110399999999998</v>
      </c>
      <c r="B30" s="1">
        <v>-119.2886</v>
      </c>
      <c r="C30" s="1">
        <v>420139</v>
      </c>
      <c r="D30" s="6" t="s">
        <v>77</v>
      </c>
      <c r="E30" s="17" t="s">
        <v>77</v>
      </c>
      <c r="F30" s="13" t="s">
        <v>77</v>
      </c>
      <c r="G30" s="1" t="e">
        <v>#N/A</v>
      </c>
      <c r="H30" s="1" t="e">
        <f t="shared" si="8"/>
        <v>#N/A</v>
      </c>
      <c r="I30" s="1" t="e">
        <v>#N/A</v>
      </c>
      <c r="J30" s="1" t="e">
        <f t="shared" si="9"/>
        <v>#N/A</v>
      </c>
      <c r="K30" s="1" t="e">
        <f t="shared" si="10"/>
        <v>#N/A</v>
      </c>
      <c r="L30" s="1" t="e">
        <f t="shared" si="11"/>
        <v>#N/A</v>
      </c>
      <c r="M30" s="1" t="e">
        <f t="shared" si="12"/>
        <v>#N/A</v>
      </c>
      <c r="N30" s="1" t="e">
        <v>#N/A</v>
      </c>
      <c r="O30" s="1" t="e">
        <f t="shared" si="7"/>
        <v>#N/A</v>
      </c>
      <c r="P30" s="1" t="e">
        <f t="shared" si="13"/>
        <v>#N/A</v>
      </c>
      <c r="Q30" s="1" t="e">
        <f t="shared" si="14"/>
        <v>#N/A</v>
      </c>
      <c r="R30" s="1" t="e">
        <v>#N/A</v>
      </c>
      <c r="S30" s="1" t="e">
        <v>#N/A</v>
      </c>
      <c r="T30" s="1" t="s">
        <v>106</v>
      </c>
      <c r="U30" s="1">
        <v>0</v>
      </c>
      <c r="V30" s="2" t="s">
        <v>82</v>
      </c>
      <c r="W30" s="1" t="s">
        <v>74</v>
      </c>
      <c r="X30" s="1" t="s">
        <v>118</v>
      </c>
    </row>
    <row r="31" spans="1:24" x14ac:dyDescent="0.25">
      <c r="A31" s="1">
        <v>36.947800000000001</v>
      </c>
      <c r="B31" s="1">
        <v>-118.2294</v>
      </c>
      <c r="C31" s="1">
        <v>418500</v>
      </c>
      <c r="D31" s="6" t="s">
        <v>77</v>
      </c>
      <c r="E31" s="17" t="s">
        <v>77</v>
      </c>
      <c r="F31" s="13" t="s">
        <v>77</v>
      </c>
      <c r="G31" s="1" t="e">
        <v>#N/A</v>
      </c>
      <c r="H31" s="1" t="e">
        <f t="shared" si="8"/>
        <v>#N/A</v>
      </c>
      <c r="I31" s="1" t="e">
        <v>#N/A</v>
      </c>
      <c r="J31" s="1" t="e">
        <f t="shared" si="9"/>
        <v>#N/A</v>
      </c>
      <c r="K31" s="1" t="e">
        <f t="shared" si="10"/>
        <v>#N/A</v>
      </c>
      <c r="L31" s="1" t="e">
        <f t="shared" si="11"/>
        <v>#N/A</v>
      </c>
      <c r="M31" s="1" t="e">
        <f t="shared" si="12"/>
        <v>#N/A</v>
      </c>
      <c r="N31" s="1" t="e">
        <v>#N/A</v>
      </c>
      <c r="O31" s="1" t="e">
        <f t="shared" si="7"/>
        <v>#N/A</v>
      </c>
      <c r="P31" s="1" t="e">
        <f t="shared" si="13"/>
        <v>#N/A</v>
      </c>
      <c r="Q31" s="1" t="e">
        <f t="shared" si="14"/>
        <v>#N/A</v>
      </c>
      <c r="R31" s="1" t="e">
        <v>#N/A</v>
      </c>
      <c r="S31" s="1" t="e">
        <v>#N/A</v>
      </c>
      <c r="T31" s="1" t="s">
        <v>106</v>
      </c>
      <c r="U31" s="1">
        <v>0</v>
      </c>
      <c r="V31" s="12" t="s">
        <v>72</v>
      </c>
      <c r="W31" s="1" t="s">
        <v>88</v>
      </c>
      <c r="X31" s="1" t="s">
        <v>119</v>
      </c>
    </row>
    <row r="32" spans="1:24" x14ac:dyDescent="0.25">
      <c r="A32" s="1">
        <v>35.377299999999998</v>
      </c>
      <c r="B32" s="1">
        <v>-119.04559999999999</v>
      </c>
      <c r="C32" s="1">
        <v>510101</v>
      </c>
      <c r="D32" s="6" t="s">
        <v>77</v>
      </c>
      <c r="E32" s="17" t="s">
        <v>77</v>
      </c>
      <c r="F32" s="13" t="s">
        <v>77</v>
      </c>
      <c r="G32" s="1" t="e">
        <v>#N/A</v>
      </c>
      <c r="H32" s="1" t="e">
        <f t="shared" si="8"/>
        <v>#N/A</v>
      </c>
      <c r="I32" s="1" t="e">
        <v>#N/A</v>
      </c>
      <c r="J32" s="1" t="e">
        <f t="shared" si="9"/>
        <v>#N/A</v>
      </c>
      <c r="K32" s="1" t="e">
        <f t="shared" si="10"/>
        <v>#N/A</v>
      </c>
      <c r="L32" s="1" t="e">
        <f t="shared" si="11"/>
        <v>#N/A</v>
      </c>
      <c r="M32" s="1" t="e">
        <f t="shared" si="12"/>
        <v>#N/A</v>
      </c>
      <c r="N32" s="1" t="e">
        <v>#N/A</v>
      </c>
      <c r="O32" s="1" t="e">
        <f t="shared" si="7"/>
        <v>#N/A</v>
      </c>
      <c r="P32" s="1" t="e">
        <f t="shared" si="13"/>
        <v>#N/A</v>
      </c>
      <c r="Q32" s="1" t="e">
        <f t="shared" si="14"/>
        <v>#N/A</v>
      </c>
      <c r="R32" s="1" t="e">
        <v>#N/A</v>
      </c>
      <c r="S32" s="1" t="e">
        <v>#N/A</v>
      </c>
      <c r="T32" s="1" t="s">
        <v>106</v>
      </c>
      <c r="U32" s="1">
        <v>0</v>
      </c>
      <c r="V32" s="12" t="s">
        <v>72</v>
      </c>
      <c r="W32" s="1" t="s">
        <v>74</v>
      </c>
      <c r="X32" s="1" t="s">
        <v>120</v>
      </c>
    </row>
    <row r="33" spans="1:24" x14ac:dyDescent="0.25">
      <c r="A33" s="1">
        <v>34.752400000000002</v>
      </c>
      <c r="B33" s="1">
        <v>-117.32299999999999</v>
      </c>
      <c r="C33" s="1">
        <v>473542</v>
      </c>
      <c r="D33" s="6" t="s">
        <v>77</v>
      </c>
      <c r="E33" s="17" t="s">
        <v>77</v>
      </c>
      <c r="F33" s="13" t="s">
        <v>77</v>
      </c>
      <c r="G33" s="1" t="e">
        <v>#N/A</v>
      </c>
      <c r="H33" s="1" t="e">
        <f t="shared" si="8"/>
        <v>#N/A</v>
      </c>
      <c r="I33" s="1" t="e">
        <v>#N/A</v>
      </c>
      <c r="J33" s="1" t="e">
        <f t="shared" si="9"/>
        <v>#N/A</v>
      </c>
      <c r="K33" s="1" t="e">
        <f t="shared" si="10"/>
        <v>#N/A</v>
      </c>
      <c r="L33" s="1" t="e">
        <f t="shared" si="11"/>
        <v>#N/A</v>
      </c>
      <c r="M33" s="1" t="e">
        <f t="shared" si="12"/>
        <v>#N/A</v>
      </c>
      <c r="N33" s="1" t="e">
        <v>#N/A</v>
      </c>
      <c r="O33" s="1" t="e">
        <f t="shared" si="7"/>
        <v>#N/A</v>
      </c>
      <c r="P33" s="1" t="e">
        <f t="shared" si="13"/>
        <v>#N/A</v>
      </c>
      <c r="Q33" s="1" t="e">
        <f t="shared" si="14"/>
        <v>#N/A</v>
      </c>
      <c r="R33" s="1" t="e">
        <v>#N/A</v>
      </c>
      <c r="S33" s="1" t="e">
        <v>#N/A</v>
      </c>
      <c r="T33" s="1" t="s">
        <v>106</v>
      </c>
      <c r="U33" s="1">
        <v>0</v>
      </c>
      <c r="V33" s="1" t="s">
        <v>72</v>
      </c>
      <c r="W33" s="1" t="s">
        <v>79</v>
      </c>
      <c r="X33" s="1" t="s">
        <v>121</v>
      </c>
    </row>
    <row r="34" spans="1:24" x14ac:dyDescent="0.25">
      <c r="A34" s="1">
        <v>38.7624</v>
      </c>
      <c r="B34" s="1">
        <v>-121.4164</v>
      </c>
      <c r="C34" s="1">
        <v>508191</v>
      </c>
      <c r="D34" s="6">
        <v>41725</v>
      </c>
      <c r="E34" s="17" t="s">
        <v>165</v>
      </c>
      <c r="F34" s="13">
        <v>2.0833333333333332E-2</v>
      </c>
      <c r="G34" s="1">
        <v>-15.5</v>
      </c>
      <c r="H34" s="1">
        <f t="shared" ref="H34:H51" si="15">SUM(G34*$Z$9)</f>
        <v>-7.9738820000000006</v>
      </c>
      <c r="I34" s="1">
        <v>24.3</v>
      </c>
      <c r="J34" s="1">
        <f t="shared" ref="J34:J51" si="16">SUM(I34*$Z$9)</f>
        <v>12.500989200000001</v>
      </c>
      <c r="K34" s="1">
        <f t="shared" si="10"/>
        <v>19.899999999999999</v>
      </c>
      <c r="L34" s="1">
        <f t="shared" si="11"/>
        <v>20.474871200000003</v>
      </c>
      <c r="M34" s="1">
        <f t="shared" si="12"/>
        <v>10.237435600000001</v>
      </c>
      <c r="N34" s="1">
        <v>0.34</v>
      </c>
      <c r="O34" s="1">
        <f t="shared" si="7"/>
        <v>629.68000000000006</v>
      </c>
      <c r="P34" s="1">
        <f t="shared" ref="P34:P40" si="17">SUM((2*M34)/O34)</f>
        <v>3.2516311777410746E-2</v>
      </c>
      <c r="Q34" s="1">
        <f t="shared" si="14"/>
        <v>32.516311777410749</v>
      </c>
      <c r="R34" s="1">
        <v>20.07</v>
      </c>
      <c r="S34" s="1" t="s">
        <v>94</v>
      </c>
      <c r="T34" s="1" t="s">
        <v>106</v>
      </c>
      <c r="U34" s="1">
        <v>0</v>
      </c>
      <c r="V34" s="1" t="s">
        <v>82</v>
      </c>
      <c r="W34" s="1" t="s">
        <v>74</v>
      </c>
      <c r="X34" s="1" t="s">
        <v>122</v>
      </c>
    </row>
    <row r="35" spans="1:24" x14ac:dyDescent="0.25">
      <c r="A35" s="1">
        <v>35.479999999999997</v>
      </c>
      <c r="B35" s="1">
        <v>-119.79</v>
      </c>
      <c r="C35" s="1">
        <v>560640</v>
      </c>
      <c r="D35" s="6">
        <v>42058</v>
      </c>
      <c r="E35" s="17" t="s">
        <v>166</v>
      </c>
      <c r="F35" s="13">
        <v>0.82777777777777783</v>
      </c>
      <c r="G35" s="1">
        <v>-2.91</v>
      </c>
      <c r="H35" s="1">
        <f t="shared" si="15"/>
        <v>-1.4970320400000001</v>
      </c>
      <c r="I35" s="1">
        <v>2.91</v>
      </c>
      <c r="J35" s="1">
        <f t="shared" si="16"/>
        <v>1.4970320400000001</v>
      </c>
      <c r="K35" s="1">
        <f t="shared" si="10"/>
        <v>2.91</v>
      </c>
      <c r="L35" s="1">
        <f t="shared" si="11"/>
        <v>2.9940640800000002</v>
      </c>
      <c r="M35" s="1">
        <f t="shared" si="12"/>
        <v>1.4970320400000001</v>
      </c>
      <c r="N35" s="1">
        <v>0.45</v>
      </c>
      <c r="O35" s="1">
        <f t="shared" si="7"/>
        <v>833.4</v>
      </c>
      <c r="P35" s="1">
        <f t="shared" si="17"/>
        <v>3.5925894888408933E-3</v>
      </c>
      <c r="Q35" s="1">
        <f t="shared" si="14"/>
        <v>3.5925894888408934</v>
      </c>
      <c r="R35" s="1">
        <v>51.06</v>
      </c>
      <c r="S35" s="1" t="s">
        <v>86</v>
      </c>
      <c r="T35" s="1" t="s">
        <v>106</v>
      </c>
      <c r="U35" s="1">
        <v>0</v>
      </c>
      <c r="V35" s="1" t="s">
        <v>72</v>
      </c>
      <c r="W35" s="1" t="s">
        <v>74</v>
      </c>
      <c r="X35" s="1" t="s">
        <v>123</v>
      </c>
    </row>
    <row r="36" spans="1:24" x14ac:dyDescent="0.25">
      <c r="A36" s="1">
        <v>38.972799999999999</v>
      </c>
      <c r="B36" s="1">
        <v>-120.071</v>
      </c>
      <c r="C36" s="1">
        <v>593507</v>
      </c>
      <c r="D36" s="6">
        <v>42194</v>
      </c>
      <c r="E36" s="17" t="s">
        <v>167</v>
      </c>
      <c r="F36" s="13">
        <v>0.19444444444444445</v>
      </c>
      <c r="G36" s="1">
        <v>-7.77</v>
      </c>
      <c r="H36" s="1">
        <f>SUM(G36*$Z$9)</f>
        <v>-3.9972298799999999</v>
      </c>
      <c r="I36" s="1">
        <v>7.77</v>
      </c>
      <c r="J36" s="1">
        <f>SUM(I36*$Z$9)</f>
        <v>3.9972298799999999</v>
      </c>
      <c r="K36" s="1">
        <f t="shared" si="10"/>
        <v>7.77</v>
      </c>
      <c r="L36" s="1">
        <f t="shared" si="11"/>
        <v>7.9944597599999998</v>
      </c>
      <c r="M36" s="1">
        <f t="shared" si="12"/>
        <v>3.9972298799999999</v>
      </c>
      <c r="N36" s="1">
        <v>0.44</v>
      </c>
      <c r="O36" s="1">
        <f t="shared" si="7"/>
        <v>814.88</v>
      </c>
      <c r="P36" s="1">
        <f>SUM((2*M36)/O36)</f>
        <v>9.8105975849204791E-3</v>
      </c>
      <c r="Q36" s="1">
        <f t="shared" si="14"/>
        <v>9.8105975849204796</v>
      </c>
      <c r="R36" s="1">
        <v>51.35</v>
      </c>
      <c r="S36" s="1" t="s">
        <v>126</v>
      </c>
      <c r="T36" s="1" t="s">
        <v>106</v>
      </c>
      <c r="U36" s="1">
        <v>0</v>
      </c>
      <c r="V36" s="12" t="s">
        <v>124</v>
      </c>
      <c r="W36" s="1" t="s">
        <v>88</v>
      </c>
      <c r="X36" s="1" t="s">
        <v>125</v>
      </c>
    </row>
    <row r="37" spans="1:24" x14ac:dyDescent="0.25">
      <c r="A37" s="1">
        <v>34.299700000000001</v>
      </c>
      <c r="B37" s="1">
        <v>-116.4015</v>
      </c>
      <c r="C37" s="1">
        <v>582518</v>
      </c>
      <c r="D37" s="6" t="s">
        <v>77</v>
      </c>
      <c r="E37" s="17" t="s">
        <v>77</v>
      </c>
      <c r="F37" s="13" t="s">
        <v>77</v>
      </c>
      <c r="G37" s="1" t="e">
        <v>#N/A</v>
      </c>
      <c r="H37" s="1" t="e">
        <f>SUM(G37*$Z$9)</f>
        <v>#N/A</v>
      </c>
      <c r="I37" s="1" t="e">
        <v>#N/A</v>
      </c>
      <c r="J37" s="1" t="e">
        <f>SUM(I37*$Z$9)</f>
        <v>#N/A</v>
      </c>
      <c r="K37" s="1" t="e">
        <f t="shared" ref="K37:K59" si="18">ABS(I37-G37)/2</f>
        <v>#N/A</v>
      </c>
      <c r="L37" s="1" t="e">
        <f t="shared" ref="L37:L59" si="19">ABS(J37-H37)</f>
        <v>#N/A</v>
      </c>
      <c r="M37" s="1" t="e">
        <f t="shared" si="12"/>
        <v>#N/A</v>
      </c>
      <c r="N37" s="1" t="e">
        <v>#N/A</v>
      </c>
      <c r="O37" s="1" t="e">
        <f t="shared" si="7"/>
        <v>#N/A</v>
      </c>
      <c r="P37" s="1" t="e">
        <f>SUM((2*M37)/O37)</f>
        <v>#N/A</v>
      </c>
      <c r="Q37" s="1" t="e">
        <f t="shared" si="14"/>
        <v>#N/A</v>
      </c>
      <c r="R37" s="1" t="e">
        <v>#N/A</v>
      </c>
      <c r="S37" s="1" t="e">
        <v>#N/A</v>
      </c>
      <c r="T37" s="1" t="s">
        <v>106</v>
      </c>
      <c r="U37" s="1">
        <v>0</v>
      </c>
      <c r="V37" s="1" t="s">
        <v>72</v>
      </c>
      <c r="W37" s="1" t="s">
        <v>79</v>
      </c>
      <c r="X37" s="1" t="s">
        <v>127</v>
      </c>
    </row>
    <row r="38" spans="1:24" x14ac:dyDescent="0.25">
      <c r="A38" s="1">
        <v>38.704999999999998</v>
      </c>
      <c r="B38" s="1">
        <v>-121.1157</v>
      </c>
      <c r="C38" s="1">
        <v>605920</v>
      </c>
      <c r="D38" s="6">
        <v>42362</v>
      </c>
      <c r="E38" s="17" t="s">
        <v>168</v>
      </c>
      <c r="F38" s="13">
        <v>0.97361111111111109</v>
      </c>
      <c r="G38" s="1">
        <v>-9.7100000000000009</v>
      </c>
      <c r="H38" s="1">
        <f t="shared" si="15"/>
        <v>-4.9952512400000009</v>
      </c>
      <c r="I38" s="1">
        <v>32.1</v>
      </c>
      <c r="J38" s="1">
        <f t="shared" si="16"/>
        <v>16.513652400000002</v>
      </c>
      <c r="K38" s="1">
        <f t="shared" si="18"/>
        <v>20.905000000000001</v>
      </c>
      <c r="L38" s="1">
        <f t="shared" si="19"/>
        <v>21.508903640000003</v>
      </c>
      <c r="M38" s="1">
        <f t="shared" si="12"/>
        <v>10.754451820000002</v>
      </c>
      <c r="N38" s="1">
        <v>0.33</v>
      </c>
      <c r="O38" s="1">
        <f t="shared" si="7"/>
        <v>611.16000000000008</v>
      </c>
      <c r="P38" s="1">
        <f t="shared" si="17"/>
        <v>3.5193572288762354E-2</v>
      </c>
      <c r="Q38" s="1">
        <f t="shared" si="14"/>
        <v>35.193572288762354</v>
      </c>
      <c r="R38" s="1">
        <v>34.81</v>
      </c>
      <c r="S38" s="1" t="s">
        <v>94</v>
      </c>
      <c r="T38" s="1" t="s">
        <v>65</v>
      </c>
      <c r="U38" s="1">
        <v>1000000</v>
      </c>
      <c r="V38" s="1" t="s">
        <v>82</v>
      </c>
      <c r="W38" s="1" t="s">
        <v>104</v>
      </c>
      <c r="X38" s="1" t="s">
        <v>128</v>
      </c>
    </row>
    <row r="39" spans="1:24" x14ac:dyDescent="0.25">
      <c r="A39" s="1">
        <v>38.8491</v>
      </c>
      <c r="B39" s="1">
        <v>-121.3272</v>
      </c>
      <c r="C39" s="1">
        <v>674297</v>
      </c>
      <c r="D39" s="6">
        <v>42744</v>
      </c>
      <c r="E39" s="17" t="s">
        <v>169</v>
      </c>
      <c r="F39" s="13">
        <v>0.91527777777777775</v>
      </c>
      <c r="G39" s="1">
        <v>-27.2</v>
      </c>
      <c r="H39" s="1">
        <f>SUM(G39*$Z$9)</f>
        <v>-13.992876799999999</v>
      </c>
      <c r="I39" s="1">
        <v>32.1</v>
      </c>
      <c r="J39" s="1">
        <f>SUM(I39*$Z$9)</f>
        <v>16.513652400000002</v>
      </c>
      <c r="K39" s="1">
        <f t="shared" si="18"/>
        <v>29.65</v>
      </c>
      <c r="L39" s="1">
        <f t="shared" si="19"/>
        <v>30.506529200000003</v>
      </c>
      <c r="M39" s="1">
        <f t="shared" si="12"/>
        <v>15.253264600000001</v>
      </c>
      <c r="N39" s="1">
        <v>0.3</v>
      </c>
      <c r="O39" s="1">
        <f t="shared" si="7"/>
        <v>555.6</v>
      </c>
      <c r="P39" s="1">
        <f>SUM((2*M39)/O39)</f>
        <v>5.4907359971202309E-2</v>
      </c>
      <c r="Q39" s="1">
        <f t="shared" si="14"/>
        <v>54.907359971202311</v>
      </c>
      <c r="R39" s="1">
        <v>37.29</v>
      </c>
      <c r="S39" s="1" t="s">
        <v>93</v>
      </c>
      <c r="T39" s="1" t="s">
        <v>106</v>
      </c>
      <c r="U39" s="1">
        <v>0</v>
      </c>
      <c r="V39" s="12" t="s">
        <v>82</v>
      </c>
      <c r="W39" s="1" t="s">
        <v>74</v>
      </c>
      <c r="X39" s="1" t="s">
        <v>131</v>
      </c>
    </row>
    <row r="40" spans="1:24" x14ac:dyDescent="0.25">
      <c r="A40" s="1">
        <v>38.6267</v>
      </c>
      <c r="B40" s="1">
        <v>-121.48050000000001</v>
      </c>
      <c r="C40" s="1">
        <v>676664</v>
      </c>
      <c r="D40" s="6">
        <v>42746</v>
      </c>
      <c r="E40" s="17" t="s">
        <v>170</v>
      </c>
      <c r="F40" s="13">
        <v>0.32847222222222222</v>
      </c>
      <c r="G40" s="1">
        <v>-2.91</v>
      </c>
      <c r="H40" s="1">
        <f t="shared" si="15"/>
        <v>-1.4970320400000001</v>
      </c>
      <c r="I40" s="1">
        <v>40.799999999999997</v>
      </c>
      <c r="J40" s="1">
        <f t="shared" si="16"/>
        <v>20.9893152</v>
      </c>
      <c r="K40" s="1">
        <f t="shared" si="18"/>
        <v>21.854999999999997</v>
      </c>
      <c r="L40" s="1">
        <f t="shared" si="19"/>
        <v>22.486347240000001</v>
      </c>
      <c r="M40" s="1">
        <f t="shared" si="12"/>
        <v>11.24317362</v>
      </c>
      <c r="N40" s="1">
        <v>0.28999999999999998</v>
      </c>
      <c r="O40" s="1">
        <f t="shared" si="7"/>
        <v>537.07999999999993</v>
      </c>
      <c r="P40" s="1">
        <f t="shared" si="17"/>
        <v>4.1867779921054601E-2</v>
      </c>
      <c r="Q40" s="1">
        <f t="shared" si="14"/>
        <v>41.867779921054598</v>
      </c>
      <c r="R40" s="1">
        <v>11.4</v>
      </c>
      <c r="S40" s="1" t="s">
        <v>94</v>
      </c>
      <c r="T40" s="1" t="s">
        <v>106</v>
      </c>
      <c r="U40" s="1">
        <v>25000</v>
      </c>
      <c r="V40" s="1" t="s">
        <v>82</v>
      </c>
      <c r="W40" s="1" t="s">
        <v>74</v>
      </c>
      <c r="X40" s="1" t="s">
        <v>129</v>
      </c>
    </row>
    <row r="41" spans="1:24" x14ac:dyDescent="0.25">
      <c r="A41" s="1">
        <v>34.620699999999999</v>
      </c>
      <c r="B41" s="1">
        <v>-117.37430000000001</v>
      </c>
      <c r="C41" s="1">
        <v>700418</v>
      </c>
      <c r="D41" s="6" t="s">
        <v>77</v>
      </c>
      <c r="E41" s="17" t="s">
        <v>77</v>
      </c>
      <c r="F41" s="13" t="s">
        <v>77</v>
      </c>
      <c r="G41" s="1" t="e">
        <v>#N/A</v>
      </c>
      <c r="H41" s="1" t="e">
        <f>SUM(G41*$Z$9)</f>
        <v>#N/A</v>
      </c>
      <c r="I41" s="1" t="e">
        <v>#N/A</v>
      </c>
      <c r="J41" s="1" t="e">
        <f>SUM(I41*$Z$9)</f>
        <v>#N/A</v>
      </c>
      <c r="K41" s="1" t="e">
        <f t="shared" si="18"/>
        <v>#N/A</v>
      </c>
      <c r="L41" s="1" t="e">
        <f t="shared" si="19"/>
        <v>#N/A</v>
      </c>
      <c r="M41" s="1" t="e">
        <f t="shared" si="12"/>
        <v>#N/A</v>
      </c>
      <c r="N41" s="1" t="e">
        <v>#N/A</v>
      </c>
      <c r="O41" s="1" t="e">
        <f t="shared" si="7"/>
        <v>#N/A</v>
      </c>
      <c r="P41" s="1" t="e">
        <f>SUM((2*M41)/O41)</f>
        <v>#N/A</v>
      </c>
      <c r="Q41" s="1" t="e">
        <f t="shared" si="14"/>
        <v>#N/A</v>
      </c>
      <c r="R41" s="1" t="e">
        <v>#N/A</v>
      </c>
      <c r="S41" s="1" t="e">
        <v>#N/A</v>
      </c>
      <c r="T41" s="1" t="s">
        <v>106</v>
      </c>
      <c r="U41" s="1">
        <v>0</v>
      </c>
      <c r="V41" s="1" t="s">
        <v>72</v>
      </c>
      <c r="W41" s="1" t="s">
        <v>79</v>
      </c>
      <c r="X41" s="1" t="s">
        <v>130</v>
      </c>
    </row>
    <row r="42" spans="1:24" x14ac:dyDescent="0.25">
      <c r="A42" s="1">
        <v>36.668500000000002</v>
      </c>
      <c r="B42" s="1">
        <v>-119.5134</v>
      </c>
      <c r="C42" s="1">
        <v>731511</v>
      </c>
      <c r="D42" s="6" t="s">
        <v>77</v>
      </c>
      <c r="E42" s="17" t="s">
        <v>77</v>
      </c>
      <c r="F42" s="13" t="s">
        <v>77</v>
      </c>
      <c r="G42" s="1" t="e">
        <v>#N/A</v>
      </c>
      <c r="H42" s="1" t="e">
        <f>SUM(G42*$Z$9)</f>
        <v>#N/A</v>
      </c>
      <c r="I42" s="1" t="e">
        <v>#N/A</v>
      </c>
      <c r="J42" s="1" t="e">
        <f>SUM(I42*$Z$9)</f>
        <v>#N/A</v>
      </c>
      <c r="K42" s="1" t="e">
        <f t="shared" si="18"/>
        <v>#N/A</v>
      </c>
      <c r="L42" s="1" t="e">
        <f t="shared" si="19"/>
        <v>#N/A</v>
      </c>
      <c r="M42" s="1" t="e">
        <f t="shared" si="12"/>
        <v>#N/A</v>
      </c>
      <c r="N42" s="1" t="e">
        <v>#N/A</v>
      </c>
      <c r="O42" s="1" t="e">
        <f t="shared" si="7"/>
        <v>#N/A</v>
      </c>
      <c r="P42" s="1" t="e">
        <f>SUM((2*M42)/O42)</f>
        <v>#N/A</v>
      </c>
      <c r="Q42" s="1" t="e">
        <f t="shared" si="14"/>
        <v>#N/A</v>
      </c>
      <c r="R42" s="1" t="e">
        <v>#N/A</v>
      </c>
      <c r="S42" s="1" t="e">
        <v>#N/A</v>
      </c>
      <c r="T42" s="1" t="s">
        <v>106</v>
      </c>
      <c r="U42" s="1">
        <v>0</v>
      </c>
      <c r="V42" s="1" t="s">
        <v>77</v>
      </c>
      <c r="W42" s="1" t="s">
        <v>74</v>
      </c>
      <c r="X42" s="1" t="s">
        <v>132</v>
      </c>
    </row>
    <row r="43" spans="1:24" x14ac:dyDescent="0.25">
      <c r="A43" s="1">
        <v>36.668500000000002</v>
      </c>
      <c r="B43" s="1">
        <v>-119.5134</v>
      </c>
      <c r="C43" s="1">
        <v>739885</v>
      </c>
      <c r="D43" s="6" t="s">
        <v>77</v>
      </c>
      <c r="E43" s="17" t="s">
        <v>77</v>
      </c>
      <c r="F43" s="13" t="s">
        <v>77</v>
      </c>
      <c r="G43" s="1" t="e">
        <v>#N/A</v>
      </c>
      <c r="H43" s="1" t="e">
        <f>SUM(G43*$Z$9)</f>
        <v>#N/A</v>
      </c>
      <c r="I43" s="1" t="e">
        <v>#N/A</v>
      </c>
      <c r="J43" s="1" t="e">
        <f>SUM(I43*$Z$9)</f>
        <v>#N/A</v>
      </c>
      <c r="K43" s="1" t="e">
        <f t="shared" si="18"/>
        <v>#N/A</v>
      </c>
      <c r="L43" s="1" t="e">
        <f t="shared" si="19"/>
        <v>#N/A</v>
      </c>
      <c r="M43" s="1" t="e">
        <f t="shared" si="12"/>
        <v>#N/A</v>
      </c>
      <c r="N43" s="1" t="e">
        <v>#N/A</v>
      </c>
      <c r="O43" s="1" t="e">
        <f t="shared" si="7"/>
        <v>#N/A</v>
      </c>
      <c r="P43" s="1" t="e">
        <f>SUM((2*M43)/O43)</f>
        <v>#N/A</v>
      </c>
      <c r="Q43" s="1" t="e">
        <f t="shared" si="14"/>
        <v>#N/A</v>
      </c>
      <c r="R43" s="1" t="e">
        <v>#N/A</v>
      </c>
      <c r="S43" s="1" t="e">
        <v>#N/A</v>
      </c>
      <c r="T43" s="1" t="s">
        <v>106</v>
      </c>
      <c r="U43" s="1">
        <v>0</v>
      </c>
      <c r="V43" s="1" t="s">
        <v>72</v>
      </c>
      <c r="W43" s="1" t="s">
        <v>88</v>
      </c>
      <c r="X43" s="1" t="s">
        <v>133</v>
      </c>
    </row>
    <row r="44" spans="1:24" x14ac:dyDescent="0.25">
      <c r="A44" s="1">
        <v>36.486400000000003</v>
      </c>
      <c r="B44" s="1">
        <v>-119.25190000000001</v>
      </c>
      <c r="C44" s="1">
        <v>738025</v>
      </c>
      <c r="D44" s="6">
        <v>43181</v>
      </c>
      <c r="E44" s="17" t="s">
        <v>171</v>
      </c>
      <c r="F44" s="13">
        <v>0.93819444444444444</v>
      </c>
      <c r="G44" s="1">
        <v>-7.77</v>
      </c>
      <c r="H44" s="1">
        <f t="shared" si="15"/>
        <v>-3.9972298799999999</v>
      </c>
      <c r="I44" s="1">
        <v>19.399999999999999</v>
      </c>
      <c r="J44" s="1">
        <f t="shared" si="16"/>
        <v>9.980213599999999</v>
      </c>
      <c r="K44" s="1">
        <f t="shared" si="18"/>
        <v>13.584999999999999</v>
      </c>
      <c r="L44" s="1">
        <f t="shared" si="19"/>
        <v>13.977443479999998</v>
      </c>
      <c r="M44" s="1">
        <f t="shared" si="12"/>
        <v>6.988721739999999</v>
      </c>
      <c r="N44" s="1">
        <v>0.72</v>
      </c>
      <c r="O44" s="1">
        <f t="shared" si="7"/>
        <v>1333.44</v>
      </c>
      <c r="P44" s="1">
        <f t="shared" ref="P44" si="20">SUM((2*M44)/O44)</f>
        <v>1.048224403047756E-2</v>
      </c>
      <c r="Q44" s="1">
        <f t="shared" si="14"/>
        <v>10.48224403047756</v>
      </c>
      <c r="R44" s="1">
        <v>15.54</v>
      </c>
      <c r="S44" s="1" t="s">
        <v>86</v>
      </c>
      <c r="T44" s="1" t="s">
        <v>106</v>
      </c>
      <c r="U44" s="1">
        <v>0</v>
      </c>
      <c r="V44" s="1" t="s">
        <v>83</v>
      </c>
      <c r="W44" s="1" t="s">
        <v>74</v>
      </c>
      <c r="X44" s="1" t="s">
        <v>134</v>
      </c>
    </row>
    <row r="45" spans="1:24" x14ac:dyDescent="0.25">
      <c r="A45" s="1">
        <v>36.840000000000003</v>
      </c>
      <c r="B45" s="1">
        <v>-119.56</v>
      </c>
      <c r="C45" s="1">
        <v>793391</v>
      </c>
      <c r="D45" s="15">
        <v>43482</v>
      </c>
      <c r="E45" s="17" t="s">
        <v>159</v>
      </c>
      <c r="F45" s="13">
        <v>0.97083333333333333</v>
      </c>
      <c r="G45" s="1">
        <v>-10.7</v>
      </c>
      <c r="H45" s="1">
        <f>SUM(G45*$Z$9)</f>
        <v>-5.5045507999999996</v>
      </c>
      <c r="I45" s="1">
        <v>24.3</v>
      </c>
      <c r="J45" s="1">
        <f>SUM(I45*$Z$9)</f>
        <v>12.500989200000001</v>
      </c>
      <c r="K45" s="1">
        <f t="shared" si="18"/>
        <v>17.5</v>
      </c>
      <c r="L45" s="1">
        <f t="shared" si="19"/>
        <v>18.00554</v>
      </c>
      <c r="M45" s="1">
        <f t="shared" si="12"/>
        <v>9.0027699999999999</v>
      </c>
      <c r="N45" s="1">
        <v>0.75</v>
      </c>
      <c r="O45" s="1">
        <f t="shared" si="7"/>
        <v>1389</v>
      </c>
      <c r="P45" s="1">
        <f>SUM((2*M45)/O45)</f>
        <v>1.2962951763858891E-2</v>
      </c>
      <c r="Q45" s="1">
        <f t="shared" si="14"/>
        <v>12.962951763858891</v>
      </c>
      <c r="R45" s="1">
        <v>30.83</v>
      </c>
      <c r="S45" s="1" t="s">
        <v>86</v>
      </c>
      <c r="T45" s="1" t="s">
        <v>65</v>
      </c>
      <c r="U45" s="1">
        <v>500000</v>
      </c>
      <c r="V45" s="1" t="s">
        <v>82</v>
      </c>
      <c r="W45" s="1" t="s">
        <v>74</v>
      </c>
      <c r="X45" s="1" t="s">
        <v>135</v>
      </c>
    </row>
    <row r="46" spans="1:24" x14ac:dyDescent="0.25">
      <c r="A46" s="1">
        <v>37.369999999999997</v>
      </c>
      <c r="B46" s="1">
        <v>-119.97</v>
      </c>
      <c r="C46" s="1">
        <v>795410</v>
      </c>
      <c r="D46" s="6">
        <v>43498</v>
      </c>
      <c r="E46" s="17" t="s">
        <v>172</v>
      </c>
      <c r="F46" s="13">
        <v>0.97916666666666663</v>
      </c>
      <c r="G46" s="1">
        <v>-5.83</v>
      </c>
      <c r="H46" s="1">
        <f>SUM(G46*$Z$9)</f>
        <v>-2.9992085200000003</v>
      </c>
      <c r="I46" s="1">
        <v>36.9</v>
      </c>
      <c r="J46" s="1">
        <f>SUM(I46*$Z$9)</f>
        <v>18.982983600000001</v>
      </c>
      <c r="K46" s="1">
        <f t="shared" si="18"/>
        <v>21.364999999999998</v>
      </c>
      <c r="L46" s="1">
        <f t="shared" si="19"/>
        <v>21.982192120000001</v>
      </c>
      <c r="M46" s="1">
        <f t="shared" si="12"/>
        <v>10.99109606</v>
      </c>
      <c r="N46" s="1">
        <v>0.97</v>
      </c>
      <c r="O46" s="1">
        <f t="shared" si="7"/>
        <v>1796.44</v>
      </c>
      <c r="P46" s="1">
        <f>SUM((2*M46)/O46)</f>
        <v>1.2236530092850305E-2</v>
      </c>
      <c r="Q46" s="1">
        <f t="shared" si="14"/>
        <v>12.236530092850305</v>
      </c>
      <c r="R46" s="1">
        <v>56.7</v>
      </c>
      <c r="S46" s="1" t="s">
        <v>86</v>
      </c>
      <c r="T46" s="1" t="s">
        <v>106</v>
      </c>
      <c r="U46" s="1">
        <v>0</v>
      </c>
      <c r="V46" s="1" t="s">
        <v>83</v>
      </c>
      <c r="W46" s="1" t="s">
        <v>104</v>
      </c>
      <c r="X46" s="1" t="s">
        <v>136</v>
      </c>
    </row>
    <row r="47" spans="1:24" x14ac:dyDescent="0.25">
      <c r="A47" s="1">
        <v>37.159999999999997</v>
      </c>
      <c r="B47" s="1">
        <v>-119.81</v>
      </c>
      <c r="C47" s="1">
        <v>798027</v>
      </c>
      <c r="D47" s="6">
        <v>43511</v>
      </c>
      <c r="E47" s="17" t="s">
        <v>173</v>
      </c>
      <c r="F47" s="13">
        <v>0.75069444444444444</v>
      </c>
      <c r="G47" s="1">
        <v>1.94</v>
      </c>
      <c r="H47" s="1">
        <f>SUM(G47*$Z$9)</f>
        <v>0.99802135999999997</v>
      </c>
      <c r="I47" s="1">
        <v>28.2</v>
      </c>
      <c r="J47" s="1">
        <f>SUM(I47*$Z$9)</f>
        <v>14.5073208</v>
      </c>
      <c r="K47" s="1">
        <f t="shared" si="18"/>
        <v>13.129999999999999</v>
      </c>
      <c r="L47" s="1">
        <f t="shared" si="19"/>
        <v>13.509299440000001</v>
      </c>
      <c r="M47" s="1">
        <f t="shared" si="12"/>
        <v>6.7546497200000006</v>
      </c>
      <c r="N47" s="1">
        <v>1.37</v>
      </c>
      <c r="O47" s="1">
        <f t="shared" si="7"/>
        <v>2537.2400000000002</v>
      </c>
      <c r="P47" s="1">
        <f>SUM((2*M47)/O47)</f>
        <v>5.3244074033201435E-3</v>
      </c>
      <c r="Q47" s="1">
        <f t="shared" si="14"/>
        <v>5.3244074033201434</v>
      </c>
      <c r="R47" s="1">
        <v>51.91</v>
      </c>
      <c r="S47" s="1" t="s">
        <v>86</v>
      </c>
      <c r="T47" s="1" t="s">
        <v>106</v>
      </c>
      <c r="U47" s="1">
        <v>0</v>
      </c>
      <c r="V47" s="1" t="s">
        <v>83</v>
      </c>
      <c r="W47" s="1" t="s">
        <v>104</v>
      </c>
      <c r="X47" s="1" t="s">
        <v>137</v>
      </c>
    </row>
    <row r="48" spans="1:24" x14ac:dyDescent="0.25">
      <c r="A48" s="1">
        <v>36.757399999999997</v>
      </c>
      <c r="B48" s="1">
        <v>-120.3926</v>
      </c>
      <c r="C48" s="1">
        <v>801141</v>
      </c>
      <c r="D48" s="6">
        <v>43526</v>
      </c>
      <c r="E48" s="17" t="s">
        <v>174</v>
      </c>
      <c r="F48" s="13">
        <v>0.8256944444444444</v>
      </c>
      <c r="G48" s="1">
        <v>-14.6</v>
      </c>
      <c r="H48" s="1">
        <f t="shared" si="15"/>
        <v>-7.5108823999999998</v>
      </c>
      <c r="I48" s="1">
        <v>12.6</v>
      </c>
      <c r="J48" s="1">
        <f t="shared" si="16"/>
        <v>6.4819943999999996</v>
      </c>
      <c r="K48" s="1">
        <f t="shared" si="18"/>
        <v>13.6</v>
      </c>
      <c r="L48" s="1">
        <f t="shared" si="19"/>
        <v>13.992876799999999</v>
      </c>
      <c r="M48" s="1">
        <f t="shared" ref="M48:M51" si="21">SUM(L48/2)</f>
        <v>6.9964383999999997</v>
      </c>
      <c r="N48" s="1">
        <v>0.43</v>
      </c>
      <c r="O48" s="1">
        <f t="shared" si="7"/>
        <v>796.36</v>
      </c>
      <c r="P48" s="1">
        <f t="shared" ref="P48:P51" si="22">SUM((2*M48)/O48)</f>
        <v>1.7571044251343614E-2</v>
      </c>
      <c r="Q48" s="1">
        <f t="shared" ref="Q48:Q51" si="23">SUM(P48*1000)</f>
        <v>17.571044251343615</v>
      </c>
      <c r="R48" s="1">
        <v>48.04</v>
      </c>
      <c r="S48" s="1" t="s">
        <v>86</v>
      </c>
      <c r="T48" s="1" t="s">
        <v>106</v>
      </c>
      <c r="U48" s="1">
        <v>20000</v>
      </c>
      <c r="V48" s="1" t="s">
        <v>82</v>
      </c>
      <c r="W48" s="1" t="s">
        <v>74</v>
      </c>
      <c r="X48" s="1" t="s">
        <v>138</v>
      </c>
    </row>
    <row r="49" spans="1:24" x14ac:dyDescent="0.25">
      <c r="A49" s="1">
        <v>35.612900000000003</v>
      </c>
      <c r="B49" s="1">
        <v>-117.6405</v>
      </c>
      <c r="C49" s="1">
        <v>807845</v>
      </c>
      <c r="D49" s="6" t="s">
        <v>77</v>
      </c>
      <c r="E49" s="17" t="s">
        <v>77</v>
      </c>
      <c r="F49" s="13" t="s">
        <v>77</v>
      </c>
      <c r="G49" s="1" t="e">
        <v>#N/A</v>
      </c>
      <c r="H49" s="1" t="e">
        <f>SUM(G49*$Z$9)</f>
        <v>#N/A</v>
      </c>
      <c r="I49" s="1" t="e">
        <v>#N/A</v>
      </c>
      <c r="J49" s="1" t="e">
        <f>SUM(I49*$Z$9)</f>
        <v>#N/A</v>
      </c>
      <c r="K49" s="1" t="e">
        <f t="shared" si="18"/>
        <v>#N/A</v>
      </c>
      <c r="L49" s="1" t="e">
        <f t="shared" si="19"/>
        <v>#N/A</v>
      </c>
      <c r="M49" s="1" t="e">
        <f>SUM(L49/2)</f>
        <v>#N/A</v>
      </c>
      <c r="N49" s="1" t="e">
        <v>#N/A</v>
      </c>
      <c r="O49" s="1" t="e">
        <f t="shared" si="7"/>
        <v>#N/A</v>
      </c>
      <c r="P49" s="1" t="e">
        <f>SUM((2*M49)/O49)</f>
        <v>#N/A</v>
      </c>
      <c r="Q49" s="1" t="e">
        <f>SUM(P49*1000)</f>
        <v>#N/A</v>
      </c>
      <c r="R49" s="1" t="e">
        <v>#N/A</v>
      </c>
      <c r="S49" s="1" t="e">
        <v>#N/A</v>
      </c>
      <c r="T49" s="1" t="s">
        <v>106</v>
      </c>
      <c r="U49" s="1">
        <v>0</v>
      </c>
      <c r="V49" s="1" t="s">
        <v>72</v>
      </c>
      <c r="W49" s="1" t="s">
        <v>79</v>
      </c>
      <c r="X49" s="1" t="s">
        <v>140</v>
      </c>
    </row>
    <row r="50" spans="1:24" x14ac:dyDescent="0.25">
      <c r="A50" s="1">
        <v>35.621600000000001</v>
      </c>
      <c r="B50" s="1">
        <v>-117.6344</v>
      </c>
      <c r="C50" s="1">
        <v>814686</v>
      </c>
      <c r="D50" s="6" t="s">
        <v>77</v>
      </c>
      <c r="E50" s="17" t="s">
        <v>77</v>
      </c>
      <c r="F50" s="13" t="s">
        <v>77</v>
      </c>
      <c r="G50" s="1" t="e">
        <v>#N/A</v>
      </c>
      <c r="H50" s="1" t="e">
        <f>SUM(G50*$Z$9)</f>
        <v>#N/A</v>
      </c>
      <c r="I50" s="1" t="e">
        <v>#N/A</v>
      </c>
      <c r="J50" s="1" t="e">
        <f>SUM(I50*$Z$9)</f>
        <v>#N/A</v>
      </c>
      <c r="K50" s="1" t="e">
        <f t="shared" si="18"/>
        <v>#N/A</v>
      </c>
      <c r="L50" s="1" t="e">
        <f t="shared" si="19"/>
        <v>#N/A</v>
      </c>
      <c r="M50" s="1" t="e">
        <f>SUM(L50/2)</f>
        <v>#N/A</v>
      </c>
      <c r="N50" s="1" t="e">
        <v>#N/A</v>
      </c>
      <c r="O50" s="1" t="e">
        <f t="shared" si="7"/>
        <v>#N/A</v>
      </c>
      <c r="P50" s="1" t="e">
        <f>SUM((2*M50)/O50)</f>
        <v>#N/A</v>
      </c>
      <c r="Q50" s="1" t="e">
        <f>SUM(P50*1000)</f>
        <v>#N/A</v>
      </c>
      <c r="R50" s="1" t="e">
        <v>#N/A</v>
      </c>
      <c r="S50" s="1" t="e">
        <v>#N/A</v>
      </c>
      <c r="T50" s="1" t="s">
        <v>106</v>
      </c>
      <c r="U50" s="1">
        <v>0</v>
      </c>
      <c r="V50" s="1" t="s">
        <v>72</v>
      </c>
      <c r="W50" s="1" t="s">
        <v>79</v>
      </c>
      <c r="X50" s="1" t="s">
        <v>139</v>
      </c>
    </row>
    <row r="51" spans="1:24" x14ac:dyDescent="0.25">
      <c r="A51" s="1">
        <v>36.200000000000003</v>
      </c>
      <c r="B51" s="1">
        <v>-119.99</v>
      </c>
      <c r="C51" s="1">
        <v>814192</v>
      </c>
      <c r="D51" s="6">
        <v>43604</v>
      </c>
      <c r="E51" s="17" t="s">
        <v>175</v>
      </c>
      <c r="F51" s="13">
        <v>0.94097222222222221</v>
      </c>
      <c r="G51" s="1">
        <v>-16.5</v>
      </c>
      <c r="H51" s="1">
        <f t="shared" si="15"/>
        <v>-8.4883260000000007</v>
      </c>
      <c r="I51" s="1">
        <v>19.399999999999999</v>
      </c>
      <c r="J51" s="1">
        <f t="shared" si="16"/>
        <v>9.980213599999999</v>
      </c>
      <c r="K51" s="1">
        <f t="shared" si="18"/>
        <v>17.95</v>
      </c>
      <c r="L51" s="1">
        <f t="shared" si="19"/>
        <v>18.4685396</v>
      </c>
      <c r="M51" s="1">
        <f t="shared" si="21"/>
        <v>9.2342697999999999</v>
      </c>
      <c r="N51" s="1">
        <v>0.88</v>
      </c>
      <c r="O51" s="1">
        <f t="shared" si="7"/>
        <v>1629.76</v>
      </c>
      <c r="P51" s="1">
        <f t="shared" si="22"/>
        <v>1.1332060916944825E-2</v>
      </c>
      <c r="Q51" s="1">
        <f t="shared" si="23"/>
        <v>11.332060916944826</v>
      </c>
      <c r="R51" s="1">
        <v>19.75</v>
      </c>
      <c r="S51" s="1" t="s">
        <v>86</v>
      </c>
      <c r="T51" s="1" t="s">
        <v>106</v>
      </c>
      <c r="U51" s="1">
        <v>0</v>
      </c>
      <c r="V51" s="1" t="s">
        <v>82</v>
      </c>
      <c r="W51" s="1" t="s">
        <v>74</v>
      </c>
      <c r="X51" s="1" t="s">
        <v>141</v>
      </c>
    </row>
    <row r="52" spans="1:24" x14ac:dyDescent="0.25">
      <c r="A52" s="1">
        <v>35.32</v>
      </c>
      <c r="B52" s="1">
        <v>-118.76</v>
      </c>
      <c r="C52" s="1">
        <v>816579</v>
      </c>
      <c r="D52" s="6" t="s">
        <v>77</v>
      </c>
      <c r="E52" s="17" t="s">
        <v>77</v>
      </c>
      <c r="F52" s="13" t="s">
        <v>77</v>
      </c>
      <c r="G52" s="1" t="e">
        <v>#N/A</v>
      </c>
      <c r="H52" s="1" t="e">
        <f t="shared" ref="H52:H59" si="24">SUM(G52*$Z$9)</f>
        <v>#N/A</v>
      </c>
      <c r="I52" s="1" t="e">
        <v>#N/A</v>
      </c>
      <c r="J52" s="1" t="e">
        <f t="shared" ref="J52:J59" si="25">SUM(I52*$Z$9)</f>
        <v>#N/A</v>
      </c>
      <c r="K52" s="1" t="e">
        <f t="shared" si="18"/>
        <v>#N/A</v>
      </c>
      <c r="L52" s="1" t="e">
        <f t="shared" si="19"/>
        <v>#N/A</v>
      </c>
      <c r="M52" s="1" t="e">
        <f t="shared" ref="M52:M59" si="26">SUM(L52/2)</f>
        <v>#N/A</v>
      </c>
      <c r="N52" s="1" t="e">
        <v>#N/A</v>
      </c>
      <c r="O52" s="1" t="e">
        <f t="shared" si="7"/>
        <v>#N/A</v>
      </c>
      <c r="P52" s="1" t="e">
        <f t="shared" ref="P52:P59" si="27">SUM((2*M52)/O52)</f>
        <v>#N/A</v>
      </c>
      <c r="Q52" s="1" t="e">
        <f t="shared" ref="Q52:Q59" si="28">SUM(P52*1000)</f>
        <v>#N/A</v>
      </c>
      <c r="R52" s="1" t="e">
        <v>#N/A</v>
      </c>
      <c r="S52" s="1" t="e">
        <v>#N/A</v>
      </c>
      <c r="T52" s="1" t="s">
        <v>106</v>
      </c>
      <c r="U52" s="1">
        <v>0</v>
      </c>
      <c r="V52" s="1" t="s">
        <v>72</v>
      </c>
      <c r="W52" s="1" t="s">
        <v>104</v>
      </c>
      <c r="X52" s="1" t="s">
        <v>142</v>
      </c>
    </row>
    <row r="53" spans="1:24" x14ac:dyDescent="0.25">
      <c r="A53" s="1">
        <v>38.4</v>
      </c>
      <c r="B53" s="1">
        <v>-121.04</v>
      </c>
      <c r="C53" s="1">
        <v>898112</v>
      </c>
      <c r="D53" s="6">
        <v>43969</v>
      </c>
      <c r="E53" s="17" t="s">
        <v>176</v>
      </c>
      <c r="F53" s="13">
        <v>0.80694444444444446</v>
      </c>
      <c r="G53" s="1">
        <v>-5.83</v>
      </c>
      <c r="H53" s="1">
        <f t="shared" si="24"/>
        <v>-2.9992085200000003</v>
      </c>
      <c r="I53" s="1">
        <v>15.5</v>
      </c>
      <c r="J53" s="1">
        <f t="shared" si="25"/>
        <v>7.9738820000000006</v>
      </c>
      <c r="K53" s="1">
        <f t="shared" si="18"/>
        <v>10.664999999999999</v>
      </c>
      <c r="L53" s="1">
        <f t="shared" si="19"/>
        <v>10.973090520000001</v>
      </c>
      <c r="M53" s="1">
        <f t="shared" si="26"/>
        <v>5.4865452600000006</v>
      </c>
      <c r="N53" s="1">
        <v>0.31</v>
      </c>
      <c r="O53" s="1">
        <f t="shared" si="7"/>
        <v>574.12</v>
      </c>
      <c r="P53" s="1">
        <f t="shared" si="27"/>
        <v>1.9112886713579046E-2</v>
      </c>
      <c r="Q53" s="1">
        <f t="shared" si="28"/>
        <v>19.112886713579044</v>
      </c>
      <c r="R53" s="1">
        <v>30.06</v>
      </c>
      <c r="S53" s="1" t="s">
        <v>94</v>
      </c>
      <c r="T53" s="1" t="s">
        <v>106</v>
      </c>
      <c r="U53" s="1">
        <v>0</v>
      </c>
      <c r="V53" s="1" t="s">
        <v>82</v>
      </c>
      <c r="W53" s="1" t="s">
        <v>74</v>
      </c>
      <c r="X53" s="1" t="s">
        <v>143</v>
      </c>
    </row>
    <row r="54" spans="1:24" x14ac:dyDescent="0.25">
      <c r="A54" s="1">
        <v>37.35</v>
      </c>
      <c r="B54" s="1">
        <v>-119.34</v>
      </c>
      <c r="C54" s="1">
        <v>921844</v>
      </c>
      <c r="D54" s="6">
        <v>44079</v>
      </c>
      <c r="E54" s="17" t="s">
        <v>177</v>
      </c>
      <c r="F54" s="13">
        <v>0.92222222222222217</v>
      </c>
      <c r="G54" s="1">
        <v>-44.7</v>
      </c>
      <c r="H54" s="1">
        <f t="shared" si="24"/>
        <v>-22.995646800000003</v>
      </c>
      <c r="I54" s="1">
        <v>45.7</v>
      </c>
      <c r="J54" s="1">
        <f t="shared" si="25"/>
        <v>23.5100908</v>
      </c>
      <c r="K54" s="1">
        <f t="shared" si="18"/>
        <v>45.2</v>
      </c>
      <c r="L54" s="1">
        <f t="shared" si="19"/>
        <v>46.505737600000003</v>
      </c>
      <c r="M54" s="1">
        <f t="shared" si="26"/>
        <v>23.252868800000002</v>
      </c>
      <c r="N54" s="1">
        <v>0.55000000000000004</v>
      </c>
      <c r="O54" s="1">
        <f t="shared" si="7"/>
        <v>1018.6000000000001</v>
      </c>
      <c r="P54" s="1">
        <f t="shared" si="27"/>
        <v>4.5656526212448457E-2</v>
      </c>
      <c r="Q54" s="1">
        <f t="shared" si="28"/>
        <v>45.656526212448455</v>
      </c>
      <c r="R54" s="1">
        <v>63.27</v>
      </c>
      <c r="S54" s="1" t="s">
        <v>86</v>
      </c>
      <c r="T54" s="1" t="s">
        <v>144</v>
      </c>
      <c r="U54" s="1">
        <v>0</v>
      </c>
      <c r="V54" s="1" t="s">
        <v>145</v>
      </c>
      <c r="W54" s="1" t="s">
        <v>88</v>
      </c>
      <c r="X54" s="1" t="s">
        <v>146</v>
      </c>
    </row>
    <row r="55" spans="1:24" x14ac:dyDescent="0.25">
      <c r="A55" s="1">
        <v>37.25</v>
      </c>
      <c r="B55" s="1">
        <v>-119.2</v>
      </c>
      <c r="C55" s="1">
        <v>921845</v>
      </c>
      <c r="D55" s="6">
        <v>44080</v>
      </c>
      <c r="E55" s="17" t="s">
        <v>178</v>
      </c>
      <c r="F55" s="13">
        <v>2.013888888888889E-2</v>
      </c>
      <c r="G55" s="1">
        <v>-12.6</v>
      </c>
      <c r="H55" s="1">
        <f t="shared" si="24"/>
        <v>-6.4819943999999996</v>
      </c>
      <c r="I55" s="1">
        <v>47</v>
      </c>
      <c r="J55" s="1">
        <f t="shared" si="25"/>
        <v>24.178868000000001</v>
      </c>
      <c r="K55" s="1">
        <f t="shared" si="18"/>
        <v>29.8</v>
      </c>
      <c r="L55" s="1">
        <f t="shared" si="19"/>
        <v>30.660862399999999</v>
      </c>
      <c r="M55" s="1">
        <f t="shared" si="26"/>
        <v>15.3304312</v>
      </c>
      <c r="N55" s="1">
        <v>0.96</v>
      </c>
      <c r="O55" s="1">
        <f t="shared" si="7"/>
        <v>1777.9199999999998</v>
      </c>
      <c r="P55" s="1">
        <f t="shared" si="27"/>
        <v>1.7245355471562276E-2</v>
      </c>
      <c r="Q55" s="1">
        <f t="shared" si="28"/>
        <v>17.245355471562277</v>
      </c>
      <c r="R55" s="1">
        <v>59.01</v>
      </c>
      <c r="S55" s="1" t="s">
        <v>86</v>
      </c>
      <c r="T55" s="1" t="s">
        <v>65</v>
      </c>
      <c r="U55" s="1">
        <v>0</v>
      </c>
      <c r="V55" s="1" t="s">
        <v>145</v>
      </c>
      <c r="W55" s="1" t="s">
        <v>88</v>
      </c>
      <c r="X55" s="1" t="s">
        <v>147</v>
      </c>
    </row>
    <row r="56" spans="1:24" x14ac:dyDescent="0.25">
      <c r="A56" s="1">
        <v>38.630000000000003</v>
      </c>
      <c r="B56" s="1">
        <v>-121</v>
      </c>
      <c r="C56" s="1">
        <v>930948</v>
      </c>
      <c r="D56" s="6">
        <v>44153</v>
      </c>
      <c r="E56" s="17" t="s">
        <v>179</v>
      </c>
      <c r="F56" s="13">
        <v>0.99305555555555547</v>
      </c>
      <c r="G56" s="1">
        <v>-19.399999999999999</v>
      </c>
      <c r="H56" s="1">
        <f t="shared" si="24"/>
        <v>-9.980213599999999</v>
      </c>
      <c r="I56" s="1">
        <v>2.91</v>
      </c>
      <c r="J56" s="1">
        <f t="shared" si="25"/>
        <v>1.4970320400000001</v>
      </c>
      <c r="K56" s="1">
        <f t="shared" si="18"/>
        <v>11.154999999999999</v>
      </c>
      <c r="L56" s="1">
        <f t="shared" si="19"/>
        <v>11.47724564</v>
      </c>
      <c r="M56" s="1">
        <f t="shared" si="26"/>
        <v>5.7386228199999998</v>
      </c>
      <c r="N56" s="1">
        <v>0.56000000000000005</v>
      </c>
      <c r="O56" s="1">
        <f t="shared" si="7"/>
        <v>1037.1200000000001</v>
      </c>
      <c r="P56" s="1">
        <f t="shared" si="27"/>
        <v>1.1066458693304535E-2</v>
      </c>
      <c r="Q56" s="1">
        <f t="shared" si="28"/>
        <v>11.066458693304535</v>
      </c>
      <c r="R56" s="1">
        <v>59.22</v>
      </c>
      <c r="S56" s="1" t="s">
        <v>93</v>
      </c>
      <c r="T56" s="1" t="s">
        <v>106</v>
      </c>
      <c r="U56" s="1">
        <v>0</v>
      </c>
      <c r="V56" s="1" t="s">
        <v>82</v>
      </c>
      <c r="W56" s="1" t="s">
        <v>104</v>
      </c>
      <c r="X56" s="1" t="s">
        <v>148</v>
      </c>
    </row>
    <row r="57" spans="1:24" x14ac:dyDescent="0.25">
      <c r="A57" s="1">
        <v>38.11</v>
      </c>
      <c r="B57" s="1">
        <v>-121.48</v>
      </c>
      <c r="C57" s="1">
        <v>1024940</v>
      </c>
      <c r="D57" s="6" t="s">
        <v>77</v>
      </c>
      <c r="E57" s="17" t="s">
        <v>77</v>
      </c>
      <c r="F57" s="13" t="s">
        <v>77</v>
      </c>
      <c r="G57" s="1" t="e">
        <v>#N/A</v>
      </c>
      <c r="H57" s="1" t="e">
        <f t="shared" si="24"/>
        <v>#N/A</v>
      </c>
      <c r="I57" s="1" t="e">
        <v>#N/A</v>
      </c>
      <c r="J57" s="1" t="e">
        <f t="shared" si="25"/>
        <v>#N/A</v>
      </c>
      <c r="K57" s="1" t="e">
        <f t="shared" si="18"/>
        <v>#N/A</v>
      </c>
      <c r="L57" s="1" t="e">
        <f t="shared" si="19"/>
        <v>#N/A</v>
      </c>
      <c r="M57" s="1" t="e">
        <f t="shared" si="26"/>
        <v>#N/A</v>
      </c>
      <c r="N57" s="1" t="e">
        <v>#N/A</v>
      </c>
      <c r="O57" s="1" t="e">
        <f t="shared" si="7"/>
        <v>#N/A</v>
      </c>
      <c r="P57" s="1" t="e">
        <f t="shared" si="27"/>
        <v>#N/A</v>
      </c>
      <c r="Q57" s="1" t="e">
        <f t="shared" si="28"/>
        <v>#N/A</v>
      </c>
      <c r="R57" s="1" t="e">
        <v>#N/A</v>
      </c>
      <c r="S57" s="1" t="e">
        <v>#N/A</v>
      </c>
      <c r="T57" s="1" t="s">
        <v>106</v>
      </c>
      <c r="U57" s="1">
        <v>0</v>
      </c>
      <c r="V57" s="1" t="s">
        <v>82</v>
      </c>
      <c r="W57" s="1" t="s">
        <v>74</v>
      </c>
      <c r="X57" s="1" t="s">
        <v>150</v>
      </c>
    </row>
    <row r="58" spans="1:24" x14ac:dyDescent="0.25">
      <c r="A58" s="1">
        <v>38.33</v>
      </c>
      <c r="B58" s="1">
        <v>-121.32</v>
      </c>
      <c r="C58" s="1">
        <v>1062971</v>
      </c>
      <c r="D58" s="6">
        <v>44873</v>
      </c>
      <c r="E58" s="17" t="s">
        <v>180</v>
      </c>
      <c r="F58" s="13">
        <v>0.90277777777777779</v>
      </c>
      <c r="G58" s="1">
        <v>-13.6</v>
      </c>
      <c r="H58" s="1">
        <f t="shared" si="24"/>
        <v>-6.9964383999999997</v>
      </c>
      <c r="I58" s="1">
        <v>22.3</v>
      </c>
      <c r="J58" s="1">
        <f t="shared" si="25"/>
        <v>11.472101200000001</v>
      </c>
      <c r="K58" s="1">
        <f t="shared" si="18"/>
        <v>17.95</v>
      </c>
      <c r="L58" s="1">
        <f t="shared" si="19"/>
        <v>18.4685396</v>
      </c>
      <c r="M58" s="1">
        <f t="shared" si="26"/>
        <v>9.2342697999999999</v>
      </c>
      <c r="N58" s="1">
        <v>0.9</v>
      </c>
      <c r="O58" s="1">
        <f t="shared" si="7"/>
        <v>1666.8</v>
      </c>
      <c r="P58" s="1">
        <f t="shared" si="27"/>
        <v>1.108023734101272E-2</v>
      </c>
      <c r="Q58" s="1">
        <f t="shared" si="28"/>
        <v>11.080237341012719</v>
      </c>
      <c r="R58" s="1">
        <v>20.72</v>
      </c>
      <c r="S58" s="1" t="s">
        <v>94</v>
      </c>
      <c r="T58" s="1" t="s">
        <v>106</v>
      </c>
      <c r="U58" s="1">
        <v>0</v>
      </c>
      <c r="V58" s="1" t="s">
        <v>82</v>
      </c>
      <c r="W58" s="1" t="s">
        <v>74</v>
      </c>
      <c r="X58" s="1" t="s">
        <v>149</v>
      </c>
    </row>
    <row r="59" spans="1:24" x14ac:dyDescent="0.25">
      <c r="A59" s="1">
        <v>38.32</v>
      </c>
      <c r="B59" s="1">
        <v>-121.14</v>
      </c>
      <c r="C59" s="1">
        <v>1078470</v>
      </c>
      <c r="D59" s="6">
        <v>44940</v>
      </c>
      <c r="E59" s="17" t="s">
        <v>181</v>
      </c>
      <c r="F59" s="13">
        <v>0.92291666666666661</v>
      </c>
      <c r="G59" s="1">
        <v>-7.77</v>
      </c>
      <c r="H59" s="1">
        <f t="shared" si="24"/>
        <v>-3.9972298799999999</v>
      </c>
      <c r="I59" s="1">
        <v>14.6</v>
      </c>
      <c r="J59" s="1">
        <f t="shared" si="25"/>
        <v>7.5108823999999998</v>
      </c>
      <c r="K59" s="1">
        <f t="shared" si="18"/>
        <v>11.184999999999999</v>
      </c>
      <c r="L59" s="1">
        <f t="shared" si="19"/>
        <v>11.508112279999999</v>
      </c>
      <c r="M59" s="1">
        <f t="shared" si="26"/>
        <v>5.7540561399999994</v>
      </c>
      <c r="N59" s="1">
        <v>0.53</v>
      </c>
      <c r="O59" s="1">
        <f t="shared" si="7"/>
        <v>981.56000000000006</v>
      </c>
      <c r="P59" s="1">
        <f t="shared" si="27"/>
        <v>1.1724308529279919E-2</v>
      </c>
      <c r="Q59" s="1">
        <f t="shared" si="28"/>
        <v>11.72430852927992</v>
      </c>
      <c r="R59" s="1">
        <v>28.12</v>
      </c>
      <c r="S59" s="1" t="s">
        <v>94</v>
      </c>
      <c r="T59" s="1" t="s">
        <v>106</v>
      </c>
      <c r="U59" s="1">
        <v>25000</v>
      </c>
      <c r="V59" s="1" t="s">
        <v>82</v>
      </c>
      <c r="W59" s="1" t="s">
        <v>74</v>
      </c>
      <c r="X59" s="1" t="s">
        <v>151</v>
      </c>
    </row>
    <row r="60" spans="1:24" x14ac:dyDescent="0.25">
      <c r="D60" s="6"/>
    </row>
    <row r="80" spans="4:4" x14ac:dyDescent="0.25">
      <c r="D80" s="6"/>
    </row>
    <row r="81" spans="4:4" x14ac:dyDescent="0.25">
      <c r="D81" s="6"/>
    </row>
    <row r="82" spans="4:4" x14ac:dyDescent="0.25">
      <c r="D82" s="6"/>
    </row>
    <row r="83" spans="4:4" x14ac:dyDescent="0.25">
      <c r="D83" s="6"/>
    </row>
    <row r="84" spans="4:4" x14ac:dyDescent="0.25">
      <c r="D84" s="6"/>
    </row>
    <row r="85" spans="4:4" x14ac:dyDescent="0.25">
      <c r="D85" s="6"/>
    </row>
    <row r="86" spans="4:4" x14ac:dyDescent="0.25">
      <c r="D86" s="6"/>
    </row>
    <row r="87" spans="4:4" x14ac:dyDescent="0.25">
      <c r="D87" s="6"/>
    </row>
    <row r="88" spans="4:4" x14ac:dyDescent="0.25">
      <c r="D88" s="6"/>
    </row>
    <row r="89" spans="4:4" x14ac:dyDescent="0.25">
      <c r="D89" s="6"/>
    </row>
    <row r="90" spans="4:4" x14ac:dyDescent="0.25">
      <c r="D90" s="6"/>
    </row>
    <row r="91" spans="4:4" x14ac:dyDescent="0.25">
      <c r="D91" s="6"/>
    </row>
    <row r="92" spans="4:4" x14ac:dyDescent="0.25">
      <c r="D92" s="6"/>
    </row>
    <row r="93" spans="4:4" x14ac:dyDescent="0.25">
      <c r="D93" s="6"/>
    </row>
    <row r="94" spans="4:4" x14ac:dyDescent="0.25">
      <c r="D94" s="6"/>
    </row>
    <row r="95" spans="4:4" x14ac:dyDescent="0.25">
      <c r="D95" s="6"/>
    </row>
    <row r="96" spans="4:4" x14ac:dyDescent="0.25">
      <c r="D96" s="6"/>
    </row>
    <row r="97" spans="4:4" x14ac:dyDescent="0.25">
      <c r="D97" s="6"/>
    </row>
    <row r="98" spans="4:4" x14ac:dyDescent="0.25">
      <c r="D98" s="6"/>
    </row>
    <row r="99" spans="4:4" x14ac:dyDescent="0.25">
      <c r="D99" s="6"/>
    </row>
    <row r="100" spans="4:4" x14ac:dyDescent="0.25">
      <c r="D100" s="6"/>
    </row>
    <row r="101" spans="4:4" x14ac:dyDescent="0.25">
      <c r="D101" s="6"/>
    </row>
    <row r="102" spans="4:4" x14ac:dyDescent="0.25">
      <c r="D102" s="6"/>
    </row>
    <row r="103" spans="4:4" x14ac:dyDescent="0.25">
      <c r="D103" s="6"/>
    </row>
    <row r="104" spans="4:4" x14ac:dyDescent="0.25">
      <c r="D104" s="6"/>
    </row>
    <row r="105" spans="4:4" x14ac:dyDescent="0.25">
      <c r="D105" s="6"/>
    </row>
    <row r="106" spans="4:4" x14ac:dyDescent="0.25">
      <c r="D106" s="6"/>
    </row>
    <row r="107" spans="4:4" x14ac:dyDescent="0.25">
      <c r="D107" s="6"/>
    </row>
    <row r="108" spans="4:4" x14ac:dyDescent="0.25">
      <c r="D108" s="6"/>
    </row>
    <row r="109" spans="4:4" x14ac:dyDescent="0.25">
      <c r="D109" s="6"/>
    </row>
    <row r="110" spans="4:4" x14ac:dyDescent="0.25">
      <c r="D110" s="6"/>
    </row>
    <row r="111" spans="4:4" x14ac:dyDescent="0.25">
      <c r="D111" s="6"/>
    </row>
    <row r="112" spans="4:4" x14ac:dyDescent="0.25">
      <c r="D112" s="6"/>
    </row>
    <row r="113" spans="4:4" x14ac:dyDescent="0.25">
      <c r="D113" s="6"/>
    </row>
    <row r="114" spans="4:4" x14ac:dyDescent="0.25">
      <c r="D114" s="6"/>
    </row>
    <row r="115" spans="4:4" x14ac:dyDescent="0.25">
      <c r="D115" s="6"/>
    </row>
    <row r="116" spans="4:4" x14ac:dyDescent="0.25">
      <c r="D116" s="6"/>
    </row>
    <row r="117" spans="4:4" x14ac:dyDescent="0.25">
      <c r="D117" s="6"/>
    </row>
    <row r="118" spans="4:4" x14ac:dyDescent="0.25">
      <c r="D118" s="6"/>
    </row>
    <row r="119" spans="4:4" x14ac:dyDescent="0.25">
      <c r="D119" s="6"/>
    </row>
    <row r="120" spans="4:4" x14ac:dyDescent="0.25">
      <c r="D120" s="6"/>
    </row>
    <row r="121" spans="4:4" x14ac:dyDescent="0.25">
      <c r="D121" s="6"/>
    </row>
    <row r="122" spans="4:4" x14ac:dyDescent="0.25">
      <c r="D122" s="6"/>
    </row>
    <row r="123" spans="4:4" x14ac:dyDescent="0.25">
      <c r="D123" s="6"/>
    </row>
    <row r="124" spans="4:4" x14ac:dyDescent="0.25">
      <c r="D124" s="6"/>
    </row>
    <row r="125" spans="4:4" x14ac:dyDescent="0.25">
      <c r="D125" s="6"/>
    </row>
    <row r="126" spans="4:4" x14ac:dyDescent="0.25">
      <c r="D126" s="6"/>
    </row>
    <row r="127" spans="4:4" x14ac:dyDescent="0.25">
      <c r="D127" s="6"/>
    </row>
    <row r="128" spans="4:4" x14ac:dyDescent="0.25">
      <c r="D128" s="6"/>
    </row>
    <row r="129" spans="4:4" x14ac:dyDescent="0.25">
      <c r="D129" s="6"/>
    </row>
    <row r="130" spans="4:4" x14ac:dyDescent="0.25">
      <c r="D130" s="6"/>
    </row>
    <row r="131" spans="4:4" x14ac:dyDescent="0.25">
      <c r="D131" s="6"/>
    </row>
    <row r="132" spans="4:4" x14ac:dyDescent="0.25">
      <c r="D132" s="6"/>
    </row>
    <row r="133" spans="4:4" x14ac:dyDescent="0.25">
      <c r="D133" s="6"/>
    </row>
    <row r="134" spans="4:4" x14ac:dyDescent="0.25">
      <c r="D134" s="6"/>
    </row>
    <row r="135" spans="4:4" x14ac:dyDescent="0.25">
      <c r="D135" s="6"/>
    </row>
    <row r="136" spans="4:4" x14ac:dyDescent="0.25">
      <c r="D136" s="6"/>
    </row>
    <row r="137" spans="4:4" x14ac:dyDescent="0.25">
      <c r="D137" s="6"/>
    </row>
    <row r="138" spans="4:4" x14ac:dyDescent="0.25">
      <c r="D138" s="6"/>
    </row>
    <row r="139" spans="4:4" x14ac:dyDescent="0.25">
      <c r="D139" s="6"/>
    </row>
    <row r="140" spans="4:4" x14ac:dyDescent="0.25">
      <c r="D140" s="6"/>
    </row>
    <row r="141" spans="4:4" x14ac:dyDescent="0.25">
      <c r="D141" s="6"/>
    </row>
    <row r="142" spans="4:4" x14ac:dyDescent="0.25">
      <c r="D142" s="6"/>
    </row>
    <row r="143" spans="4:4" x14ac:dyDescent="0.25">
      <c r="D143" s="6"/>
    </row>
    <row r="144" spans="4:4" x14ac:dyDescent="0.25">
      <c r="D144" s="6"/>
    </row>
    <row r="145" spans="4:4" x14ac:dyDescent="0.25">
      <c r="D145" s="6"/>
    </row>
    <row r="146" spans="4:4" x14ac:dyDescent="0.25">
      <c r="D146" s="11"/>
    </row>
    <row r="147" spans="4:4" x14ac:dyDescent="0.25">
      <c r="D147" s="6"/>
    </row>
    <row r="148" spans="4:4" x14ac:dyDescent="0.25">
      <c r="D148" s="6"/>
    </row>
    <row r="149" spans="4:4" x14ac:dyDescent="0.25">
      <c r="D149" s="6"/>
    </row>
    <row r="150" spans="4:4" x14ac:dyDescent="0.25">
      <c r="D150" s="6"/>
    </row>
    <row r="151" spans="4:4" x14ac:dyDescent="0.25">
      <c r="D151" s="6"/>
    </row>
    <row r="152" spans="4:4" x14ac:dyDescent="0.25">
      <c r="D152" s="6"/>
    </row>
    <row r="153" spans="4:4" x14ac:dyDescent="0.25">
      <c r="D153" s="6"/>
    </row>
    <row r="154" spans="4:4" x14ac:dyDescent="0.25">
      <c r="D154" s="6"/>
    </row>
    <row r="155" spans="4:4" x14ac:dyDescent="0.25">
      <c r="D155" s="6"/>
    </row>
    <row r="156" spans="4:4" x14ac:dyDescent="0.25">
      <c r="D156" s="6"/>
    </row>
    <row r="157" spans="4:4" x14ac:dyDescent="0.25">
      <c r="D157" s="6"/>
    </row>
    <row r="158" spans="4:4" x14ac:dyDescent="0.25">
      <c r="D158" s="6"/>
    </row>
    <row r="159" spans="4:4" x14ac:dyDescent="0.25">
      <c r="D159" s="6"/>
    </row>
    <row r="160" spans="4:4" x14ac:dyDescent="0.25">
      <c r="D160" s="6"/>
    </row>
    <row r="161" spans="4:4" x14ac:dyDescent="0.25">
      <c r="D161" s="6"/>
    </row>
    <row r="162" spans="4:4" x14ac:dyDescent="0.25">
      <c r="D162" s="6"/>
    </row>
    <row r="163" spans="4:4" x14ac:dyDescent="0.25">
      <c r="D163" s="6"/>
    </row>
    <row r="164" spans="4:4" x14ac:dyDescent="0.25">
      <c r="D164" s="6"/>
    </row>
    <row r="165" spans="4:4" x14ac:dyDescent="0.25">
      <c r="D165" s="6"/>
    </row>
    <row r="166" spans="4:4" x14ac:dyDescent="0.25">
      <c r="D166" s="6"/>
    </row>
    <row r="167" spans="4:4" x14ac:dyDescent="0.25">
      <c r="D167" s="6"/>
    </row>
    <row r="168" spans="4:4" x14ac:dyDescent="0.25">
      <c r="D168" s="6"/>
    </row>
    <row r="169" spans="4:4" x14ac:dyDescent="0.25">
      <c r="D169" s="6"/>
    </row>
    <row r="170" spans="4:4" x14ac:dyDescent="0.25">
      <c r="D170" s="6"/>
    </row>
    <row r="171" spans="4:4" x14ac:dyDescent="0.25">
      <c r="D171" s="6"/>
    </row>
    <row r="172" spans="4:4" x14ac:dyDescent="0.25">
      <c r="D172" s="6"/>
    </row>
    <row r="173" spans="4:4" x14ac:dyDescent="0.25">
      <c r="D173" s="6"/>
    </row>
    <row r="174" spans="4:4" x14ac:dyDescent="0.25">
      <c r="D174" s="6"/>
    </row>
    <row r="175" spans="4:4" x14ac:dyDescent="0.25">
      <c r="D175" s="6"/>
    </row>
    <row r="176" spans="4:4" x14ac:dyDescent="0.25">
      <c r="D176" s="6"/>
    </row>
    <row r="177" spans="4:4" x14ac:dyDescent="0.25">
      <c r="D177" s="6"/>
    </row>
    <row r="178" spans="4:4" x14ac:dyDescent="0.25">
      <c r="D178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B16" sqref="B16"/>
    </sheetView>
  </sheetViews>
  <sheetFormatPr defaultRowHeight="15" x14ac:dyDescent="0.25"/>
  <cols>
    <col min="1" max="1" width="17.42578125" customWidth="1"/>
    <col min="2" max="2" width="22.5703125" customWidth="1"/>
    <col min="5" max="5" width="14.7109375" customWidth="1"/>
    <col min="6" max="6" width="15.140625" customWidth="1"/>
    <col min="7" max="7" width="11.85546875" customWidth="1"/>
    <col min="9" max="9" width="15.85546875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5" t="s">
        <v>15</v>
      </c>
      <c r="B3" s="5"/>
    </row>
    <row r="4" spans="1:9" x14ac:dyDescent="0.25">
      <c r="A4" t="s">
        <v>16</v>
      </c>
      <c r="B4">
        <v>0.64136479260649193</v>
      </c>
    </row>
    <row r="5" spans="1:9" x14ac:dyDescent="0.25">
      <c r="A5" t="s">
        <v>17</v>
      </c>
      <c r="B5">
        <v>0.41134879719516843</v>
      </c>
    </row>
    <row r="6" spans="1:9" x14ac:dyDescent="0.25">
      <c r="A6" t="s">
        <v>18</v>
      </c>
      <c r="B6">
        <v>0.38682166374496713</v>
      </c>
    </row>
    <row r="7" spans="1:9" x14ac:dyDescent="0.25">
      <c r="A7" t="s">
        <v>19</v>
      </c>
      <c r="B7">
        <v>6.7067055600325309</v>
      </c>
    </row>
    <row r="8" spans="1:9" ht="15.75" thickBot="1" x14ac:dyDescent="0.3">
      <c r="A8" s="3" t="s">
        <v>20</v>
      </c>
      <c r="B8" s="3">
        <v>26</v>
      </c>
    </row>
    <row r="10" spans="1:9" ht="15.75" thickBot="1" x14ac:dyDescent="0.3">
      <c r="A10" t="s">
        <v>21</v>
      </c>
    </row>
    <row r="11" spans="1:9" x14ac:dyDescent="0.2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25">
      <c r="A12" t="s">
        <v>22</v>
      </c>
      <c r="B12">
        <v>1</v>
      </c>
      <c r="C12">
        <v>754.3656735136758</v>
      </c>
      <c r="D12">
        <v>754.3656735136758</v>
      </c>
      <c r="E12">
        <v>16.7711729554679</v>
      </c>
      <c r="F12">
        <v>4.1406750790024118E-4</v>
      </c>
    </row>
    <row r="13" spans="1:9" x14ac:dyDescent="0.25">
      <c r="A13" t="s">
        <v>23</v>
      </c>
      <c r="B13">
        <v>24</v>
      </c>
      <c r="C13">
        <v>1079.5175872553102</v>
      </c>
      <c r="D13">
        <v>44.979899468971261</v>
      </c>
    </row>
    <row r="14" spans="1:9" ht="15.75" thickBot="1" x14ac:dyDescent="0.3">
      <c r="A14" s="3" t="s">
        <v>24</v>
      </c>
      <c r="B14" s="3">
        <v>25</v>
      </c>
      <c r="C14" s="3">
        <v>1833.883260768986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25">
      <c r="A17" t="s">
        <v>25</v>
      </c>
      <c r="B17">
        <v>24.192249486925505</v>
      </c>
      <c r="C17">
        <v>2.9917455796820676</v>
      </c>
      <c r="D17">
        <v>8.0863324913799701</v>
      </c>
      <c r="E17">
        <v>2.6085371818165106E-8</v>
      </c>
      <c r="F17">
        <v>18.017590088262683</v>
      </c>
      <c r="G17">
        <v>30.366908885588327</v>
      </c>
      <c r="H17">
        <v>18.017590088262683</v>
      </c>
      <c r="I17">
        <v>30.366908885588327</v>
      </c>
    </row>
    <row r="18" spans="1:9" ht="15.75" thickBot="1" x14ac:dyDescent="0.3">
      <c r="A18" s="3" t="s">
        <v>38</v>
      </c>
      <c r="B18" s="3">
        <v>-0.27299972670467515</v>
      </c>
      <c r="C18" s="3">
        <v>6.6662330653649141E-2</v>
      </c>
      <c r="D18" s="3">
        <v>-4.0952622572269899</v>
      </c>
      <c r="E18" s="3">
        <v>4.1406750790024005E-4</v>
      </c>
      <c r="F18" s="3">
        <v>-0.41058401505551345</v>
      </c>
      <c r="G18" s="3">
        <v>-0.13541543835383685</v>
      </c>
      <c r="H18" s="3">
        <v>-0.41058401505551345</v>
      </c>
      <c r="I18" s="3">
        <v>-0.13541543835383685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"/>
  <sheetViews>
    <sheetView workbookViewId="0">
      <selection activeCell="M27" sqref="M27"/>
    </sheetView>
  </sheetViews>
  <sheetFormatPr defaultRowHeight="15" x14ac:dyDescent="0.25"/>
  <sheetData>
    <row r="1" spans="1:21" x14ac:dyDescent="0.25">
      <c r="A1" t="s">
        <v>14</v>
      </c>
      <c r="J1" t="s">
        <v>14</v>
      </c>
      <c r="M1" t="s">
        <v>14</v>
      </c>
      <c r="R1" t="s">
        <v>14</v>
      </c>
    </row>
    <row r="2" spans="1:21" ht="15.75" thickBot="1" x14ac:dyDescent="0.3"/>
    <row r="3" spans="1:21" x14ac:dyDescent="0.25">
      <c r="A3" s="5" t="s">
        <v>15</v>
      </c>
      <c r="B3" s="5"/>
      <c r="J3" s="5" t="s">
        <v>15</v>
      </c>
      <c r="K3" s="5"/>
      <c r="M3" s="5" t="s">
        <v>15</v>
      </c>
      <c r="N3" s="5"/>
      <c r="R3" s="5" t="s">
        <v>15</v>
      </c>
      <c r="S3" s="5"/>
    </row>
    <row r="4" spans="1:21" x14ac:dyDescent="0.25">
      <c r="A4" t="s">
        <v>16</v>
      </c>
      <c r="B4">
        <v>0.64136479260649193</v>
      </c>
      <c r="J4" t="s">
        <v>16</v>
      </c>
      <c r="K4">
        <v>0.64136479260649193</v>
      </c>
      <c r="M4" t="s">
        <v>16</v>
      </c>
      <c r="N4">
        <v>0.64136479260649193</v>
      </c>
      <c r="R4" t="s">
        <v>16</v>
      </c>
      <c r="S4">
        <v>0.64136479260649193</v>
      </c>
    </row>
    <row r="5" spans="1:21" x14ac:dyDescent="0.25">
      <c r="A5" t="s">
        <v>17</v>
      </c>
      <c r="B5">
        <v>0.41134879719516843</v>
      </c>
      <c r="J5" t="s">
        <v>17</v>
      </c>
      <c r="K5">
        <v>0.41134879719516843</v>
      </c>
      <c r="M5" t="s">
        <v>17</v>
      </c>
      <c r="N5">
        <v>0.41134879719516843</v>
      </c>
      <c r="R5" t="s">
        <v>17</v>
      </c>
      <c r="S5">
        <v>0.41134879719516843</v>
      </c>
    </row>
    <row r="6" spans="1:21" x14ac:dyDescent="0.25">
      <c r="A6" t="s">
        <v>18</v>
      </c>
      <c r="B6">
        <v>0.38682166374496713</v>
      </c>
      <c r="J6" t="s">
        <v>18</v>
      </c>
      <c r="K6">
        <v>0.38682166374496713</v>
      </c>
      <c r="M6" t="s">
        <v>18</v>
      </c>
      <c r="N6">
        <v>0.38682166374496713</v>
      </c>
      <c r="R6" t="s">
        <v>18</v>
      </c>
      <c r="S6">
        <v>0.38682166374496713</v>
      </c>
    </row>
    <row r="7" spans="1:21" x14ac:dyDescent="0.25">
      <c r="A7" t="s">
        <v>19</v>
      </c>
      <c r="B7">
        <v>6.7067055600325309</v>
      </c>
      <c r="J7" t="s">
        <v>19</v>
      </c>
      <c r="K7">
        <v>6.7067055600325309</v>
      </c>
      <c r="M7" t="s">
        <v>19</v>
      </c>
      <c r="N7">
        <v>6.7067055600325309</v>
      </c>
      <c r="R7" t="s">
        <v>19</v>
      </c>
      <c r="S7">
        <v>6.7067055600325309</v>
      </c>
    </row>
    <row r="8" spans="1:21" ht="15.75" thickBot="1" x14ac:dyDescent="0.3">
      <c r="A8" s="3" t="s">
        <v>20</v>
      </c>
      <c r="B8" s="3">
        <v>26</v>
      </c>
      <c r="J8" s="3" t="s">
        <v>20</v>
      </c>
      <c r="K8" s="3">
        <v>26</v>
      </c>
      <c r="M8" s="3" t="s">
        <v>20</v>
      </c>
      <c r="N8" s="3">
        <v>26</v>
      </c>
      <c r="R8" s="3" t="s">
        <v>20</v>
      </c>
      <c r="S8" s="3">
        <v>26</v>
      </c>
    </row>
    <row r="10" spans="1:21" ht="15.75" thickBot="1" x14ac:dyDescent="0.3">
      <c r="A10" t="s">
        <v>21</v>
      </c>
      <c r="J10" t="s">
        <v>21</v>
      </c>
      <c r="M10" t="s">
        <v>21</v>
      </c>
      <c r="R10" t="s">
        <v>21</v>
      </c>
    </row>
    <row r="11" spans="1:21" x14ac:dyDescent="0.2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  <c r="J11" s="4"/>
      <c r="K11" s="4" t="s">
        <v>26</v>
      </c>
      <c r="L11" s="4" t="s">
        <v>27</v>
      </c>
      <c r="M11" s="4"/>
      <c r="N11" s="4" t="s">
        <v>26</v>
      </c>
      <c r="O11" s="4" t="s">
        <v>27</v>
      </c>
      <c r="P11" s="4" t="s">
        <v>28</v>
      </c>
      <c r="Q11" s="4" t="s">
        <v>29</v>
      </c>
      <c r="R11" s="4"/>
      <c r="S11" s="4" t="s">
        <v>26</v>
      </c>
      <c r="T11" s="4" t="s">
        <v>27</v>
      </c>
      <c r="U11" s="4" t="s">
        <v>28</v>
      </c>
    </row>
    <row r="12" spans="1:21" x14ac:dyDescent="0.25">
      <c r="A12" t="s">
        <v>22</v>
      </c>
      <c r="B12">
        <v>1</v>
      </c>
      <c r="C12">
        <v>754.3656735136758</v>
      </c>
      <c r="D12">
        <v>754.3656735136758</v>
      </c>
      <c r="E12">
        <v>16.7711729554679</v>
      </c>
      <c r="F12">
        <v>4.1406750790024118E-4</v>
      </c>
      <c r="J12" t="s">
        <v>22</v>
      </c>
      <c r="K12">
        <v>83.422485083107901</v>
      </c>
      <c r="L12">
        <v>9.4631178407888097</v>
      </c>
      <c r="M12" t="s">
        <v>22</v>
      </c>
      <c r="N12">
        <v>83.422485083107901</v>
      </c>
      <c r="O12">
        <v>9.4631178407888097</v>
      </c>
      <c r="P12">
        <v>-64.496249401530093</v>
      </c>
      <c r="Q12">
        <v>-138.45561664384999</v>
      </c>
      <c r="R12" t="s">
        <v>22</v>
      </c>
      <c r="S12">
        <v>83.422485083107901</v>
      </c>
      <c r="T12">
        <v>9.4631178407888097</v>
      </c>
      <c r="U12">
        <v>-64.496249401530093</v>
      </c>
    </row>
    <row r="13" spans="1:21" x14ac:dyDescent="0.25">
      <c r="A13" t="s">
        <v>23</v>
      </c>
      <c r="B13">
        <v>24</v>
      </c>
      <c r="C13">
        <v>1079.5175872553102</v>
      </c>
      <c r="D13">
        <v>44.979899468971261</v>
      </c>
      <c r="J13" t="s">
        <v>23</v>
      </c>
      <c r="K13">
        <v>403.81239504373201</v>
      </c>
      <c r="L13">
        <v>414.30234477821801</v>
      </c>
      <c r="M13" t="s">
        <v>23</v>
      </c>
      <c r="N13">
        <v>403.81239504373201</v>
      </c>
      <c r="O13">
        <v>414.30234477821801</v>
      </c>
      <c r="P13">
        <v>424.79229451270402</v>
      </c>
      <c r="R13" t="s">
        <v>23</v>
      </c>
      <c r="S13">
        <v>403.81239504373201</v>
      </c>
      <c r="T13">
        <v>414.30234477821801</v>
      </c>
      <c r="U13">
        <v>424.79229451270402</v>
      </c>
    </row>
    <row r="14" spans="1:21" ht="15.75" thickBot="1" x14ac:dyDescent="0.3">
      <c r="A14" s="3" t="s">
        <v>24</v>
      </c>
      <c r="B14" s="3">
        <v>25</v>
      </c>
      <c r="C14" s="3">
        <v>1833.883260768986</v>
      </c>
      <c r="D14" s="3"/>
      <c r="E14" s="3"/>
      <c r="F14" s="3"/>
      <c r="J14" s="3" t="s">
        <v>24</v>
      </c>
      <c r="K14" s="3">
        <v>3642.7665215379702</v>
      </c>
      <c r="L14" s="3">
        <v>5451.6497823069603</v>
      </c>
      <c r="M14" s="3" t="s">
        <v>24</v>
      </c>
      <c r="N14" s="3">
        <v>3642.7665215379702</v>
      </c>
      <c r="O14" s="3">
        <v>5451.6497823069603</v>
      </c>
      <c r="P14" s="3"/>
      <c r="Q14" s="3"/>
      <c r="R14" s="3" t="s">
        <v>24</v>
      </c>
      <c r="S14" s="3">
        <v>3642.7665215379702</v>
      </c>
      <c r="T14" s="3">
        <v>5451.6497823069603</v>
      </c>
      <c r="U14" s="3"/>
    </row>
    <row r="15" spans="1:21" ht="15.75" thickBot="1" x14ac:dyDescent="0.3"/>
    <row r="16" spans="1:21" x14ac:dyDescent="0.2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  <c r="J16" s="4"/>
      <c r="K16" s="4" t="s">
        <v>31</v>
      </c>
      <c r="L16" s="4" t="s">
        <v>19</v>
      </c>
      <c r="M16" s="4"/>
      <c r="N16" s="4" t="s">
        <v>31</v>
      </c>
      <c r="O16" s="4" t="s">
        <v>19</v>
      </c>
      <c r="P16" s="4" t="s">
        <v>32</v>
      </c>
      <c r="Q16" s="4" t="s">
        <v>33</v>
      </c>
      <c r="R16" s="4"/>
      <c r="S16" s="4" t="s">
        <v>31</v>
      </c>
      <c r="T16" s="4" t="s">
        <v>19</v>
      </c>
      <c r="U16" s="4" t="s">
        <v>32</v>
      </c>
    </row>
    <row r="17" spans="1:21" x14ac:dyDescent="0.25">
      <c r="A17" t="s">
        <v>25</v>
      </c>
      <c r="B17">
        <v>24.192249486925505</v>
      </c>
      <c r="C17">
        <v>2.9917455796820676</v>
      </c>
      <c r="D17">
        <v>8.0863324913799701</v>
      </c>
      <c r="E17">
        <v>2.6085371818165106E-8</v>
      </c>
      <c r="F17">
        <v>18.017590088262683</v>
      </c>
      <c r="G17">
        <v>30.366908885588327</v>
      </c>
      <c r="H17">
        <v>18.017590088262683</v>
      </c>
      <c r="I17">
        <v>30.366908885588327</v>
      </c>
      <c r="J17" t="s">
        <v>25</v>
      </c>
      <c r="K17">
        <v>27.391227704597501</v>
      </c>
      <c r="L17">
        <v>29.8104081519588</v>
      </c>
      <c r="M17" t="s">
        <v>25</v>
      </c>
      <c r="N17">
        <v>27.391227704597501</v>
      </c>
      <c r="O17">
        <v>29.8104081519588</v>
      </c>
      <c r="P17">
        <v>32.229588599320003</v>
      </c>
      <c r="Q17">
        <v>34.648769046681302</v>
      </c>
      <c r="R17" t="s">
        <v>25</v>
      </c>
      <c r="S17">
        <v>27.391227704597501</v>
      </c>
      <c r="T17">
        <v>29.8104081519588</v>
      </c>
      <c r="U17">
        <v>32.229588599320003</v>
      </c>
    </row>
    <row r="18" spans="1:21" ht="15.75" thickBot="1" x14ac:dyDescent="0.3">
      <c r="A18" s="3" t="s">
        <v>38</v>
      </c>
      <c r="B18" s="3">
        <v>-0.27299972670467515</v>
      </c>
      <c r="C18" s="3">
        <v>6.6662330653649141E-2</v>
      </c>
      <c r="D18" s="3">
        <v>-4.0952622572269899</v>
      </c>
      <c r="E18" s="3">
        <v>4.1406750790024005E-4</v>
      </c>
      <c r="F18" s="3">
        <v>-0.41058401505551345</v>
      </c>
      <c r="G18" s="3">
        <v>-0.13541543835383685</v>
      </c>
      <c r="H18" s="3">
        <v>-0.41058401505551345</v>
      </c>
      <c r="I18" s="3">
        <v>-0.13541543835383685</v>
      </c>
      <c r="J18" s="3" t="s">
        <v>39</v>
      </c>
      <c r="K18" s="3">
        <v>-0.13600159743256099</v>
      </c>
      <c r="L18" s="3">
        <v>-1.6413494290109701E-2</v>
      </c>
      <c r="M18" s="3" t="s">
        <v>39</v>
      </c>
      <c r="N18" s="3">
        <v>-0.13600159743256099</v>
      </c>
      <c r="O18" s="3">
        <v>-1.6413494290109701E-2</v>
      </c>
      <c r="P18" s="3">
        <v>0.10317460885235</v>
      </c>
      <c r="Q18" s="3">
        <v>0.22276271199479999</v>
      </c>
      <c r="R18" s="3" t="s">
        <v>39</v>
      </c>
      <c r="S18" s="3">
        <v>-0.13600159743256099</v>
      </c>
      <c r="T18" s="3">
        <v>-1.6413494290109701E-2</v>
      </c>
      <c r="U18" s="3">
        <v>0.10317460885235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sqref="A1:C3"/>
    </sheetView>
  </sheetViews>
  <sheetFormatPr defaultRowHeight="15" x14ac:dyDescent="0.25"/>
  <sheetData>
    <row r="1" spans="1:3" x14ac:dyDescent="0.25">
      <c r="A1" s="4"/>
      <c r="B1" s="4" t="s">
        <v>40</v>
      </c>
      <c r="C1" s="4" t="s">
        <v>41</v>
      </c>
    </row>
    <row r="2" spans="1:3" x14ac:dyDescent="0.25">
      <c r="A2" t="s">
        <v>40</v>
      </c>
      <c r="B2">
        <v>1</v>
      </c>
    </row>
    <row r="3" spans="1:3" ht="15.75" thickBot="1" x14ac:dyDescent="0.3">
      <c r="A3" s="3" t="s">
        <v>41</v>
      </c>
      <c r="B3" s="3">
        <v>-0.64136479260649204</v>
      </c>
      <c r="C3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C3" sqref="C3"/>
    </sheetView>
  </sheetViews>
  <sheetFormatPr defaultRowHeight="15" x14ac:dyDescent="0.25"/>
  <cols>
    <col min="1" max="1" width="23.28515625" customWidth="1"/>
    <col min="2" max="3" width="17.5703125" customWidth="1"/>
  </cols>
  <sheetData>
    <row r="1" spans="1:4" x14ac:dyDescent="0.25">
      <c r="A1" s="4" t="s">
        <v>42</v>
      </c>
      <c r="B1" s="4"/>
      <c r="C1" s="4" t="s">
        <v>43</v>
      </c>
      <c r="D1" s="4"/>
    </row>
    <row r="3" spans="1:4" x14ac:dyDescent="0.25">
      <c r="A3" t="s">
        <v>44</v>
      </c>
      <c r="B3">
        <v>13.187840503249824</v>
      </c>
      <c r="C3" t="s">
        <v>44</v>
      </c>
      <c r="D3">
        <v>40.309230769230766</v>
      </c>
    </row>
    <row r="4" spans="1:4" x14ac:dyDescent="0.25">
      <c r="A4" t="s">
        <v>19</v>
      </c>
      <c r="B4">
        <v>1.6796901091336818</v>
      </c>
      <c r="C4" t="s">
        <v>19</v>
      </c>
      <c r="D4">
        <v>3.9461361792976848</v>
      </c>
    </row>
    <row r="5" spans="1:4" x14ac:dyDescent="0.25">
      <c r="A5" t="s">
        <v>45</v>
      </c>
      <c r="B5">
        <v>10.763879589632829</v>
      </c>
      <c r="C5" t="s">
        <v>45</v>
      </c>
      <c r="D5">
        <v>36.200000000000003</v>
      </c>
    </row>
    <row r="6" spans="1:4" x14ac:dyDescent="0.25">
      <c r="A6" t="s">
        <v>46</v>
      </c>
      <c r="B6">
        <v>4.1666630669546443</v>
      </c>
      <c r="C6" t="s">
        <v>46</v>
      </c>
      <c r="D6">
        <v>14</v>
      </c>
    </row>
    <row r="7" spans="1:4" x14ac:dyDescent="0.25">
      <c r="A7" t="s">
        <v>47</v>
      </c>
      <c r="B7">
        <v>8.5647726432614366</v>
      </c>
      <c r="C7" t="s">
        <v>47</v>
      </c>
      <c r="D7">
        <v>20.121425381533371</v>
      </c>
    </row>
    <row r="8" spans="1:4" x14ac:dyDescent="0.25">
      <c r="A8" t="s">
        <v>48</v>
      </c>
      <c r="B8">
        <v>73.355330430759494</v>
      </c>
      <c r="C8" t="s">
        <v>48</v>
      </c>
      <c r="D8">
        <v>404.8717593846153</v>
      </c>
    </row>
    <row r="9" spans="1:4" x14ac:dyDescent="0.25">
      <c r="A9" t="s">
        <v>49</v>
      </c>
      <c r="B9">
        <v>0.98198498174474169</v>
      </c>
      <c r="C9" t="s">
        <v>49</v>
      </c>
      <c r="D9">
        <v>-0.97245884326542287</v>
      </c>
    </row>
    <row r="10" spans="1:4" x14ac:dyDescent="0.25">
      <c r="A10" t="s">
        <v>50</v>
      </c>
      <c r="B10">
        <v>1.165864831502134</v>
      </c>
      <c r="C10" t="s">
        <v>50</v>
      </c>
      <c r="D10">
        <v>0.24184105891001781</v>
      </c>
    </row>
    <row r="11" spans="1:4" x14ac:dyDescent="0.25">
      <c r="A11" t="s">
        <v>51</v>
      </c>
      <c r="B11">
        <v>33.556983077308864</v>
      </c>
      <c r="C11" t="s">
        <v>51</v>
      </c>
      <c r="D11">
        <v>69.739999999999995</v>
      </c>
    </row>
    <row r="12" spans="1:4" x14ac:dyDescent="0.25">
      <c r="A12" t="s">
        <v>52</v>
      </c>
      <c r="B12">
        <v>3.4800219622879611</v>
      </c>
      <c r="C12" t="s">
        <v>52</v>
      </c>
      <c r="D12">
        <v>6</v>
      </c>
    </row>
    <row r="13" spans="1:4" x14ac:dyDescent="0.25">
      <c r="A13" t="s">
        <v>53</v>
      </c>
      <c r="B13">
        <v>37.037005039596828</v>
      </c>
      <c r="C13" t="s">
        <v>53</v>
      </c>
      <c r="D13">
        <v>75.739999999999995</v>
      </c>
    </row>
    <row r="14" spans="1:4" x14ac:dyDescent="0.25">
      <c r="A14" t="s">
        <v>54</v>
      </c>
      <c r="B14">
        <v>342.8838530844954</v>
      </c>
      <c r="C14" t="s">
        <v>54</v>
      </c>
      <c r="D14">
        <v>1048.04</v>
      </c>
    </row>
    <row r="15" spans="1:4" x14ac:dyDescent="0.25">
      <c r="A15" t="s">
        <v>55</v>
      </c>
      <c r="B15">
        <v>26</v>
      </c>
      <c r="C15" t="s">
        <v>55</v>
      </c>
      <c r="D15">
        <v>26</v>
      </c>
    </row>
    <row r="16" spans="1:4" ht="15.75" thickBot="1" x14ac:dyDescent="0.3">
      <c r="A16" s="3" t="s">
        <v>56</v>
      </c>
      <c r="B16" s="3">
        <v>3.4593865364392116</v>
      </c>
      <c r="C16" s="3" t="s">
        <v>56</v>
      </c>
      <c r="D16" s="3">
        <v>8.1272195956781808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"/>
  <sheetViews>
    <sheetView topLeftCell="A21" workbookViewId="0">
      <selection activeCell="B8" sqref="B8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5" t="s">
        <v>15</v>
      </c>
      <c r="B3" s="5"/>
    </row>
    <row r="4" spans="1:9" x14ac:dyDescent="0.25">
      <c r="A4" t="s">
        <v>16</v>
      </c>
      <c r="B4">
        <v>0.64136479260649193</v>
      </c>
    </row>
    <row r="5" spans="1:9" x14ac:dyDescent="0.25">
      <c r="A5" t="s">
        <v>17</v>
      </c>
      <c r="B5">
        <v>0.41134879719516843</v>
      </c>
    </row>
    <row r="6" spans="1:9" x14ac:dyDescent="0.25">
      <c r="A6" t="s">
        <v>18</v>
      </c>
      <c r="B6">
        <v>0.38682166374496713</v>
      </c>
    </row>
    <row r="7" spans="1:9" x14ac:dyDescent="0.25">
      <c r="A7" t="s">
        <v>19</v>
      </c>
      <c r="B7">
        <v>6.7067055600325309</v>
      </c>
    </row>
    <row r="8" spans="1:9" ht="15.75" thickBot="1" x14ac:dyDescent="0.3">
      <c r="A8" s="3" t="s">
        <v>20</v>
      </c>
      <c r="B8" s="3">
        <v>26</v>
      </c>
    </row>
    <row r="10" spans="1:9" ht="15.75" thickBot="1" x14ac:dyDescent="0.3">
      <c r="A10" t="s">
        <v>21</v>
      </c>
    </row>
    <row r="11" spans="1:9" x14ac:dyDescent="0.2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25">
      <c r="A12" t="s">
        <v>22</v>
      </c>
      <c r="B12">
        <v>1</v>
      </c>
      <c r="C12">
        <v>754.3656735136758</v>
      </c>
      <c r="D12">
        <v>754.36567351367603</v>
      </c>
      <c r="E12">
        <v>16.7711729554679</v>
      </c>
      <c r="F12">
        <v>4.1406750790024118E-4</v>
      </c>
    </row>
    <row r="13" spans="1:9" x14ac:dyDescent="0.25">
      <c r="A13" t="s">
        <v>23</v>
      </c>
      <c r="B13">
        <v>24</v>
      </c>
      <c r="C13">
        <v>1079.5175872553102</v>
      </c>
      <c r="D13">
        <v>44.979899468971261</v>
      </c>
    </row>
    <row r="14" spans="1:9" ht="15.75" thickBot="1" x14ac:dyDescent="0.3">
      <c r="A14" s="3" t="s">
        <v>24</v>
      </c>
      <c r="B14" s="3">
        <v>25</v>
      </c>
      <c r="C14" s="3">
        <v>1833.883260768986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25">
      <c r="A17" t="s">
        <v>25</v>
      </c>
      <c r="B17">
        <v>24.192249486925505</v>
      </c>
      <c r="C17">
        <v>2.9917455796820676</v>
      </c>
      <c r="D17">
        <v>8.0863324913799701</v>
      </c>
      <c r="E17">
        <v>2.6085371818165106E-8</v>
      </c>
      <c r="F17">
        <v>18.017590088262683</v>
      </c>
      <c r="G17">
        <v>30.366908885588327</v>
      </c>
      <c r="H17">
        <v>18.017590088262683</v>
      </c>
      <c r="I17">
        <v>30.366908885588327</v>
      </c>
    </row>
    <row r="18" spans="1:9" ht="15.75" thickBot="1" x14ac:dyDescent="0.3">
      <c r="A18" s="3" t="s">
        <v>38</v>
      </c>
      <c r="B18" s="3">
        <v>-0.27299972670467515</v>
      </c>
      <c r="C18" s="3">
        <v>6.6662330653649141E-2</v>
      </c>
      <c r="D18" s="3">
        <v>-4.0952622572269899</v>
      </c>
      <c r="E18" s="3">
        <v>4.1406750790024005E-4</v>
      </c>
      <c r="F18" s="3">
        <v>-0.41058401505551345</v>
      </c>
      <c r="G18" s="3">
        <v>-0.13541543835383685</v>
      </c>
      <c r="H18" s="3">
        <v>-0.41058401505551345</v>
      </c>
      <c r="I18" s="3">
        <v>-0.13541543835383685</v>
      </c>
    </row>
    <row r="22" spans="1:9" x14ac:dyDescent="0.25">
      <c r="A22" t="s">
        <v>57</v>
      </c>
    </row>
    <row r="23" spans="1:9" ht="15.75" thickBot="1" x14ac:dyDescent="0.3"/>
    <row r="24" spans="1:9" x14ac:dyDescent="0.25">
      <c r="A24" s="4" t="s">
        <v>58</v>
      </c>
      <c r="B24" s="4" t="s">
        <v>59</v>
      </c>
    </row>
    <row r="25" spans="1:9" x14ac:dyDescent="0.25">
      <c r="A25">
        <v>1.9230769230769231</v>
      </c>
      <c r="B25">
        <v>3.4800219622879611</v>
      </c>
    </row>
    <row r="26" spans="1:9" x14ac:dyDescent="0.25">
      <c r="A26">
        <v>5.7692307692307692</v>
      </c>
      <c r="B26">
        <v>4.1666630669546443</v>
      </c>
    </row>
    <row r="27" spans="1:9" x14ac:dyDescent="0.25">
      <c r="A27">
        <v>9.615384615384615</v>
      </c>
      <c r="B27">
        <v>4.1666630669546443</v>
      </c>
    </row>
    <row r="28" spans="1:9" x14ac:dyDescent="0.25">
      <c r="A28">
        <v>13.461538461538462</v>
      </c>
      <c r="B28">
        <v>4.4262256842403431</v>
      </c>
    </row>
    <row r="29" spans="1:9" x14ac:dyDescent="0.25">
      <c r="A29">
        <v>17.307692307692307</v>
      </c>
      <c r="B29">
        <v>5.5865873523414225</v>
      </c>
    </row>
    <row r="30" spans="1:9" x14ac:dyDescent="0.25">
      <c r="A30">
        <v>21.153846153846153</v>
      </c>
      <c r="B30">
        <v>6.1494199746778868</v>
      </c>
    </row>
    <row r="31" spans="1:9" x14ac:dyDescent="0.25">
      <c r="A31">
        <v>25</v>
      </c>
      <c r="B31">
        <v>6.3773093052555794</v>
      </c>
    </row>
    <row r="32" spans="1:9" x14ac:dyDescent="0.25">
      <c r="A32">
        <v>28.846153846153847</v>
      </c>
      <c r="B32">
        <v>7.2767489962766181</v>
      </c>
    </row>
    <row r="33" spans="1:2" x14ac:dyDescent="0.25">
      <c r="A33">
        <v>32.692307692307693</v>
      </c>
      <c r="B33">
        <v>8.6111036717062639</v>
      </c>
    </row>
    <row r="34" spans="1:2" x14ac:dyDescent="0.25">
      <c r="A34">
        <v>36.538461538461533</v>
      </c>
      <c r="B34">
        <v>9.1281972420667898</v>
      </c>
    </row>
    <row r="35" spans="1:2" x14ac:dyDescent="0.25">
      <c r="A35">
        <v>40.38461538461538</v>
      </c>
      <c r="B35">
        <v>9.2660098374611763</v>
      </c>
    </row>
    <row r="36" spans="1:2" x14ac:dyDescent="0.25">
      <c r="A36">
        <v>44.230769230769226</v>
      </c>
      <c r="B36">
        <v>10.362685347866474</v>
      </c>
    </row>
    <row r="37" spans="1:2" x14ac:dyDescent="0.25">
      <c r="A37">
        <v>48.076923076923073</v>
      </c>
      <c r="B37">
        <v>10.648138948884089</v>
      </c>
    </row>
    <row r="38" spans="1:2" x14ac:dyDescent="0.25">
      <c r="A38">
        <v>51.92307692307692</v>
      </c>
      <c r="B38">
        <v>10.879620230381567</v>
      </c>
    </row>
    <row r="39" spans="1:2" x14ac:dyDescent="0.25">
      <c r="A39">
        <v>55.769230769230766</v>
      </c>
      <c r="B39">
        <v>11.24337652987761</v>
      </c>
    </row>
    <row r="40" spans="1:2" x14ac:dyDescent="0.25">
      <c r="A40">
        <v>59.615384615384613</v>
      </c>
      <c r="B40">
        <v>11.34443464362851</v>
      </c>
    </row>
    <row r="41" spans="1:2" x14ac:dyDescent="0.25">
      <c r="A41">
        <v>63.46153846153846</v>
      </c>
      <c r="B41">
        <v>15.555542116630669</v>
      </c>
    </row>
    <row r="42" spans="1:2" x14ac:dyDescent="0.25">
      <c r="A42">
        <v>67.307692307692307</v>
      </c>
      <c r="B42">
        <v>15.972208423326133</v>
      </c>
    </row>
    <row r="43" spans="1:2" x14ac:dyDescent="0.25">
      <c r="A43">
        <v>71.153846153846146</v>
      </c>
      <c r="B43">
        <v>16</v>
      </c>
    </row>
    <row r="44" spans="1:2" x14ac:dyDescent="0.25">
      <c r="A44">
        <v>75</v>
      </c>
      <c r="B44">
        <v>16</v>
      </c>
    </row>
    <row r="45" spans="1:2" x14ac:dyDescent="0.25">
      <c r="A45">
        <v>78.84615384615384</v>
      </c>
      <c r="B45">
        <v>17.056515478761703</v>
      </c>
    </row>
    <row r="46" spans="1:2" x14ac:dyDescent="0.25">
      <c r="A46">
        <v>82.692307692307693</v>
      </c>
      <c r="B46">
        <v>23.407387185025197</v>
      </c>
    </row>
    <row r="47" spans="1:2" x14ac:dyDescent="0.25">
      <c r="A47">
        <v>86.538461538461533</v>
      </c>
      <c r="B47">
        <v>25.06533782238597</v>
      </c>
    </row>
    <row r="48" spans="1:2" x14ac:dyDescent="0.25">
      <c r="A48">
        <v>90.384615384615387</v>
      </c>
      <c r="B48">
        <v>26.284699514038877</v>
      </c>
    </row>
    <row r="49" spans="1:2" x14ac:dyDescent="0.25">
      <c r="A49">
        <v>94.230769230769226</v>
      </c>
      <c r="B49">
        <v>27.391951643868492</v>
      </c>
    </row>
    <row r="50" spans="1:2" ht="15.75" thickBot="1" x14ac:dyDescent="0.3">
      <c r="A50" s="3">
        <v>98.07692307692308</v>
      </c>
      <c r="B50" s="3">
        <v>37.037005039596828</v>
      </c>
    </row>
  </sheetData>
  <sortState xmlns:xlrd2="http://schemas.microsoft.com/office/spreadsheetml/2017/richdata2" ref="B25:B50">
    <sortCondition ref="B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"/>
  <sheetViews>
    <sheetView topLeftCell="A15" workbookViewId="0">
      <selection activeCell="K28" sqref="K28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5" t="s">
        <v>15</v>
      </c>
      <c r="B3" s="5"/>
    </row>
    <row r="4" spans="1:9" x14ac:dyDescent="0.25">
      <c r="A4" t="s">
        <v>16</v>
      </c>
      <c r="B4">
        <v>0.64136479260649182</v>
      </c>
    </row>
    <row r="5" spans="1:9" x14ac:dyDescent="0.25">
      <c r="A5" t="s">
        <v>17</v>
      </c>
      <c r="B5">
        <v>0.41134879719516826</v>
      </c>
    </row>
    <row r="6" spans="1:9" x14ac:dyDescent="0.25">
      <c r="A6" t="s">
        <v>18</v>
      </c>
      <c r="B6">
        <v>0.3868216637449669</v>
      </c>
    </row>
    <row r="7" spans="1:9" x14ac:dyDescent="0.25">
      <c r="A7" t="s">
        <v>19</v>
      </c>
      <c r="B7">
        <v>15.756223907272533</v>
      </c>
    </row>
    <row r="8" spans="1:9" ht="15.75" thickBot="1" x14ac:dyDescent="0.3">
      <c r="A8" s="3" t="s">
        <v>20</v>
      </c>
      <c r="B8" s="3">
        <v>26</v>
      </c>
    </row>
    <row r="10" spans="1:9" ht="15.75" thickBot="1" x14ac:dyDescent="0.3">
      <c r="A10" t="s">
        <v>21</v>
      </c>
    </row>
    <row r="11" spans="1:9" x14ac:dyDescent="0.2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25">
      <c r="A12" t="s">
        <v>22</v>
      </c>
      <c r="B12">
        <v>1</v>
      </c>
      <c r="C12">
        <v>4163.5877810288275</v>
      </c>
      <c r="D12">
        <v>4163.5877810288275</v>
      </c>
      <c r="E12">
        <v>16.77117295546789</v>
      </c>
      <c r="F12">
        <v>4.1406750790024227E-4</v>
      </c>
    </row>
    <row r="13" spans="1:9" x14ac:dyDescent="0.25">
      <c r="A13" t="s">
        <v>23</v>
      </c>
      <c r="B13">
        <v>24</v>
      </c>
      <c r="C13">
        <v>5958.2062035865565</v>
      </c>
      <c r="D13">
        <v>248.25859181610653</v>
      </c>
    </row>
    <row r="14" spans="1:9" ht="15.75" thickBot="1" x14ac:dyDescent="0.3">
      <c r="A14" s="3" t="s">
        <v>24</v>
      </c>
      <c r="B14" s="3">
        <v>25</v>
      </c>
      <c r="C14" s="3">
        <v>10121.793984615384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25">
      <c r="A17" t="s">
        <v>25</v>
      </c>
      <c r="B17">
        <v>60.180321462599736</v>
      </c>
      <c r="C17">
        <v>5.7525987543122303</v>
      </c>
      <c r="D17">
        <v>10.461414750592105</v>
      </c>
      <c r="E17">
        <v>2.0222147434508591E-10</v>
      </c>
      <c r="F17">
        <v>48.307541167951555</v>
      </c>
      <c r="G17">
        <v>72.053101757247916</v>
      </c>
      <c r="H17">
        <v>48.307541167951555</v>
      </c>
      <c r="I17">
        <v>72.053101757247916</v>
      </c>
    </row>
    <row r="18" spans="1:9" ht="15.75" thickBot="1" x14ac:dyDescent="0.3">
      <c r="A18" s="3" t="s">
        <v>38</v>
      </c>
      <c r="B18" s="3">
        <v>-1.5067736593017043</v>
      </c>
      <c r="C18" s="3">
        <v>0.36793093205268379</v>
      </c>
      <c r="D18" s="3">
        <v>-4.0952622572269908</v>
      </c>
      <c r="E18" s="3">
        <v>4.1406750790024005E-4</v>
      </c>
      <c r="F18" s="3">
        <v>-2.2661457807436971</v>
      </c>
      <c r="G18" s="3">
        <v>-0.74740153785971142</v>
      </c>
      <c r="H18" s="3">
        <v>-2.2661457807436971</v>
      </c>
      <c r="I18" s="3">
        <v>-0.74740153785971142</v>
      </c>
    </row>
    <row r="22" spans="1:9" x14ac:dyDescent="0.25">
      <c r="A22" t="s">
        <v>57</v>
      </c>
    </row>
    <row r="23" spans="1:9" ht="15.75" thickBot="1" x14ac:dyDescent="0.3"/>
    <row r="24" spans="1:9" x14ac:dyDescent="0.25">
      <c r="A24" s="4" t="s">
        <v>58</v>
      </c>
      <c r="B24" s="4" t="s">
        <v>59</v>
      </c>
    </row>
    <row r="25" spans="1:9" x14ac:dyDescent="0.25">
      <c r="A25">
        <v>1.9230769230769231</v>
      </c>
      <c r="B25">
        <v>6</v>
      </c>
    </row>
    <row r="26" spans="1:9" x14ac:dyDescent="0.25">
      <c r="A26">
        <v>5.7692307692307692</v>
      </c>
      <c r="B26">
        <v>14</v>
      </c>
    </row>
    <row r="27" spans="1:9" x14ac:dyDescent="0.25">
      <c r="A27">
        <v>9.615384615384615</v>
      </c>
      <c r="B27">
        <v>14</v>
      </c>
    </row>
    <row r="28" spans="1:9" x14ac:dyDescent="0.25">
      <c r="A28">
        <v>13.461538461538462</v>
      </c>
      <c r="B28">
        <v>18.59</v>
      </c>
    </row>
    <row r="29" spans="1:9" x14ac:dyDescent="0.25">
      <c r="A29">
        <v>17.307692307692307</v>
      </c>
      <c r="B29">
        <v>20.5</v>
      </c>
    </row>
    <row r="30" spans="1:9" x14ac:dyDescent="0.25">
      <c r="A30">
        <v>21.153846153846153</v>
      </c>
      <c r="B30">
        <v>22</v>
      </c>
    </row>
    <row r="31" spans="1:9" x14ac:dyDescent="0.25">
      <c r="A31">
        <v>25</v>
      </c>
      <c r="B31">
        <v>25</v>
      </c>
    </row>
    <row r="32" spans="1:9" x14ac:dyDescent="0.25">
      <c r="A32">
        <v>28.846153846153847</v>
      </c>
      <c r="B32">
        <v>26</v>
      </c>
    </row>
    <row r="33" spans="1:2" x14ac:dyDescent="0.25">
      <c r="A33">
        <v>32.692307692307693</v>
      </c>
      <c r="B33">
        <v>29</v>
      </c>
    </row>
    <row r="34" spans="1:2" x14ac:dyDescent="0.25">
      <c r="A34">
        <v>36.538461538461533</v>
      </c>
      <c r="B34">
        <v>30</v>
      </c>
    </row>
    <row r="35" spans="1:2" x14ac:dyDescent="0.25">
      <c r="A35">
        <v>40.38461538461538</v>
      </c>
      <c r="B35">
        <v>31</v>
      </c>
    </row>
    <row r="36" spans="1:2" x14ac:dyDescent="0.25">
      <c r="A36">
        <v>44.230769230769226</v>
      </c>
      <c r="B36">
        <v>32</v>
      </c>
    </row>
    <row r="37" spans="1:2" x14ac:dyDescent="0.25">
      <c r="A37">
        <v>48.076923076923073</v>
      </c>
      <c r="B37">
        <v>35</v>
      </c>
    </row>
    <row r="38" spans="1:2" x14ac:dyDescent="0.25">
      <c r="A38">
        <v>51.92307692307692</v>
      </c>
      <c r="B38">
        <v>37.4</v>
      </c>
    </row>
    <row r="39" spans="1:2" x14ac:dyDescent="0.25">
      <c r="A39">
        <v>55.769230769230766</v>
      </c>
      <c r="B39">
        <v>45</v>
      </c>
    </row>
    <row r="40" spans="1:2" x14ac:dyDescent="0.25">
      <c r="A40">
        <v>59.615384615384613</v>
      </c>
      <c r="B40">
        <v>48</v>
      </c>
    </row>
    <row r="41" spans="1:2" x14ac:dyDescent="0.25">
      <c r="A41">
        <v>63.46153846153846</v>
      </c>
      <c r="B41">
        <v>49.17</v>
      </c>
    </row>
    <row r="42" spans="1:2" x14ac:dyDescent="0.25">
      <c r="A42">
        <v>67.307692307692307</v>
      </c>
      <c r="B42">
        <v>50</v>
      </c>
    </row>
    <row r="43" spans="1:2" x14ac:dyDescent="0.25">
      <c r="A43">
        <v>71.153846153846146</v>
      </c>
      <c r="B43">
        <v>53</v>
      </c>
    </row>
    <row r="44" spans="1:2" x14ac:dyDescent="0.25">
      <c r="A44">
        <v>75</v>
      </c>
      <c r="B44">
        <v>55</v>
      </c>
    </row>
    <row r="45" spans="1:2" x14ac:dyDescent="0.25">
      <c r="A45">
        <v>78.84615384615384</v>
      </c>
      <c r="B45">
        <v>57</v>
      </c>
    </row>
    <row r="46" spans="1:2" x14ac:dyDescent="0.25">
      <c r="A46">
        <v>82.692307692307693</v>
      </c>
      <c r="B46">
        <v>60</v>
      </c>
    </row>
    <row r="47" spans="1:2" x14ac:dyDescent="0.25">
      <c r="A47">
        <v>86.538461538461533</v>
      </c>
      <c r="B47">
        <v>68.3</v>
      </c>
    </row>
    <row r="48" spans="1:2" x14ac:dyDescent="0.25">
      <c r="A48">
        <v>90.384615384615387</v>
      </c>
      <c r="B48">
        <v>73</v>
      </c>
    </row>
    <row r="49" spans="1:2" x14ac:dyDescent="0.25">
      <c r="A49">
        <v>94.230769230769226</v>
      </c>
      <c r="B49">
        <v>73.34</v>
      </c>
    </row>
    <row r="50" spans="1:2" ht="15.75" thickBot="1" x14ac:dyDescent="0.3">
      <c r="A50" s="3">
        <v>98.07692307692308</v>
      </c>
      <c r="B50" s="3">
        <v>75.739999999999995</v>
      </c>
    </row>
  </sheetData>
  <sortState xmlns:xlrd2="http://schemas.microsoft.com/office/spreadsheetml/2017/richdata2" ref="B25:B50">
    <sortCondition ref="B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5" t="s">
        <v>15</v>
      </c>
      <c r="B3" s="5"/>
    </row>
    <row r="4" spans="1:9" x14ac:dyDescent="0.25">
      <c r="A4" t="s">
        <v>16</v>
      </c>
      <c r="B4">
        <v>0.64136479260649193</v>
      </c>
    </row>
    <row r="5" spans="1:9" x14ac:dyDescent="0.25">
      <c r="A5" t="s">
        <v>17</v>
      </c>
      <c r="B5">
        <v>0.41134879719516843</v>
      </c>
    </row>
    <row r="6" spans="1:9" x14ac:dyDescent="0.25">
      <c r="A6" t="s">
        <v>18</v>
      </c>
      <c r="B6">
        <v>0.38682166374496713</v>
      </c>
    </row>
    <row r="7" spans="1:9" x14ac:dyDescent="0.25">
      <c r="A7" t="s">
        <v>19</v>
      </c>
      <c r="B7">
        <v>6.7067055600325309</v>
      </c>
    </row>
    <row r="8" spans="1:9" ht="15.75" thickBot="1" x14ac:dyDescent="0.3">
      <c r="A8" s="3" t="s">
        <v>20</v>
      </c>
      <c r="B8" s="3">
        <v>26</v>
      </c>
    </row>
    <row r="10" spans="1:9" ht="15.75" thickBot="1" x14ac:dyDescent="0.3">
      <c r="A10" t="s">
        <v>21</v>
      </c>
    </row>
    <row r="11" spans="1:9" x14ac:dyDescent="0.2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25">
      <c r="A12" t="s">
        <v>22</v>
      </c>
      <c r="B12">
        <v>1</v>
      </c>
      <c r="C12">
        <v>754.3656735136758</v>
      </c>
      <c r="D12">
        <v>754.3656735136758</v>
      </c>
      <c r="E12">
        <v>16.7711729554679</v>
      </c>
      <c r="F12">
        <v>4.1406750790024118E-4</v>
      </c>
    </row>
    <row r="13" spans="1:9" x14ac:dyDescent="0.25">
      <c r="A13" t="s">
        <v>23</v>
      </c>
      <c r="B13">
        <v>24</v>
      </c>
      <c r="C13">
        <v>1079.5175872553102</v>
      </c>
      <c r="D13">
        <v>44.979899468971261</v>
      </c>
    </row>
    <row r="14" spans="1:9" ht="15.75" thickBot="1" x14ac:dyDescent="0.3">
      <c r="A14" s="3" t="s">
        <v>24</v>
      </c>
      <c r="B14" s="3">
        <v>25</v>
      </c>
      <c r="C14" s="3">
        <v>1833.883260768986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60</v>
      </c>
      <c r="I16" s="4" t="s">
        <v>61</v>
      </c>
    </row>
    <row r="17" spans="1:9" x14ac:dyDescent="0.25">
      <c r="A17" t="s">
        <v>25</v>
      </c>
      <c r="B17">
        <v>24.192249486925505</v>
      </c>
      <c r="C17">
        <v>2.9917455796820676</v>
      </c>
      <c r="D17">
        <v>8.0863324913799701</v>
      </c>
      <c r="E17">
        <v>2.6085371818165106E-8</v>
      </c>
      <c r="F17">
        <v>18.017590088262683</v>
      </c>
      <c r="G17">
        <v>30.366908885588327</v>
      </c>
      <c r="H17">
        <v>23.227945047810408</v>
      </c>
      <c r="I17">
        <v>25.156553926040601</v>
      </c>
    </row>
    <row r="18" spans="1:9" ht="15.75" thickBot="1" x14ac:dyDescent="0.3">
      <c r="A18" s="3" t="s">
        <v>38</v>
      </c>
      <c r="B18" s="3">
        <v>-0.27299972670467515</v>
      </c>
      <c r="C18" s="3">
        <v>6.6662330653649141E-2</v>
      </c>
      <c r="D18" s="3">
        <v>-4.0952622572269899</v>
      </c>
      <c r="E18" s="3">
        <v>4.1406750790024005E-4</v>
      </c>
      <c r="F18" s="3">
        <v>-0.41058401505551345</v>
      </c>
      <c r="G18" s="3">
        <v>-0.13541543835383685</v>
      </c>
      <c r="H18" s="3">
        <v>-0.29448644061766222</v>
      </c>
      <c r="I18" s="3">
        <v>-0.25151301279168808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Zuber;Kris Matarochia</dc:creator>
  <cp:keywords>Calculating Rotational Shear</cp:keywords>
  <cp:lastModifiedBy>Ameya Naik</cp:lastModifiedBy>
  <dcterms:created xsi:type="dcterms:W3CDTF">2019-06-26T18:49:07Z</dcterms:created>
  <dcterms:modified xsi:type="dcterms:W3CDTF">2023-06-01T19:44:20Z</dcterms:modified>
</cp:coreProperties>
</file>